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<sst xmlns="http://schemas.openxmlformats.org/spreadsheetml/2006/main" count="6666" uniqueCount="1291">
  <si>
    <t xml:space="preserve">  1,917,222.09</t>
  </si>
  <si>
    <t xml:space="preserve">  1,875,551.68</t>
  </si>
  <si>
    <t xml:space="preserve">  4,676,142.90</t>
  </si>
  <si>
    <t xml:space="preserve">  4,788,282.60</t>
  </si>
  <si>
    <t xml:space="preserve">  4,716,105.99</t>
  </si>
  <si>
    <t xml:space="preserve">  5,121,638.63</t>
  </si>
  <si>
    <t xml:space="preserve">  5,085,679.20</t>
  </si>
  <si>
    <t xml:space="preserve">  5,200,660.20</t>
  </si>
  <si>
    <t xml:space="preserve">   574,117.04</t>
  </si>
  <si>
    <t xml:space="preserve">   563,631.68</t>
  </si>
  <si>
    <t xml:space="preserve">   546,439.32</t>
  </si>
  <si>
    <t xml:space="preserve">    23,396.21</t>
  </si>
  <si>
    <t xml:space="preserve">    21,613.44</t>
  </si>
  <si>
    <t xml:space="preserve">    22,075.40</t>
  </si>
  <si>
    <t>Print Date: 16-02-2005</t>
  </si>
  <si>
    <t xml:space="preserve">    11,334.75</t>
  </si>
  <si>
    <t xml:space="preserve">    11,186.47</t>
  </si>
  <si>
    <t xml:space="preserve">    11,317.76</t>
  </si>
  <si>
    <t xml:space="preserve">    13,480.85</t>
  </si>
  <si>
    <t xml:space="preserve">    13,497.59</t>
  </si>
  <si>
    <t xml:space="preserve">    13,074.21</t>
  </si>
  <si>
    <t xml:space="preserve">     1,418.33</t>
  </si>
  <si>
    <t xml:space="preserve">     1,332.69</t>
  </si>
  <si>
    <t xml:space="preserve">     1,376.13</t>
  </si>
  <si>
    <t xml:space="preserve">     1,565.70</t>
  </si>
  <si>
    <t xml:space="preserve">     1,573.46</t>
  </si>
  <si>
    <t xml:space="preserve">     1,589.84</t>
  </si>
  <si>
    <t xml:space="preserve">     1,176.27</t>
  </si>
  <si>
    <t xml:space="preserve">     1,294.00</t>
  </si>
  <si>
    <t xml:space="preserve">     1,239.47</t>
  </si>
  <si>
    <t xml:space="preserve">    17,594.10</t>
  </si>
  <si>
    <t xml:space="preserve">    17,933.35</t>
  </si>
  <si>
    <t xml:space="preserve">    17,910.82</t>
  </si>
  <si>
    <t xml:space="preserve">     5,758.21</t>
  </si>
  <si>
    <t xml:space="preserve">     5,717.33</t>
  </si>
  <si>
    <t xml:space="preserve">     6,047.33</t>
  </si>
  <si>
    <t xml:space="preserve">    13,540.98</t>
  </si>
  <si>
    <t xml:space="preserve">    13,365.00</t>
  </si>
  <si>
    <t xml:space="preserve">    13,832.30</t>
  </si>
  <si>
    <t xml:space="preserve">       75.69</t>
  </si>
  <si>
    <t>-       14.49</t>
  </si>
  <si>
    <t xml:space="preserve">      112.69</t>
  </si>
  <si>
    <t xml:space="preserve">       27.49</t>
  </si>
  <si>
    <t xml:space="preserve">        0.92</t>
  </si>
  <si>
    <t xml:space="preserve">       41.53</t>
  </si>
  <si>
    <t xml:space="preserve">  4,605,329.72</t>
  </si>
  <si>
    <t xml:space="preserve">  4,711,839.96</t>
  </si>
  <si>
    <t xml:space="preserve">  4,728,259.48</t>
  </si>
  <si>
    <t xml:space="preserve">   384,038.79</t>
  </si>
  <si>
    <t xml:space="preserve">   395,065.73</t>
  </si>
  <si>
    <t xml:space="preserve">   388,191.25</t>
  </si>
  <si>
    <t xml:space="preserve">  4,280,639.11</t>
  </si>
  <si>
    <t xml:space="preserve">  4,137,740.98</t>
  </si>
  <si>
    <t xml:space="preserve">  4,128,250.24</t>
  </si>
  <si>
    <t xml:space="preserve">  6,065,608.12</t>
  </si>
  <si>
    <t xml:space="preserve">  6,082,399.54</t>
  </si>
  <si>
    <t xml:space="preserve">  6,032,472.28</t>
  </si>
  <si>
    <t xml:space="preserve">   470,944.58</t>
  </si>
  <si>
    <t xml:space="preserve">   462,526.46</t>
  </si>
  <si>
    <t xml:space="preserve">   458,756.36</t>
  </si>
  <si>
    <t xml:space="preserve">     3,758.56</t>
  </si>
  <si>
    <t xml:space="preserve">     3,241.55</t>
  </si>
  <si>
    <t xml:space="preserve">     3,827.02</t>
  </si>
  <si>
    <t xml:space="preserve">    68,936.43</t>
  </si>
  <si>
    <t xml:space="preserve">    70,776.96</t>
  </si>
  <si>
    <t xml:space="preserve">    70,191.05</t>
  </si>
  <si>
    <t xml:space="preserve">    68,567.76</t>
  </si>
  <si>
    <t xml:space="preserve">    68,681.94</t>
  </si>
  <si>
    <t xml:space="preserve">    70,514.54</t>
  </si>
  <si>
    <t xml:space="preserve">    14,440.77</t>
  </si>
  <si>
    <t xml:space="preserve">    15,667.66</t>
  </si>
  <si>
    <t xml:space="preserve">    15,378.68</t>
  </si>
  <si>
    <t xml:space="preserve">      161.36</t>
  </si>
  <si>
    <t xml:space="preserve">      201.51</t>
  </si>
  <si>
    <t>-       57.13</t>
  </si>
  <si>
    <t xml:space="preserve">      435.46</t>
  </si>
  <si>
    <t xml:space="preserve">      457.12</t>
  </si>
  <si>
    <t xml:space="preserve">      422.41</t>
  </si>
  <si>
    <t xml:space="preserve">  5,827,913.48</t>
  </si>
  <si>
    <t xml:space="preserve">  5,915,392.27</t>
  </si>
  <si>
    <t xml:space="preserve">  6,078,267.84</t>
  </si>
  <si>
    <t xml:space="preserve">   599,094.82</t>
  </si>
  <si>
    <t xml:space="preserve">   571,687.59</t>
  </si>
  <si>
    <t xml:space="preserve">   588,715.06</t>
  </si>
  <si>
    <t xml:space="preserve">  5,626,900.08</t>
  </si>
  <si>
    <t xml:space="preserve">  5,684,403.10</t>
  </si>
  <si>
    <t xml:space="preserve">  5,751,158.38</t>
  </si>
  <si>
    <t xml:space="preserve">   652,455.63</t>
  </si>
  <si>
    <t xml:space="preserve">   646,081.74</t>
  </si>
  <si>
    <t xml:space="preserve">   640,698.10</t>
  </si>
  <si>
    <t xml:space="preserve">   592,393.08</t>
  </si>
  <si>
    <t xml:space="preserve">   600,803.96</t>
  </si>
  <si>
    <t xml:space="preserve">   588,579.93</t>
  </si>
  <si>
    <t xml:space="preserve">   996,025.64</t>
  </si>
  <si>
    <t xml:space="preserve">  1,008,133.73</t>
  </si>
  <si>
    <t xml:space="preserve">   965,078.64</t>
  </si>
  <si>
    <t xml:space="preserve">  4,011,651.52</t>
  </si>
  <si>
    <t xml:space="preserve">  4,036,485.00</t>
  </si>
  <si>
    <t xml:space="preserve">  3,936,747.10</t>
  </si>
  <si>
    <t xml:space="preserve">  6,489,841.68</t>
  </si>
  <si>
    <t xml:space="preserve">  6,468,015.80</t>
  </si>
  <si>
    <t xml:space="preserve">  6,411,301.80</t>
  </si>
  <si>
    <t xml:space="preserve">   690,674.48</t>
  </si>
  <si>
    <t xml:space="preserve">   697,340.08</t>
  </si>
  <si>
    <t xml:space="preserve">   701,596.50</t>
  </si>
  <si>
    <t xml:space="preserve">    33,287.74</t>
  </si>
  <si>
    <t xml:space="preserve">    30,749.03</t>
  </si>
  <si>
    <t xml:space="preserve">    33,987.92</t>
  </si>
  <si>
    <t xml:space="preserve">      366.10</t>
  </si>
  <si>
    <t xml:space="preserve">      331.90</t>
  </si>
  <si>
    <t xml:space="preserve">      361.00</t>
  </si>
  <si>
    <t xml:space="preserve">  5,740,200.84</t>
  </si>
  <si>
    <t xml:space="preserve">  5,780,111.78</t>
  </si>
  <si>
    <t xml:space="preserve">  5,703,524.99</t>
  </si>
  <si>
    <t xml:space="preserve">   552,977.25</t>
  </si>
  <si>
    <t xml:space="preserve">   557,754.07</t>
  </si>
  <si>
    <t xml:space="preserve">   562,421.18</t>
  </si>
  <si>
    <t xml:space="preserve">  6,148,807.63</t>
  </si>
  <si>
    <t xml:space="preserve">  6,074,433.64</t>
  </si>
  <si>
    <t xml:space="preserve">  6,224,849.77</t>
  </si>
  <si>
    <t xml:space="preserve">   905,282.08</t>
  </si>
  <si>
    <t xml:space="preserve">   885,704.77</t>
  </si>
  <si>
    <t xml:space="preserve">   913,971.97</t>
  </si>
  <si>
    <t xml:space="preserve">   564,927.84</t>
  </si>
  <si>
    <t xml:space="preserve">   564,775.52</t>
  </si>
  <si>
    <t xml:space="preserve">   555,228.14</t>
  </si>
  <si>
    <t xml:space="preserve">  1,919,647.32</t>
  </si>
  <si>
    <t xml:space="preserve">   447,517.99</t>
  </si>
  <si>
    <t xml:space="preserve">   464,992.50</t>
  </si>
  <si>
    <t xml:space="preserve">      947.70</t>
  </si>
  <si>
    <t xml:space="preserve">      862.73</t>
  </si>
  <si>
    <t xml:space="preserve">      786.06</t>
  </si>
  <si>
    <t>209r2  85-90</t>
  </si>
  <si>
    <t xml:space="preserve">      111.65</t>
  </si>
  <si>
    <t xml:space="preserve">       97.42</t>
  </si>
  <si>
    <t xml:space="preserve">       84.50</t>
  </si>
  <si>
    <t xml:space="preserve">  5,823,321.86</t>
  </si>
  <si>
    <t xml:space="preserve">  5,919,744.04</t>
  </si>
  <si>
    <t xml:space="preserve">  5,954,151.58</t>
  </si>
  <si>
    <t xml:space="preserve">   406,388.13</t>
  </si>
  <si>
    <t xml:space="preserve">   402,124.66</t>
  </si>
  <si>
    <t xml:space="preserve">   407,026.08</t>
  </si>
  <si>
    <t xml:space="preserve">  3,002,557.59</t>
  </si>
  <si>
    <t xml:space="preserve">  3,069,829.49</t>
  </si>
  <si>
    <t xml:space="preserve">  2,988,140.06</t>
  </si>
  <si>
    <t xml:space="preserve">  1,286,674.62</t>
  </si>
  <si>
    <t xml:space="preserve">  1,250,946.19</t>
  </si>
  <si>
    <t xml:space="preserve">  1,238,198.18</t>
  </si>
  <si>
    <t xml:space="preserve">   596,048.96</t>
  </si>
  <si>
    <t xml:space="preserve">   582,671.94</t>
  </si>
  <si>
    <t xml:space="preserve">   594,154.93</t>
  </si>
  <si>
    <t xml:space="preserve">   233,116.96</t>
  </si>
  <si>
    <t xml:space="preserve">   241,293.87</t>
  </si>
  <si>
    <t xml:space="preserve">   233,377.38</t>
  </si>
  <si>
    <t xml:space="preserve">  6,044,363.69</t>
  </si>
  <si>
    <t xml:space="preserve">  5,891,502.60</t>
  </si>
  <si>
    <t xml:space="preserve">  6,023,221.58</t>
  </si>
  <si>
    <t xml:space="preserve">  5,927,744.12</t>
  </si>
  <si>
    <t xml:space="preserve">  6,055,425.17</t>
  </si>
  <si>
    <t xml:space="preserve">  6,148,285.50</t>
  </si>
  <si>
    <t xml:space="preserve">   506,360.41</t>
  </si>
  <si>
    <t xml:space="preserve">   511,288.65</t>
  </si>
  <si>
    <t xml:space="preserve">   527,685.72</t>
  </si>
  <si>
    <t xml:space="preserve">      642.36</t>
  </si>
  <si>
    <t xml:space="preserve">      655.75</t>
  </si>
  <si>
    <t xml:space="preserve">      641.85</t>
  </si>
  <si>
    <t xml:space="preserve">      368.73</t>
  </si>
  <si>
    <t xml:space="preserve">      352.93</t>
  </si>
  <si>
    <t xml:space="preserve">      350.76</t>
  </si>
  <si>
    <t xml:space="preserve">  5,853,358.45</t>
  </si>
  <si>
    <t xml:space="preserve">  5,750,416.95</t>
  </si>
  <si>
    <t xml:space="preserve">  5,782,145.94</t>
  </si>
  <si>
    <t xml:space="preserve">   552,819.65</t>
  </si>
  <si>
    <t xml:space="preserve">   531,857.29</t>
  </si>
  <si>
    <t xml:space="preserve">   555,647.86</t>
  </si>
  <si>
    <t xml:space="preserve">  6,117,945.17</t>
  </si>
  <si>
    <t xml:space="preserve">  6,060,905.73</t>
  </si>
  <si>
    <t xml:space="preserve">  6,034,713.57</t>
  </si>
  <si>
    <t xml:space="preserve">   894,230.81</t>
  </si>
  <si>
    <t xml:space="preserve">   898,713.36</t>
  </si>
  <si>
    <t xml:space="preserve">   928,652.22</t>
  </si>
  <si>
    <t xml:space="preserve">   560,594.52</t>
  </si>
  <si>
    <t xml:space="preserve">   572,341.15</t>
  </si>
  <si>
    <t xml:space="preserve">   564,724.81</t>
  </si>
  <si>
    <t xml:space="preserve">  1,918,690.57</t>
  </si>
  <si>
    <t xml:space="preserve">  1,908,034.81</t>
  </si>
  <si>
    <t xml:space="preserve">  1,915,290.77</t>
  </si>
  <si>
    <t xml:space="preserve">  4,724,882.24</t>
  </si>
  <si>
    <t xml:space="preserve">  4,644,346.71</t>
  </si>
  <si>
    <t xml:space="preserve">  4,731,022.39</t>
  </si>
  <si>
    <t xml:space="preserve">  5,033,087.05</t>
  </si>
  <si>
    <t xml:space="preserve">  5,035,749.57</t>
  </si>
  <si>
    <t xml:space="preserve">  4,910,982.82</t>
  </si>
  <si>
    <t xml:space="preserve">   571,204.66</t>
  </si>
  <si>
    <t xml:space="preserve">   559,028.85</t>
  </si>
  <si>
    <t xml:space="preserve">   539,058.98</t>
  </si>
  <si>
    <t xml:space="preserve">    21,349.26</t>
  </si>
  <si>
    <t xml:space="preserve">    22,508.03</t>
  </si>
  <si>
    <t xml:space="preserve">    19,808.21</t>
  </si>
  <si>
    <t xml:space="preserve">      181.53</t>
  </si>
  <si>
    <t xml:space="preserve">      196.47</t>
  </si>
  <si>
    <t xml:space="preserve">      174.83</t>
  </si>
  <si>
    <t xml:space="preserve">  7,184,321.89</t>
  </si>
  <si>
    <t xml:space="preserve">  7,483,368.80</t>
  </si>
  <si>
    <t xml:space="preserve">  7,429,058.49</t>
  </si>
  <si>
    <t xml:space="preserve">   354,290.72</t>
  </si>
  <si>
    <t xml:space="preserve">   352,476.60</t>
  </si>
  <si>
    <t xml:space="preserve">   345,207.77</t>
  </si>
  <si>
    <t xml:space="preserve">  3,251,500.03</t>
  </si>
  <si>
    <t xml:space="preserve">  3,236,880.15</t>
  </si>
  <si>
    <t xml:space="preserve">  3,246,711.74</t>
  </si>
  <si>
    <t xml:space="preserve">   462,682.72</t>
  </si>
  <si>
    <t xml:space="preserve">   465,818.81</t>
  </si>
  <si>
    <t xml:space="preserve">   461,677.86</t>
  </si>
  <si>
    <t xml:space="preserve">   728,306.62</t>
  </si>
  <si>
    <t xml:space="preserve">   731,363.94</t>
  </si>
  <si>
    <t xml:space="preserve">   703,144.79</t>
  </si>
  <si>
    <t xml:space="preserve">   472,152.57</t>
  </si>
  <si>
    <t xml:space="preserve">   479,043.38</t>
  </si>
  <si>
    <t xml:space="preserve">   488,396.88</t>
  </si>
  <si>
    <t xml:space="preserve">  2,634,601.66</t>
  </si>
  <si>
    <t xml:space="preserve">  2,690,245.21</t>
  </si>
  <si>
    <t xml:space="preserve">  2,672,615.95</t>
  </si>
  <si>
    <t xml:space="preserve">  5,897,222.01</t>
  </si>
  <si>
    <t xml:space="preserve">  5,868,713.97</t>
  </si>
  <si>
    <t xml:space="preserve">  5,932,021.25</t>
  </si>
  <si>
    <t xml:space="preserve">   809,043.75</t>
  </si>
  <si>
    <t xml:space="preserve">   802,603.81</t>
  </si>
  <si>
    <t xml:space="preserve">   815,201.35</t>
  </si>
  <si>
    <t xml:space="preserve">    59,323.12</t>
  </si>
  <si>
    <t xml:space="preserve">    62,091.96</t>
  </si>
  <si>
    <t xml:space="preserve">    60,578.29</t>
  </si>
  <si>
    <t xml:space="preserve">      114.77</t>
  </si>
  <si>
    <t xml:space="preserve">       56.75</t>
  </si>
  <si>
    <t xml:space="preserve">       49.73</t>
  </si>
  <si>
    <t xml:space="preserve">    13,399.88</t>
  </si>
  <si>
    <t xml:space="preserve">    13,386.64</t>
  </si>
  <si>
    <t xml:space="preserve">    13,461.88</t>
  </si>
  <si>
    <t xml:space="preserve">  1,898,107.09</t>
  </si>
  <si>
    <t xml:space="preserve">  1,915,477.20</t>
  </si>
  <si>
    <t xml:space="preserve">  1,901,632.94</t>
  </si>
  <si>
    <t xml:space="preserve">  4,672,072.35</t>
  </si>
  <si>
    <t xml:space="preserve">  4,730,135.27</t>
  </si>
  <si>
    <t xml:space="preserve">  4,676,487.18</t>
  </si>
  <si>
    <t xml:space="preserve">  4,826,943.45</t>
  </si>
  <si>
    <t xml:space="preserve">  4,978,166.52</t>
  </si>
  <si>
    <t xml:space="preserve">  4,947,291.79</t>
  </si>
  <si>
    <t xml:space="preserve">   557,676.04</t>
  </si>
  <si>
    <t xml:space="preserve">   548,775.56</t>
  </si>
  <si>
    <t xml:space="preserve">   562,924.55</t>
  </si>
  <si>
    <t xml:space="preserve">    20,325.91</t>
  </si>
  <si>
    <t xml:space="preserve">    21,828.12</t>
  </si>
  <si>
    <t xml:space="preserve">    21,998.90</t>
  </si>
  <si>
    <t>204r4  15-26</t>
  </si>
  <si>
    <t xml:space="preserve">       41.90</t>
  </si>
  <si>
    <t xml:space="preserve">       85.03</t>
  </si>
  <si>
    <t xml:space="preserve">       51.95</t>
  </si>
  <si>
    <t xml:space="preserve">  6,178,252.77</t>
  </si>
  <si>
    <t xml:space="preserve">  6,239,051.08</t>
  </si>
  <si>
    <t xml:space="preserve">  6,277,843.32</t>
  </si>
  <si>
    <t xml:space="preserve">   406,593.30</t>
  </si>
  <si>
    <t xml:space="preserve">   425,202.42</t>
  </si>
  <si>
    <t xml:space="preserve">   405,179.70</t>
  </si>
  <si>
    <t xml:space="preserve">  3,224,211.68</t>
  </si>
  <si>
    <t xml:space="preserve">  3,314,030.79</t>
  </si>
  <si>
    <t xml:space="preserve">  3,301,350.92</t>
  </si>
  <si>
    <t xml:space="preserve">  1,173,619.69</t>
  </si>
  <si>
    <t xml:space="preserve">  1,138,109.05</t>
  </si>
  <si>
    <t xml:space="preserve">  1,161,382.33</t>
  </si>
  <si>
    <t xml:space="preserve">   598,170.04</t>
  </si>
  <si>
    <t xml:space="preserve">   615,793.03</t>
  </si>
  <si>
    <t xml:space="preserve">   596,818.75</t>
  </si>
  <si>
    <t xml:space="preserve">   204,415.10</t>
  </si>
  <si>
    <t xml:space="preserve">   203,774.13</t>
  </si>
  <si>
    <t xml:space="preserve">   207,237.53</t>
  </si>
  <si>
    <t xml:space="preserve">  4,784,777.88</t>
  </si>
  <si>
    <t xml:space="preserve">  4,713,019.94</t>
  </si>
  <si>
    <t xml:space="preserve">  4,868,904.93</t>
  </si>
  <si>
    <t xml:space="preserve">  6,345,726.15</t>
  </si>
  <si>
    <t xml:space="preserve">  6,693,192.37</t>
  </si>
  <si>
    <t xml:space="preserve">  6,740,176.74</t>
  </si>
  <si>
    <t xml:space="preserve">   625,501.55</t>
  </si>
  <si>
    <t xml:space="preserve">   662,881.98</t>
  </si>
  <si>
    <t xml:space="preserve">   652,424.26</t>
  </si>
  <si>
    <t xml:space="preserve">     1,082.17</t>
  </si>
  <si>
    <t xml:space="preserve">     1,124.02</t>
  </si>
  <si>
    <t xml:space="preserve">      810.35</t>
  </si>
  <si>
    <t xml:space="preserve">       50.35</t>
  </si>
  <si>
    <t xml:space="preserve">       42.82</t>
  </si>
  <si>
    <t xml:space="preserve">       74.50</t>
  </si>
  <si>
    <t xml:space="preserve">  4,945,105.09</t>
  </si>
  <si>
    <t xml:space="preserve">  5,159,429.10</t>
  </si>
  <si>
    <t xml:space="preserve">  5,069,949.62</t>
  </si>
  <si>
    <t xml:space="preserve">   381,361.62</t>
  </si>
  <si>
    <t xml:space="preserve">   389,092.22</t>
  </si>
  <si>
    <t xml:space="preserve">   391,217.44</t>
  </si>
  <si>
    <t xml:space="preserve">  4,121,871.30</t>
  </si>
  <si>
    <t xml:space="preserve">  4,066,988.71</t>
  </si>
  <si>
    <t xml:space="preserve">  4,122,674.88</t>
  </si>
  <si>
    <t xml:space="preserve">  5,546,301.82</t>
  </si>
  <si>
    <t xml:space="preserve">  5,700,223.31</t>
  </si>
  <si>
    <t xml:space="preserve">  5,513,555.56</t>
  </si>
  <si>
    <t xml:space="preserve">   485,121.45</t>
  </si>
  <si>
    <t xml:space="preserve">   495,749.78</t>
  </si>
  <si>
    <t xml:space="preserve">   493,867.31</t>
  </si>
  <si>
    <t xml:space="preserve">     2,337.57</t>
  </si>
  <si>
    <t xml:space="preserve">     3,455.34</t>
  </si>
  <si>
    <t xml:space="preserve">     3,142.51</t>
  </si>
  <si>
    <t xml:space="preserve">   257,275.24</t>
  </si>
  <si>
    <t xml:space="preserve">   263,045.21</t>
  </si>
  <si>
    <t xml:space="preserve">   255,000.74</t>
  </si>
  <si>
    <t xml:space="preserve">   246,790.52</t>
  </si>
  <si>
    <t xml:space="preserve">   256,519.77</t>
  </si>
  <si>
    <t xml:space="preserve">   246,830.35</t>
  </si>
  <si>
    <t xml:space="preserve">    21,074.01</t>
  </si>
  <si>
    <t xml:space="preserve">    19,782.62</t>
  </si>
  <si>
    <t xml:space="preserve">    20,228.20</t>
  </si>
  <si>
    <t xml:space="preserve">      249.48</t>
  </si>
  <si>
    <t xml:space="preserve">      243.25</t>
  </si>
  <si>
    <t xml:space="preserve">      235.30</t>
  </si>
  <si>
    <t>205r2  91-101</t>
  </si>
  <si>
    <t xml:space="preserve">       85.39</t>
  </si>
  <si>
    <t xml:space="preserve">       50.50</t>
  </si>
  <si>
    <t xml:space="preserve">      148.46</t>
  </si>
  <si>
    <t xml:space="preserve">  5,778,339.78</t>
  </si>
  <si>
    <t xml:space="preserve">  5,854,838.57</t>
  </si>
  <si>
    <t xml:space="preserve">  5,634,043.11</t>
  </si>
  <si>
    <t xml:space="preserve">   416,718.94</t>
  </si>
  <si>
    <t xml:space="preserve">   408,126.67</t>
  </si>
  <si>
    <t xml:space="preserve">   414,573.12</t>
  </si>
  <si>
    <t xml:space="preserve">  3,379,668.99</t>
  </si>
  <si>
    <t xml:space="preserve">  3,447,182.77</t>
  </si>
  <si>
    <t xml:space="preserve">  3,411,343.58</t>
  </si>
  <si>
    <t xml:space="preserve">  1,584,783.57</t>
  </si>
  <si>
    <t xml:space="preserve">  1,594,955.81</t>
  </si>
  <si>
    <t xml:space="preserve">  1,601,333.53</t>
  </si>
  <si>
    <t xml:space="preserve">   564,383.20</t>
  </si>
  <si>
    <t xml:space="preserve">   550,545.52</t>
  </si>
  <si>
    <t xml:space="preserve">   587,012.99</t>
  </si>
  <si>
    <t xml:space="preserve">   283,501.42</t>
  </si>
  <si>
    <t xml:space="preserve">   294,359.47</t>
  </si>
  <si>
    <t xml:space="preserve">   283,915.40</t>
  </si>
  <si>
    <t xml:space="preserve">  5,406,207.38</t>
  </si>
  <si>
    <t xml:space="preserve">  5,577,625.31</t>
  </si>
  <si>
    <t xml:space="preserve">  5,607,169.10</t>
  </si>
  <si>
    <t xml:space="preserve">  5,526,533.55</t>
  </si>
  <si>
    <t xml:space="preserve">  5,648,054.27</t>
  </si>
  <si>
    <t xml:space="preserve">  5,487,881.38</t>
  </si>
  <si>
    <t xml:space="preserve">   455,579.08</t>
  </si>
  <si>
    <t xml:space="preserve">   393,212.86</t>
  </si>
  <si>
    <t xml:space="preserve">   384,961.58</t>
  </si>
  <si>
    <t xml:space="preserve">  2,853,074.60</t>
  </si>
  <si>
    <t xml:space="preserve">  2,955,351.95</t>
  </si>
  <si>
    <t xml:space="preserve">  2,869,202.60</t>
  </si>
  <si>
    <t xml:space="preserve">  1,357,319.99</t>
  </si>
  <si>
    <t xml:space="preserve">  1,395,019.68</t>
  </si>
  <si>
    <t xml:space="preserve">  1,355,111.04</t>
  </si>
  <si>
    <t xml:space="preserve">   599,949.30</t>
  </si>
  <si>
    <t xml:space="preserve">   588,648.46</t>
  </si>
  <si>
    <t xml:space="preserve">   587,062.88</t>
  </si>
  <si>
    <t xml:space="preserve">   230,049.09</t>
  </si>
  <si>
    <t xml:space="preserve">   240,755.26</t>
  </si>
  <si>
    <t xml:space="preserve">   248,399.02</t>
  </si>
  <si>
    <t xml:space="preserve">  6,121,730.81</t>
  </si>
  <si>
    <t xml:space="preserve">  6,301,359.35</t>
  </si>
  <si>
    <t xml:space="preserve">  6,144,828.57</t>
  </si>
  <si>
    <t xml:space="preserve">  5,216,774.26</t>
  </si>
  <si>
    <t xml:space="preserve">  5,367,663.36</t>
  </si>
  <si>
    <t xml:space="preserve">  5,321,811.04</t>
  </si>
  <si>
    <t xml:space="preserve">   470,020.30</t>
  </si>
  <si>
    <t xml:space="preserve">   458,158.15</t>
  </si>
  <si>
    <t xml:space="preserve">   462,878.21</t>
  </si>
  <si>
    <t xml:space="preserve">      818.03</t>
  </si>
  <si>
    <t xml:space="preserve">      928.57</t>
  </si>
  <si>
    <t xml:space="preserve">      630.06</t>
  </si>
  <si>
    <t>203r1  83-92</t>
  </si>
  <si>
    <t xml:space="preserve">       49.39</t>
  </si>
  <si>
    <t xml:space="preserve">       15.35</t>
  </si>
  <si>
    <t xml:space="preserve">        3.99</t>
  </si>
  <si>
    <t xml:space="preserve">  5,866,263.08</t>
  </si>
  <si>
    <t xml:space="preserve">  5,770,828.55</t>
  </si>
  <si>
    <t xml:space="preserve">  5,699,462.04</t>
  </si>
  <si>
    <t xml:space="preserve">   416,454.67</t>
  </si>
  <si>
    <t xml:space="preserve">   418,578.74</t>
  </si>
  <si>
    <t xml:space="preserve">   411,764.67</t>
  </si>
  <si>
    <t xml:space="preserve">  3,601,039.80</t>
  </si>
  <si>
    <t xml:space="preserve">  3,595,644.01</t>
  </si>
  <si>
    <t xml:space="preserve">  3,541,738.66</t>
  </si>
  <si>
    <t xml:space="preserve">  1,209,612.58</t>
  </si>
  <si>
    <t xml:space="preserve">  1,254,192.87</t>
  </si>
  <si>
    <t xml:space="preserve">  1,235,794.11</t>
  </si>
  <si>
    <t xml:space="preserve">   586,216.74</t>
  </si>
  <si>
    <t xml:space="preserve">   583,201.89</t>
  </si>
  <si>
    <t xml:space="preserve">   575,001.30</t>
  </si>
  <si>
    <t xml:space="preserve">   204,950.02</t>
  </si>
  <si>
    <t xml:space="preserve">   207,162.29</t>
  </si>
  <si>
    <t xml:space="preserve">   204,593.77</t>
  </si>
  <si>
    <t xml:space="preserve">  5,460,057.06</t>
  </si>
  <si>
    <t xml:space="preserve">  5,286,040.79</t>
  </si>
  <si>
    <t xml:space="preserve">  5,465,029.95</t>
  </si>
  <si>
    <t xml:space="preserve">  6,227,584.28</t>
  </si>
  <si>
    <t xml:space="preserve">  6,051,096.46</t>
  </si>
  <si>
    <t xml:space="preserve">  6,246,760.61</t>
  </si>
  <si>
    <t xml:space="preserve">   566,339.37</t>
  </si>
  <si>
    <t xml:space="preserve">   561,125.60</t>
  </si>
  <si>
    <t xml:space="preserve">   582,835.26</t>
  </si>
  <si>
    <t xml:space="preserve">      917.97</t>
  </si>
  <si>
    <t xml:space="preserve">      908.89</t>
  </si>
  <si>
    <t xml:space="preserve">      914.31</t>
  </si>
  <si>
    <t xml:space="preserve">      397.41</t>
  </si>
  <si>
    <t xml:space="preserve">      343.93</t>
  </si>
  <si>
    <t xml:space="preserve">      324.10</t>
  </si>
  <si>
    <t xml:space="preserve">  5,847,209.15</t>
  </si>
  <si>
    <t xml:space="preserve">  5,743,536.07</t>
  </si>
  <si>
    <t xml:space="preserve">  5,870,084.40</t>
  </si>
  <si>
    <t xml:space="preserve">   570,152.95</t>
  </si>
  <si>
    <t xml:space="preserve">   581,718.23</t>
  </si>
  <si>
    <t xml:space="preserve">   569,841.87</t>
  </si>
  <si>
    <t xml:space="preserve">  5,689,804.86</t>
  </si>
  <si>
    <t xml:space="preserve">  5,506,779.08</t>
  </si>
  <si>
    <t xml:space="preserve">  5,733,414.56</t>
  </si>
  <si>
    <t xml:space="preserve">   641,237.62</t>
  </si>
  <si>
    <t xml:space="preserve">   634,221.79</t>
  </si>
  <si>
    <t xml:space="preserve">   645,274.36</t>
  </si>
  <si>
    <t xml:space="preserve">   576,166.57</t>
  </si>
  <si>
    <t xml:space="preserve">   587,395.96</t>
  </si>
  <si>
    <t xml:space="preserve">   564,806.68</t>
  </si>
  <si>
    <t xml:space="preserve">   968,680.34</t>
  </si>
  <si>
    <t xml:space="preserve">   966,255.74</t>
  </si>
  <si>
    <t xml:space="preserve">   963,406.28</t>
  </si>
  <si>
    <t xml:space="preserve">  4,065,078.16</t>
  </si>
  <si>
    <t xml:space="preserve">  3,989,184.57</t>
  </si>
  <si>
    <t xml:space="preserve">  3,964,056.51</t>
  </si>
  <si>
    <t xml:space="preserve">  6,421,010.24</t>
  </si>
  <si>
    <t xml:space="preserve">  6,361,396.93</t>
  </si>
  <si>
    <t xml:space="preserve">  6,456,685.09</t>
  </si>
  <si>
    <t xml:space="preserve">   681,148.75</t>
  </si>
  <si>
    <t xml:space="preserve">   689,500.85</t>
  </si>
  <si>
    <t xml:space="preserve">   698,847.48</t>
  </si>
  <si>
    <t xml:space="preserve">    31,853.64</t>
  </si>
  <si>
    <t xml:space="preserve">    31,380.88</t>
  </si>
  <si>
    <t xml:space="preserve">    32,816.44</t>
  </si>
  <si>
    <t xml:space="preserve">      363.56</t>
  </si>
  <si>
    <t xml:space="preserve">      377.71</t>
  </si>
  <si>
    <t xml:space="preserve">      397.29</t>
  </si>
  <si>
    <t xml:space="preserve">  5,526,553.72</t>
  </si>
  <si>
    <t xml:space="preserve">  5,688,593.00</t>
  </si>
  <si>
    <t xml:space="preserve">  5,434,883.41</t>
  </si>
  <si>
    <t xml:space="preserve">   545,088.13</t>
  </si>
  <si>
    <t xml:space="preserve">   534,067.72</t>
  </si>
  <si>
    <t xml:space="preserve">   547,186.39</t>
  </si>
  <si>
    <t xml:space="preserve">  5,976,349.09</t>
  </si>
  <si>
    <t xml:space="preserve">  5,986,268.78</t>
  </si>
  <si>
    <t xml:space="preserve">  6,085,110.26</t>
  </si>
  <si>
    <t xml:space="preserve">   914,793.47</t>
  </si>
  <si>
    <t xml:space="preserve">   901,507.26</t>
  </si>
  <si>
    <t xml:space="preserve">   895,301.68</t>
  </si>
  <si>
    <t xml:space="preserve">   568,084.92</t>
  </si>
  <si>
    <t xml:space="preserve">   570,800.14</t>
  </si>
  <si>
    <t xml:space="preserve">   568,194.30</t>
  </si>
  <si>
    <t xml:space="preserve">      888.58</t>
  </si>
  <si>
    <t xml:space="preserve">     1,009.93</t>
  </si>
  <si>
    <t xml:space="preserve">     1,131.83</t>
  </si>
  <si>
    <t>200r2  40-50</t>
  </si>
  <si>
    <t xml:space="preserve">       78.41</t>
  </si>
  <si>
    <t xml:space="preserve">        3.80</t>
  </si>
  <si>
    <t xml:space="preserve">       55.55</t>
  </si>
  <si>
    <t xml:space="preserve">  5,817,475.15</t>
  </si>
  <si>
    <t xml:space="preserve">  5,814,842.68</t>
  </si>
  <si>
    <t xml:space="preserve">  5,956,021.33</t>
  </si>
  <si>
    <t xml:space="preserve">   389,038.64</t>
  </si>
  <si>
    <t xml:space="preserve">   384,823.03</t>
  </si>
  <si>
    <t xml:space="preserve">   383,651.60</t>
  </si>
  <si>
    <t xml:space="preserve">  3,028,231.85</t>
  </si>
  <si>
    <t xml:space="preserve">  2,999,811.00</t>
  </si>
  <si>
    <t xml:space="preserve">  2,961,357.78</t>
  </si>
  <si>
    <t xml:space="preserve">  1,196,000.25</t>
  </si>
  <si>
    <t xml:space="preserve">  1,200,985.92</t>
  </si>
  <si>
    <t xml:space="preserve">  1,177,854.51</t>
  </si>
  <si>
    <t xml:space="preserve">   557,808.72</t>
  </si>
  <si>
    <t xml:space="preserve">   583,179.60</t>
  </si>
  <si>
    <t xml:space="preserve">   571,858.37</t>
  </si>
  <si>
    <t xml:space="preserve">   237,824.66</t>
  </si>
  <si>
    <t xml:space="preserve">   237,596.14</t>
  </si>
  <si>
    <t xml:space="preserve">   235,787.03</t>
  </si>
  <si>
    <t xml:space="preserve">  5,679,514.10</t>
  </si>
  <si>
    <t xml:space="preserve">  5,588,993.43</t>
  </si>
  <si>
    <t xml:space="preserve">  5,760,327.45</t>
  </si>
  <si>
    <t xml:space="preserve">  6,035,737.41</t>
  </si>
  <si>
    <t xml:space="preserve">  6,338,569.36</t>
  </si>
  <si>
    <t xml:space="preserve">  6,233,279.73</t>
  </si>
  <si>
    <t xml:space="preserve">   544,574.66</t>
  </si>
  <si>
    <t xml:space="preserve">   550,796.09</t>
  </si>
  <si>
    <t xml:space="preserve">   569,927.45</t>
  </si>
  <si>
    <t xml:space="preserve">      949.23</t>
  </si>
  <si>
    <t xml:space="preserve">     1,052.79</t>
  </si>
  <si>
    <t xml:space="preserve">      904.97</t>
  </si>
  <si>
    <t xml:space="preserve">      308.43</t>
  </si>
  <si>
    <t xml:space="preserve">      359.64</t>
  </si>
  <si>
    <t xml:space="preserve">      326.99</t>
  </si>
  <si>
    <t xml:space="preserve">  5,570,575.15</t>
  </si>
  <si>
    <t xml:space="preserve">  5,558,888.96</t>
  </si>
  <si>
    <t xml:space="preserve">  5,574,095.11</t>
  </si>
  <si>
    <t xml:space="preserve">   525,862.43</t>
  </si>
  <si>
    <t xml:space="preserve">   528,658.53</t>
  </si>
  <si>
    <t xml:space="preserve">   536,161.85</t>
  </si>
  <si>
    <t xml:space="preserve">  6,001,664.85</t>
  </si>
  <si>
    <t xml:space="preserve">  5,978,448.64</t>
  </si>
  <si>
    <t xml:space="preserve">  5,934,903.79</t>
  </si>
  <si>
    <t xml:space="preserve">   877,639.52</t>
  </si>
  <si>
    <t xml:space="preserve">   876,071.54</t>
  </si>
  <si>
    <t xml:space="preserve">   897,705.48</t>
  </si>
  <si>
    <t xml:space="preserve">   553,758.76</t>
  </si>
  <si>
    <t xml:space="preserve">   551,870.51</t>
  </si>
  <si>
    <t xml:space="preserve">   551,928.68</t>
  </si>
  <si>
    <t xml:space="preserve">  1,830,114.06</t>
  </si>
  <si>
    <t xml:space="preserve">  1,903,685.72</t>
  </si>
  <si>
    <t xml:space="preserve">  1,925,213.82</t>
  </si>
  <si>
    <t xml:space="preserve">  4,713,964.23</t>
  </si>
  <si>
    <t xml:space="preserve">  4,617,175.00</t>
  </si>
  <si>
    <t xml:space="preserve">  4,820,173.62</t>
  </si>
  <si>
    <t xml:space="preserve">  5,039,988.90</t>
  </si>
  <si>
    <t xml:space="preserve">  4,911,233.50</t>
  </si>
  <si>
    <t xml:space="preserve">  4,986,216.38</t>
  </si>
  <si>
    <t xml:space="preserve">   555,666.77</t>
  </si>
  <si>
    <t xml:space="preserve">   532,755.49</t>
  </si>
  <si>
    <t xml:space="preserve">   545,187.82</t>
  </si>
  <si>
    <t xml:space="preserve">    21,166.22</t>
  </si>
  <si>
    <t xml:space="preserve">    21,442.02</t>
  </si>
  <si>
    <t xml:space="preserve">    21,698.74</t>
  </si>
  <si>
    <t xml:space="preserve">       86.87</t>
  </si>
  <si>
    <t xml:space="preserve">       61.66</t>
  </si>
  <si>
    <t xml:space="preserve">      115.24</t>
  </si>
  <si>
    <t xml:space="preserve">  5,363,137.91</t>
  </si>
  <si>
    <t xml:space="preserve">  5,478,530.15</t>
  </si>
  <si>
    <t xml:space="preserve">  5,410,528.48</t>
  </si>
  <si>
    <t xml:space="preserve">   560,473.28</t>
  </si>
  <si>
    <t xml:space="preserve">   552,702.74</t>
  </si>
  <si>
    <t xml:space="preserve">   559,149.76</t>
  </si>
  <si>
    <t xml:space="preserve">  5,345,368.89</t>
  </si>
  <si>
    <t xml:space="preserve">  5,406,901.47</t>
  </si>
  <si>
    <t xml:space="preserve">  5,537,368.72</t>
  </si>
  <si>
    <t xml:space="preserve">  1,189,145.21</t>
  </si>
  <si>
    <t xml:space="preserve">  1,188,807.92</t>
  </si>
  <si>
    <t xml:space="preserve">  1,157,902.38</t>
  </si>
  <si>
    <t xml:space="preserve">   560,819.13</t>
  </si>
  <si>
    <t xml:space="preserve">   542,236.11</t>
  </si>
  <si>
    <t xml:space="preserve">   555,619.42</t>
  </si>
  <si>
    <t xml:space="preserve">   653,328.85</t>
  </si>
  <si>
    <t xml:space="preserve">   655,486.11</t>
  </si>
  <si>
    <t xml:space="preserve">   652,395.20</t>
  </si>
  <si>
    <t xml:space="preserve">  5,331,406.19</t>
  </si>
  <si>
    <t xml:space="preserve">  5,470,303.76</t>
  </si>
  <si>
    <t xml:space="preserve">  5,397,030.79</t>
  </si>
  <si>
    <t xml:space="preserve">  5,504,079.43</t>
  </si>
  <si>
    <t xml:space="preserve">  5,674,432.12</t>
  </si>
  <si>
    <t xml:space="preserve">  5,725,465.96</t>
  </si>
  <si>
    <t xml:space="preserve">   459,903.89</t>
  </si>
  <si>
    <t xml:space="preserve">   459,663.12</t>
  </si>
  <si>
    <t xml:space="preserve">   459,909.05</t>
  </si>
  <si>
    <t xml:space="preserve">      973.82</t>
  </si>
  <si>
    <t xml:space="preserve">     1,004.36</t>
  </si>
  <si>
    <t xml:space="preserve">     1,048.77</t>
  </si>
  <si>
    <t>202r1  44-56</t>
  </si>
  <si>
    <t xml:space="preserve">       83.62</t>
  </si>
  <si>
    <t xml:space="preserve">        8.17</t>
  </si>
  <si>
    <t xml:space="preserve">       53.52</t>
  </si>
  <si>
    <t xml:space="preserve">  5,848,163.16</t>
  </si>
  <si>
    <t xml:space="preserve">  5,863,579.11</t>
  </si>
  <si>
    <t xml:space="preserve">  5,815,166.65</t>
  </si>
  <si>
    <t xml:space="preserve">   398,291.53</t>
  </si>
  <si>
    <t xml:space="preserve">  1,911,302.28</t>
  </si>
  <si>
    <t xml:space="preserve">  4,683,514.01</t>
  </si>
  <si>
    <t xml:space="preserve">  4,638,512.69</t>
  </si>
  <si>
    <t xml:space="preserve">  4,727,455.41</t>
  </si>
  <si>
    <t xml:space="preserve">  5,029,824.15</t>
  </si>
  <si>
    <t xml:space="preserve">  4,752,385.29</t>
  </si>
  <si>
    <t xml:space="preserve">  4,902,076.69</t>
  </si>
  <si>
    <t xml:space="preserve">   559,465.53</t>
  </si>
  <si>
    <t xml:space="preserve">   549,207.98</t>
  </si>
  <si>
    <t xml:space="preserve">   537,322.34</t>
  </si>
  <si>
    <t xml:space="preserve">    21,398.72</t>
  </si>
  <si>
    <t xml:space="preserve">    22,356.84</t>
  </si>
  <si>
    <t xml:space="preserve">    22,142.38</t>
  </si>
  <si>
    <t xml:space="preserve">       14.07</t>
  </si>
  <si>
    <t xml:space="preserve">       54.28</t>
  </si>
  <si>
    <t xml:space="preserve">       28.50</t>
  </si>
  <si>
    <t xml:space="preserve">  4,642,513.58</t>
  </si>
  <si>
    <t xml:space="preserve">  4,573,005.74</t>
  </si>
  <si>
    <t xml:space="preserve">  4,694,652.29</t>
  </si>
  <si>
    <t xml:space="preserve">   377,227.11</t>
  </si>
  <si>
    <t xml:space="preserve">   377,667.49</t>
  </si>
  <si>
    <t xml:space="preserve">   384,918.29</t>
  </si>
  <si>
    <t xml:space="preserve">  4,095,513.93</t>
  </si>
  <si>
    <t xml:space="preserve">  4,257,507.95</t>
  </si>
  <si>
    <t xml:space="preserve">  4,080,722.73</t>
  </si>
  <si>
    <t xml:space="preserve">  5,749,574.23</t>
  </si>
  <si>
    <t xml:space="preserve">  6,056,379.51</t>
  </si>
  <si>
    <t xml:space="preserve">  6,048,373.52</t>
  </si>
  <si>
    <t xml:space="preserve">   457,365.86</t>
  </si>
  <si>
    <t xml:space="preserve">   464,612.03</t>
  </si>
  <si>
    <t xml:space="preserve">   460,702.95</t>
  </si>
  <si>
    <t xml:space="preserve">     2,368.42</t>
  </si>
  <si>
    <t xml:space="preserve">     3,508.70</t>
  </si>
  <si>
    <t xml:space="preserve">     3,309.61</t>
  </si>
  <si>
    <t xml:space="preserve">    69,150.03</t>
  </si>
  <si>
    <t xml:space="preserve">    68,810.66</t>
  </si>
  <si>
    <t xml:space="preserve">    67,655.66</t>
  </si>
  <si>
    <t xml:space="preserve">    70,047.84</t>
  </si>
  <si>
    <t xml:space="preserve">    65,395.51</t>
  </si>
  <si>
    <t xml:space="preserve">    66,467.71</t>
  </si>
  <si>
    <t xml:space="preserve">    14,359.67</t>
  </si>
  <si>
    <t xml:space="preserve">    14,802.51</t>
  </si>
  <si>
    <t xml:space="preserve">    14,772.47</t>
  </si>
  <si>
    <t xml:space="preserve">      110.68</t>
  </si>
  <si>
    <t xml:space="preserve">      350.17</t>
  </si>
  <si>
    <t>-       20.16</t>
  </si>
  <si>
    <t>198r1  62-72</t>
  </si>
  <si>
    <t xml:space="preserve">       37.79</t>
  </si>
  <si>
    <t xml:space="preserve">       62.64</t>
  </si>
  <si>
    <t xml:space="preserve">       44.43</t>
  </si>
  <si>
    <t xml:space="preserve">  5,818,930.69</t>
  </si>
  <si>
    <t xml:space="preserve">  5,887,906.57</t>
  </si>
  <si>
    <t xml:space="preserve">  5,989,503.39</t>
  </si>
  <si>
    <t xml:space="preserve">   405,539.25</t>
  </si>
  <si>
    <t xml:space="preserve">   422,872.08</t>
  </si>
  <si>
    <t xml:space="preserve">   413,676.51</t>
  </si>
  <si>
    <t xml:space="preserve">  3,089,439.38</t>
  </si>
  <si>
    <t xml:space="preserve">  3,112,493.25</t>
  </si>
  <si>
    <t xml:space="preserve">  3,011,741.16</t>
  </si>
  <si>
    <t xml:space="preserve">  1,123,995.08</t>
  </si>
  <si>
    <t xml:space="preserve">  1,171,530.30</t>
  </si>
  <si>
    <t xml:space="preserve">  1,205,376.89</t>
  </si>
  <si>
    <t xml:space="preserve">   584,084.43</t>
  </si>
  <si>
    <t xml:space="preserve">   580,916.16</t>
  </si>
  <si>
    <t xml:space="preserve">   572,311.24</t>
  </si>
  <si>
    <t xml:space="preserve">   250,123.73</t>
  </si>
  <si>
    <t xml:space="preserve">   254,629.79</t>
  </si>
  <si>
    <t xml:space="preserve">   252,177.70</t>
  </si>
  <si>
    <t xml:space="preserve">  5,842,289.49</t>
  </si>
  <si>
    <t xml:space="preserve">  5,722,115.36</t>
  </si>
  <si>
    <t xml:space="preserve">  5,667,236.84</t>
  </si>
  <si>
    <t xml:space="preserve">  5,845,228.83</t>
  </si>
  <si>
    <t xml:space="preserve">  5,925,096.89</t>
  </si>
  <si>
    <t xml:space="preserve">  5,663,336.41</t>
  </si>
  <si>
    <t xml:space="preserve">   516,391.05</t>
  </si>
  <si>
    <t xml:space="preserve">   519,895.88</t>
  </si>
  <si>
    <t xml:space="preserve">   531,943.55</t>
  </si>
  <si>
    <t xml:space="preserve">      848.95</t>
  </si>
  <si>
    <t xml:space="preserve">      825.23</t>
  </si>
  <si>
    <t xml:space="preserve">      761.93</t>
  </si>
  <si>
    <t>199r3  55-68</t>
  </si>
  <si>
    <t xml:space="preserve">       58.82</t>
  </si>
  <si>
    <t xml:space="preserve">       59.43</t>
  </si>
  <si>
    <t xml:space="preserve">       50.33</t>
  </si>
  <si>
    <t xml:space="preserve">  5,927,118.45</t>
  </si>
  <si>
    <t xml:space="preserve">  5,951,842.20</t>
  </si>
  <si>
    <t xml:space="preserve">  5,760,504.91</t>
  </si>
  <si>
    <t xml:space="preserve">   417,063.31</t>
  </si>
  <si>
    <t xml:space="preserve">   431,046.18</t>
  </si>
  <si>
    <t xml:space="preserve">   423,739.69</t>
  </si>
  <si>
    <t xml:space="preserve">  3,021,959.54</t>
  </si>
  <si>
    <t xml:space="preserve">  3,141,821.33</t>
  </si>
  <si>
    <t xml:space="preserve">  3,155,492.62</t>
  </si>
  <si>
    <t xml:space="preserve">  1,201,198.42</t>
  </si>
  <si>
    <t xml:space="preserve">  1,184,072.20</t>
  </si>
  <si>
    <t xml:space="preserve">  1,200,476.91</t>
  </si>
  <si>
    <t xml:space="preserve">   591,530.85</t>
  </si>
  <si>
    <t xml:space="preserve">   588,258.51</t>
  </si>
  <si>
    <t xml:space="preserve">   591,736.47</t>
  </si>
  <si>
    <t xml:space="preserve">   292,448.45</t>
  </si>
  <si>
    <t xml:space="preserve">   295,051.42</t>
  </si>
  <si>
    <t xml:space="preserve">   296,842.22</t>
  </si>
  <si>
    <t xml:space="preserve">  5,663,320.09</t>
  </si>
  <si>
    <t xml:space="preserve">  5,944,183.66</t>
  </si>
  <si>
    <t xml:space="preserve">  5,895,935.47</t>
  </si>
  <si>
    <t xml:space="preserve">  5,535,185.18</t>
  </si>
  <si>
    <t xml:space="preserve">  5,382,402.30</t>
  </si>
  <si>
    <t xml:space="preserve">  5,704,391.87</t>
  </si>
  <si>
    <t xml:space="preserve">   526,404.72</t>
  </si>
  <si>
    <t xml:space="preserve">   529,923.15</t>
  </si>
  <si>
    <t xml:space="preserve">   504,794.68</t>
  </si>
  <si>
    <t xml:space="preserve">  3,646,803.69</t>
  </si>
  <si>
    <t xml:space="preserve">  3,472,571.50</t>
  </si>
  <si>
    <t xml:space="preserve">  3,493,234.92</t>
  </si>
  <si>
    <t xml:space="preserve">  1,251,629.10</t>
  </si>
  <si>
    <t xml:space="preserve">  1,230,345.17</t>
  </si>
  <si>
    <t xml:space="preserve">  1,222,759.40</t>
  </si>
  <si>
    <t xml:space="preserve">   572,198.07</t>
  </si>
  <si>
    <t xml:space="preserve">   582,324.24</t>
  </si>
  <si>
    <t xml:space="preserve">   584,561.15</t>
  </si>
  <si>
    <t xml:space="preserve">   308,007.40</t>
  </si>
  <si>
    <t xml:space="preserve">   305,596.85</t>
  </si>
  <si>
    <t xml:space="preserve">   317,897.68</t>
  </si>
  <si>
    <t xml:space="preserve">  5,492,361.01</t>
  </si>
  <si>
    <t xml:space="preserve">  5,803,421.41</t>
  </si>
  <si>
    <t xml:space="preserve">  5,546,581.76</t>
  </si>
  <si>
    <t xml:space="preserve">  5,724,553.10</t>
  </si>
  <si>
    <t xml:space="preserve">  5,650,829.51</t>
  </si>
  <si>
    <t xml:space="preserve">  5,804,557.52</t>
  </si>
  <si>
    <t xml:space="preserve">   544,156.17</t>
  </si>
  <si>
    <t xml:space="preserve">   523,125.89</t>
  </si>
  <si>
    <t xml:space="preserve">   523,651.79</t>
  </si>
  <si>
    <t xml:space="preserve">     1,020.01</t>
  </si>
  <si>
    <t xml:space="preserve">      922.08</t>
  </si>
  <si>
    <t xml:space="preserve">      963.53</t>
  </si>
  <si>
    <t>196r3  55-62</t>
  </si>
  <si>
    <t xml:space="preserve">       54.51</t>
  </si>
  <si>
    <t xml:space="preserve">       59.15</t>
  </si>
  <si>
    <t xml:space="preserve">       75.32</t>
  </si>
  <si>
    <t xml:space="preserve">  5,719,815.41</t>
  </si>
  <si>
    <t xml:space="preserve">  5,812,087.66</t>
  </si>
  <si>
    <t xml:space="preserve">  5,922,012.70</t>
  </si>
  <si>
    <t xml:space="preserve">   390,810.43</t>
  </si>
  <si>
    <t xml:space="preserve">   380,006.82</t>
  </si>
  <si>
    <t xml:space="preserve">   394,829.35</t>
  </si>
  <si>
    <t xml:space="preserve">  2,873,420.49</t>
  </si>
  <si>
    <t xml:space="preserve">  2,815,020.13</t>
  </si>
  <si>
    <t xml:space="preserve">  2,860,099.93</t>
  </si>
  <si>
    <t xml:space="preserve">  1,297,313.08</t>
  </si>
  <si>
    <t xml:space="preserve">  1,321,854.11</t>
  </si>
  <si>
    <t xml:space="preserve">  1,340,465.12</t>
  </si>
  <si>
    <t xml:space="preserve">   583,472.98</t>
  </si>
  <si>
    <t xml:space="preserve">   573,277.01</t>
  </si>
  <si>
    <t xml:space="preserve">   577,869.11</t>
  </si>
  <si>
    <t xml:space="preserve">   302,008.99</t>
  </si>
  <si>
    <t xml:space="preserve">   289,232.67</t>
  </si>
  <si>
    <t xml:space="preserve">   291,894.11</t>
  </si>
  <si>
    <t xml:space="preserve">  6,114,231.46</t>
  </si>
  <si>
    <t xml:space="preserve">  6,192,543.69</t>
  </si>
  <si>
    <t xml:space="preserve">  6,307,778.01</t>
  </si>
  <si>
    <t xml:space="preserve">  5,285,220.37</t>
  </si>
  <si>
    <t xml:space="preserve">  5,341,883.15</t>
  </si>
  <si>
    <t xml:space="preserve">  5,379,119.23</t>
  </si>
  <si>
    <t xml:space="preserve">   456,223.76</t>
  </si>
  <si>
    <t xml:space="preserve">   450,618.23</t>
  </si>
  <si>
    <t xml:space="preserve">   439,741.28</t>
  </si>
  <si>
    <t xml:space="preserve">      669.50</t>
  </si>
  <si>
    <t xml:space="preserve">      648.67</t>
  </si>
  <si>
    <t xml:space="preserve">      698.65</t>
  </si>
  <si>
    <t xml:space="preserve">      180.58</t>
  </si>
  <si>
    <t xml:space="preserve">      177.23</t>
  </si>
  <si>
    <t xml:space="preserve">      175.76</t>
  </si>
  <si>
    <t xml:space="preserve">  7,168,425.81</t>
  </si>
  <si>
    <t xml:space="preserve">  7,141,337.09</t>
  </si>
  <si>
    <t xml:space="preserve">  6,999,467.48</t>
  </si>
  <si>
    <t xml:space="preserve">   339,780.88</t>
  </si>
  <si>
    <t xml:space="preserve">   340,231.29</t>
  </si>
  <si>
    <t xml:space="preserve">   326,187.59</t>
  </si>
  <si>
    <t xml:space="preserve">  3,145,224.89</t>
  </si>
  <si>
    <t xml:space="preserve">  3,124,107.54</t>
  </si>
  <si>
    <t xml:space="preserve">  3,151,117.19</t>
  </si>
  <si>
    <t xml:space="preserve">   454,333.04</t>
  </si>
  <si>
    <t xml:space="preserve">   454,657.40</t>
  </si>
  <si>
    <t xml:space="preserve">   463,546.59</t>
  </si>
  <si>
    <t xml:space="preserve">   723,580.27</t>
  </si>
  <si>
    <t xml:space="preserve">   723,473.09</t>
  </si>
  <si>
    <t xml:space="preserve">   704,399.07</t>
  </si>
  <si>
    <t xml:space="preserve">   464,050.30</t>
  </si>
  <si>
    <t xml:space="preserve">   469,719.69</t>
  </si>
  <si>
    <t xml:space="preserve">   467,251.50</t>
  </si>
  <si>
    <t xml:space="preserve">  2,636,156.85</t>
  </si>
  <si>
    <t xml:space="preserve">  2,658,843.88</t>
  </si>
  <si>
    <t xml:space="preserve">  2,618,345.22</t>
  </si>
  <si>
    <t xml:space="preserve">  5,906,331.14</t>
  </si>
  <si>
    <t xml:space="preserve">  5,930,403.75</t>
  </si>
  <si>
    <t xml:space="preserve">  5,800,048.58</t>
  </si>
  <si>
    <t xml:space="preserve">   796,283.26</t>
  </si>
  <si>
    <t xml:space="preserve">   818,400.85</t>
  </si>
  <si>
    <t xml:space="preserve">   802,482.52</t>
  </si>
  <si>
    <t xml:space="preserve">    57,993.25</t>
  </si>
  <si>
    <t xml:space="preserve">    59,827.42</t>
  </si>
  <si>
    <t xml:space="preserve">    58,389.52</t>
  </si>
  <si>
    <t xml:space="preserve">      287.76</t>
  </si>
  <si>
    <t xml:space="preserve">      296.11</t>
  </si>
  <si>
    <t xml:space="preserve">      364.26</t>
  </si>
  <si>
    <t xml:space="preserve">  5,634,326.95</t>
  </si>
  <si>
    <t xml:space="preserve">  5,581,411.58</t>
  </si>
  <si>
    <t xml:space="preserve">  5,581,332.56</t>
  </si>
  <si>
    <t xml:space="preserve">   540,943.48</t>
  </si>
  <si>
    <t xml:space="preserve">   523,915.60</t>
  </si>
  <si>
    <t xml:space="preserve">   541,891.56</t>
  </si>
  <si>
    <t xml:space="preserve">  5,848,164.27</t>
  </si>
  <si>
    <t xml:space="preserve">  5,809,362.56</t>
  </si>
  <si>
    <t xml:space="preserve">  5,874,964.84</t>
  </si>
  <si>
    <t xml:space="preserve">   907,462.96</t>
  </si>
  <si>
    <t xml:space="preserve">   901,594.28</t>
  </si>
  <si>
    <t xml:space="preserve">   879,873.63</t>
  </si>
  <si>
    <t xml:space="preserve">   560,086.43</t>
  </si>
  <si>
    <t xml:space="preserve">   545,817.74</t>
  </si>
  <si>
    <t xml:space="preserve">   572,330.31</t>
  </si>
  <si>
    <t xml:space="preserve">  1,908,706.31</t>
  </si>
  <si>
    <t xml:space="preserve">  1,853,182.61</t>
  </si>
  <si>
    <t xml:space="preserve">      120.33</t>
  </si>
  <si>
    <t>182r1  43-52</t>
  </si>
  <si>
    <t xml:space="preserve">       83.19</t>
  </si>
  <si>
    <t xml:space="preserve">       80.70</t>
  </si>
  <si>
    <t xml:space="preserve">       76.38</t>
  </si>
  <si>
    <t xml:space="preserve">  5,513,658.61</t>
  </si>
  <si>
    <t xml:space="preserve">  5,657,769.27</t>
  </si>
  <si>
    <t xml:space="preserve">  5,637,218.20</t>
  </si>
  <si>
    <t xml:space="preserve">   921,803.16</t>
  </si>
  <si>
    <t xml:space="preserve">   930,056.96</t>
  </si>
  <si>
    <t xml:space="preserve">   912,834.17</t>
  </si>
  <si>
    <t xml:space="preserve">  9,425,426.20</t>
  </si>
  <si>
    <t xml:space="preserve">  9,520,459.47</t>
  </si>
  <si>
    <t xml:space="preserve">  9,432,519.51</t>
  </si>
  <si>
    <t xml:space="preserve">  1,052,807.24</t>
  </si>
  <si>
    <t xml:space="preserve">  1,046,425.43</t>
  </si>
  <si>
    <t xml:space="preserve">  1,062,999.42</t>
  </si>
  <si>
    <t xml:space="preserve">   570,545.89</t>
  </si>
  <si>
    <t xml:space="preserve">   562,892.94</t>
  </si>
  <si>
    <t xml:space="preserve">   579,371.98</t>
  </si>
  <si>
    <t xml:space="preserve">  4,635,734.34</t>
  </si>
  <si>
    <t xml:space="preserve">  4,700,916.60</t>
  </si>
  <si>
    <t xml:space="preserve">  4,712,891.03</t>
  </si>
  <si>
    <t xml:space="preserve">  5,130,430.11</t>
  </si>
  <si>
    <t xml:space="preserve">  5,113,399.12</t>
  </si>
  <si>
    <t xml:space="preserve">  5,105,599.64</t>
  </si>
  <si>
    <t xml:space="preserve">  4,517,335.16</t>
  </si>
  <si>
    <t xml:space="preserve">  4,805,902.67</t>
  </si>
  <si>
    <t xml:space="preserve">  4,718,744.15</t>
  </si>
  <si>
    <t xml:space="preserve">   549,881.29</t>
  </si>
  <si>
    <t xml:space="preserve">   565,134.59</t>
  </si>
  <si>
    <t xml:space="preserve">   588,480.67</t>
  </si>
  <si>
    <t xml:space="preserve">     1,607.06</t>
  </si>
  <si>
    <t xml:space="preserve">     1,663.22</t>
  </si>
  <si>
    <t xml:space="preserve">      327.62</t>
  </si>
  <si>
    <t xml:space="preserve">      351.29</t>
  </si>
  <si>
    <t xml:space="preserve">      321.75</t>
  </si>
  <si>
    <t xml:space="preserve">  5,577,973.58</t>
  </si>
  <si>
    <t xml:space="preserve">  5,405,812.25</t>
  </si>
  <si>
    <t xml:space="preserve">  5,626,923.74</t>
  </si>
  <si>
    <t xml:space="preserve">   539,991.75</t>
  </si>
  <si>
    <t xml:space="preserve">   550,654.58</t>
  </si>
  <si>
    <t xml:space="preserve">   537,507.91</t>
  </si>
  <si>
    <t xml:space="preserve">  6,024,792.46</t>
  </si>
  <si>
    <t xml:space="preserve">  5,827,367.29</t>
  </si>
  <si>
    <t xml:space="preserve">  6,152,901.43</t>
  </si>
  <si>
    <t xml:space="preserve">   905,916.68</t>
  </si>
  <si>
    <t xml:space="preserve">   896,951.70</t>
  </si>
  <si>
    <t xml:space="preserve">   903,796.48</t>
  </si>
  <si>
    <t xml:space="preserve">   572,869.33</t>
  </si>
  <si>
    <t xml:space="preserve">   555,607.16</t>
  </si>
  <si>
    <t xml:space="preserve">   555,927.80</t>
  </si>
  <si>
    <t xml:space="preserve">  1,913,073.28</t>
  </si>
  <si>
    <t xml:space="preserve">  1,844,394.66</t>
  </si>
  <si>
    <t xml:space="preserve">  1,957,707.88</t>
  </si>
  <si>
    <t xml:space="preserve">  4,853,283.81</t>
  </si>
  <si>
    <t xml:space="preserve">  4,867,883.00</t>
  </si>
  <si>
    <t xml:space="preserve">  4,775,990.61</t>
  </si>
  <si>
    <t xml:space="preserve">  4,747,515.77</t>
  </si>
  <si>
    <t xml:space="preserve">  5,054,499.62</t>
  </si>
  <si>
    <t xml:space="preserve">  5,056,830.67</t>
  </si>
  <si>
    <t xml:space="preserve">   549,446.27</t>
  </si>
  <si>
    <t xml:space="preserve">   564,190.77</t>
  </si>
  <si>
    <t xml:space="preserve">   576,710.94</t>
  </si>
  <si>
    <t xml:space="preserve">    21,528.02</t>
  </si>
  <si>
    <t xml:space="preserve">    21,714.89</t>
  </si>
  <si>
    <t xml:space="preserve">    22,184.57</t>
  </si>
  <si>
    <t>194r2  50-60</t>
  </si>
  <si>
    <t xml:space="preserve">       66.12</t>
  </si>
  <si>
    <t xml:space="preserve">       58.67</t>
  </si>
  <si>
    <t xml:space="preserve">       17.94</t>
  </si>
  <si>
    <t xml:space="preserve">  6,017,328.30</t>
  </si>
  <si>
    <t xml:space="preserve">  6,008,539.09</t>
  </si>
  <si>
    <t xml:space="preserve">  5,868,083.10</t>
  </si>
  <si>
    <t xml:space="preserve">   460,079.24</t>
  </si>
  <si>
    <t xml:space="preserve">   458,926.66</t>
  </si>
  <si>
    <t xml:space="preserve">   451,287.17</t>
  </si>
  <si>
    <t xml:space="preserve">  3,611,816.49</t>
  </si>
  <si>
    <t xml:space="preserve">  3,588,133.55</t>
  </si>
  <si>
    <t xml:space="preserve">  3,555,699.96</t>
  </si>
  <si>
    <t xml:space="preserve">  1,199,889.04</t>
  </si>
  <si>
    <t xml:space="preserve">  1,212,790.35</t>
  </si>
  <si>
    <t xml:space="preserve">  1,191,581.15</t>
  </si>
  <si>
    <t xml:space="preserve">   610,720.52</t>
  </si>
  <si>
    <t xml:space="preserve">   600,578.93</t>
  </si>
  <si>
    <t xml:space="preserve">   577,865.63</t>
  </si>
  <si>
    <t xml:space="preserve">   273,965.05</t>
  </si>
  <si>
    <t xml:space="preserve">   274,403.03</t>
  </si>
  <si>
    <t xml:space="preserve">   263,160.00</t>
  </si>
  <si>
    <t xml:space="preserve">  4,872,378.15</t>
  </si>
  <si>
    <t xml:space="preserve">  5,031,408.90</t>
  </si>
  <si>
    <t xml:space="preserve">  5,036,232.35</t>
  </si>
  <si>
    <t xml:space="preserve">  5,825,888.89</t>
  </si>
  <si>
    <t xml:space="preserve">  5,817,707.02</t>
  </si>
  <si>
    <t xml:space="preserve">  5,964,241.29</t>
  </si>
  <si>
    <t xml:space="preserve">   582,307.71</t>
  </si>
  <si>
    <t xml:space="preserve">   579,377.75</t>
  </si>
  <si>
    <t xml:space="preserve">   572,445.95</t>
  </si>
  <si>
    <t xml:space="preserve">      912.36</t>
  </si>
  <si>
    <t xml:space="preserve">     1,025.30</t>
  </si>
  <si>
    <t xml:space="preserve">     1,073.30</t>
  </si>
  <si>
    <t>195r3  44-53</t>
  </si>
  <si>
    <t xml:space="preserve">       60.46</t>
  </si>
  <si>
    <t xml:space="preserve">        4.22</t>
  </si>
  <si>
    <t xml:space="preserve">       34.92</t>
  </si>
  <si>
    <t xml:space="preserve">  5,790,432.71</t>
  </si>
  <si>
    <t xml:space="preserve">  5,853,852.28</t>
  </si>
  <si>
    <t xml:space="preserve">  5,969,172.02</t>
  </si>
  <si>
    <t xml:space="preserve">   436,632.70</t>
  </si>
  <si>
    <t xml:space="preserve">   435,129.93</t>
  </si>
  <si>
    <t xml:space="preserve">   437,835.53</t>
  </si>
  <si>
    <t xml:space="preserve">      882.89</t>
  </si>
  <si>
    <t xml:space="preserve">    17,273.60</t>
  </si>
  <si>
    <t xml:space="preserve">    16,496.72</t>
  </si>
  <si>
    <t xml:space="preserve">    16,969.07</t>
  </si>
  <si>
    <t xml:space="preserve">     6,723.93</t>
  </si>
  <si>
    <t xml:space="preserve">     7,034.88</t>
  </si>
  <si>
    <t xml:space="preserve">     5,802.88</t>
  </si>
  <si>
    <t xml:space="preserve">    13,050.86</t>
  </si>
  <si>
    <t xml:space="preserve">    13,096.58</t>
  </si>
  <si>
    <t xml:space="preserve">    12,985.26</t>
  </si>
  <si>
    <t xml:space="preserve">       44.19</t>
  </si>
  <si>
    <t xml:space="preserve">       94.86</t>
  </si>
  <si>
    <t xml:space="preserve">      207.88</t>
  </si>
  <si>
    <t xml:space="preserve">       91.61</t>
  </si>
  <si>
    <t xml:space="preserve">       73.86</t>
  </si>
  <si>
    <t xml:space="preserve">       25.25</t>
  </si>
  <si>
    <t xml:space="preserve">  5,305,917.31</t>
  </si>
  <si>
    <t xml:space="preserve">  5,397,457.13</t>
  </si>
  <si>
    <t xml:space="preserve">  5,027,334.66</t>
  </si>
  <si>
    <t xml:space="preserve">   555,334.51</t>
  </si>
  <si>
    <t xml:space="preserve">   544,750.29</t>
  </si>
  <si>
    <t xml:space="preserve">   540,640.57</t>
  </si>
  <si>
    <t xml:space="preserve">  5,508,792.40</t>
  </si>
  <si>
    <t xml:space="preserve">  5,452,752.92</t>
  </si>
  <si>
    <t xml:space="preserve">  5,361,405.33</t>
  </si>
  <si>
    <t xml:space="preserve">  1,198,705.55</t>
  </si>
  <si>
    <t xml:space="preserve">  1,186,891.67</t>
  </si>
  <si>
    <t xml:space="preserve">  1,215,810.01</t>
  </si>
  <si>
    <t xml:space="preserve">   542,263.67</t>
  </si>
  <si>
    <t xml:space="preserve">   531,563.54</t>
  </si>
  <si>
    <t xml:space="preserve">   545,394.44</t>
  </si>
  <si>
    <t xml:space="preserve">   673,958.27</t>
  </si>
  <si>
    <t xml:space="preserve">   672,639.37</t>
  </si>
  <si>
    <t xml:space="preserve">   627,574.61</t>
  </si>
  <si>
    <t xml:space="preserve">  5,328,579.43</t>
  </si>
  <si>
    <t xml:space="preserve">  5,565,714.88</t>
  </si>
  <si>
    <t xml:space="preserve">  5,473,185.30</t>
  </si>
  <si>
    <t xml:space="preserve">  5,807,182.03</t>
  </si>
  <si>
    <t xml:space="preserve">  5,833,845.60</t>
  </si>
  <si>
    <t xml:space="preserve">  5,895,756.21</t>
  </si>
  <si>
    <t xml:space="preserve">   463,800.93</t>
  </si>
  <si>
    <t xml:space="preserve">   451,071.59</t>
  </si>
  <si>
    <t xml:space="preserve">   463,515.07</t>
  </si>
  <si>
    <t xml:space="preserve">     1,003.73</t>
  </si>
  <si>
    <t xml:space="preserve">     1,136.14</t>
  </si>
  <si>
    <t xml:space="preserve">      987.38</t>
  </si>
  <si>
    <t xml:space="preserve">      338.90</t>
  </si>
  <si>
    <t xml:space="preserve">      393.60</t>
  </si>
  <si>
    <t xml:space="preserve">      307.32</t>
  </si>
  <si>
    <t xml:space="preserve">  5,539,107.47</t>
  </si>
  <si>
    <t xml:space="preserve">  5,624,376.91</t>
  </si>
  <si>
    <t xml:space="preserve">  5,638,761.28</t>
  </si>
  <si>
    <t xml:space="preserve">   543,417.54</t>
  </si>
  <si>
    <t xml:space="preserve">   510,754.39</t>
  </si>
  <si>
    <t xml:space="preserve">   514,946.07</t>
  </si>
  <si>
    <t xml:space="preserve">  5,889,620.41</t>
  </si>
  <si>
    <t xml:space="preserve">  5,940,474.30</t>
  </si>
  <si>
    <t xml:space="preserve">  5,922,334.24</t>
  </si>
  <si>
    <t xml:space="preserve">   897,400.94</t>
  </si>
  <si>
    <t xml:space="preserve">   905,003.04</t>
  </si>
  <si>
    <t xml:space="preserve">   891,563.16</t>
  </si>
  <si>
    <t xml:space="preserve">   543,843.46</t>
  </si>
  <si>
    <t xml:space="preserve">   547,980.17</t>
  </si>
  <si>
    <t xml:space="preserve">   550,620.65</t>
  </si>
  <si>
    <t xml:space="preserve">  1,923,976.53</t>
  </si>
  <si>
    <t xml:space="preserve">  1,924,812.78</t>
  </si>
  <si>
    <t xml:space="preserve">  1,939,508.32</t>
  </si>
  <si>
    <t xml:space="preserve">  4,774,871.57</t>
  </si>
  <si>
    <t xml:space="preserve">  4,766,932.41</t>
  </si>
  <si>
    <t xml:space="preserve">  4,752,023.78</t>
  </si>
  <si>
    <t xml:space="preserve">  5,149,253.49</t>
  </si>
  <si>
    <t xml:space="preserve">  5,160,908.75</t>
  </si>
  <si>
    <t xml:space="preserve">  5,088,539.60</t>
  </si>
  <si>
    <t xml:space="preserve">   543,950.19</t>
  </si>
  <si>
    <t xml:space="preserve">   559,522.31</t>
  </si>
  <si>
    <t xml:space="preserve">   552,933.22</t>
  </si>
  <si>
    <t xml:space="preserve">    22,788.32</t>
  </si>
  <si>
    <t xml:space="preserve">    21,967.54</t>
  </si>
  <si>
    <t xml:space="preserve">    22,743.22</t>
  </si>
  <si>
    <t xml:space="preserve">       62.29</t>
  </si>
  <si>
    <t>-       23.33</t>
  </si>
  <si>
    <t xml:space="preserve">       44.42</t>
  </si>
  <si>
    <t xml:space="preserve">  4,944,827.45</t>
  </si>
  <si>
    <t xml:space="preserve">  4,918,983.48</t>
  </si>
  <si>
    <t xml:space="preserve">  4,799,276.88</t>
  </si>
  <si>
    <t xml:space="preserve">   371,865.72</t>
  </si>
  <si>
    <t xml:space="preserve">   385,149.52</t>
  </si>
  <si>
    <t xml:space="preserve">   378,499.25</t>
  </si>
  <si>
    <t xml:space="preserve">  4,063,957.94</t>
  </si>
  <si>
    <t xml:space="preserve">  4,004,731.32</t>
  </si>
  <si>
    <t xml:space="preserve">  4,021,274.57</t>
  </si>
  <si>
    <t xml:space="preserve">  5,659,851.89</t>
  </si>
  <si>
    <t xml:space="preserve">  5,576,947.73</t>
  </si>
  <si>
    <t xml:space="preserve">  5,634,052.50</t>
  </si>
  <si>
    <t xml:space="preserve">   497,436.08</t>
  </si>
  <si>
    <t xml:space="preserve">   499,797.65</t>
  </si>
  <si>
    <t xml:space="preserve">   494,805.81</t>
  </si>
  <si>
    <t xml:space="preserve">     2,538.33</t>
  </si>
  <si>
    <t xml:space="preserve">     3,223.77</t>
  </si>
  <si>
    <t xml:space="preserve">     3,400.39</t>
  </si>
  <si>
    <t xml:space="preserve">   265,093.98</t>
  </si>
  <si>
    <t xml:space="preserve">   268,064.63</t>
  </si>
  <si>
    <t xml:space="preserve">   270,451.91</t>
  </si>
  <si>
    <t xml:space="preserve">   252,140.36</t>
  </si>
  <si>
    <t xml:space="preserve">   239,821.09</t>
  </si>
  <si>
    <t xml:space="preserve">   247,970.91</t>
  </si>
  <si>
    <t xml:space="preserve">    20,960.11</t>
  </si>
  <si>
    <t xml:space="preserve">    20,209.36</t>
  </si>
  <si>
    <t xml:space="preserve">    20,608.84</t>
  </si>
  <si>
    <t xml:space="preserve">      333.51</t>
  </si>
  <si>
    <t xml:space="preserve">      129.86</t>
  </si>
  <si>
    <t>Analysis report from: 15.02.2005             Run: 305majors11</t>
  </si>
  <si>
    <t xml:space="preserve">      289.57</t>
  </si>
  <si>
    <t xml:space="preserve">      360.36</t>
  </si>
  <si>
    <t xml:space="preserve">      315.38</t>
  </si>
  <si>
    <t xml:space="preserve">  5,553,105.99</t>
  </si>
  <si>
    <t xml:space="preserve">  5,365,846.30</t>
  </si>
  <si>
    <t xml:space="preserve">  5,537,580.14</t>
  </si>
  <si>
    <t xml:space="preserve">   534,623.03</t>
  </si>
  <si>
    <t xml:space="preserve">   543,855.67</t>
  </si>
  <si>
    <t xml:space="preserve">   513,183.97</t>
  </si>
  <si>
    <t xml:space="preserve">  5,901,787.28</t>
  </si>
  <si>
    <t xml:space="preserve">  5,986,229.86</t>
  </si>
  <si>
    <t xml:space="preserve">  5,926,288.22</t>
  </si>
  <si>
    <t xml:space="preserve">   895,928.71</t>
  </si>
  <si>
    <t xml:space="preserve">   891,942.28</t>
  </si>
  <si>
    <t xml:space="preserve">   905,843.78</t>
  </si>
  <si>
    <t xml:space="preserve">   559,116.71</t>
  </si>
  <si>
    <t xml:space="preserve">   556,556.06</t>
  </si>
  <si>
    <t xml:space="preserve">   552,691.94</t>
  </si>
  <si>
    <t xml:space="preserve">  1,938,047.79</t>
  </si>
  <si>
    <t xml:space="preserve">  1,941,992.73</t>
  </si>
  <si>
    <t xml:space="preserve">  1,912,602.18</t>
  </si>
  <si>
    <t xml:space="preserve">  4,806,393.44</t>
  </si>
  <si>
    <t xml:space="preserve">  4,891,757.83</t>
  </si>
  <si>
    <t xml:space="preserve">  4,863,218.50</t>
  </si>
  <si>
    <t xml:space="preserve">  5,115,033.17</t>
  </si>
  <si>
    <t xml:space="preserve">  5,022,326.69</t>
  </si>
  <si>
    <t xml:space="preserve">  5,011,895.27</t>
  </si>
  <si>
    <t xml:space="preserve">   563,465.94</t>
  </si>
  <si>
    <t xml:space="preserve">   551,480.97</t>
  </si>
  <si>
    <t xml:space="preserve">   560,517.31</t>
  </si>
  <si>
    <t xml:space="preserve">    21,818.22</t>
  </si>
  <si>
    <t xml:space="preserve">    21,498.61</t>
  </si>
  <si>
    <t xml:space="preserve">    21,947.60</t>
  </si>
  <si>
    <t xml:space="preserve">       62.37</t>
  </si>
  <si>
    <t xml:space="preserve">       17.29</t>
  </si>
  <si>
    <t xml:space="preserve">       40.94</t>
  </si>
  <si>
    <t xml:space="preserve">    13,055.64</t>
  </si>
  <si>
    <t xml:space="preserve">    13,747.15</t>
  </si>
  <si>
    <t xml:space="preserve">    13,438.73</t>
  </si>
  <si>
    <t xml:space="preserve">    11,105.45</t>
  </si>
  <si>
    <t xml:space="preserve">    10,952.03</t>
  </si>
  <si>
    <t xml:space="preserve">    10,728.25</t>
  </si>
  <si>
    <t xml:space="preserve">    13,759.04</t>
  </si>
  <si>
    <t xml:space="preserve">    13,609.34</t>
  </si>
  <si>
    <t xml:space="preserve">    12,992.00</t>
  </si>
  <si>
    <t xml:space="preserve">     1,676.24</t>
  </si>
  <si>
    <t xml:space="preserve">     1,498.59</t>
  </si>
  <si>
    <t xml:space="preserve">     1,691.82</t>
  </si>
  <si>
    <t xml:space="preserve">     1,553.59</t>
  </si>
  <si>
    <t xml:space="preserve">     1,486.83</t>
  </si>
  <si>
    <t xml:space="preserve">     1,515.80</t>
  </si>
  <si>
    <t xml:space="preserve">      765.92</t>
  </si>
  <si>
    <t xml:space="preserve">     1,527.74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</si>
  <si>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</si>
  <si>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</si>
  <si>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</si>
  <si>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</si>
  <si>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</si>
  <si>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</si>
  <si>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</si>
  <si>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</si>
  <si>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</si>
  <si>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</si>
  <si>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</si>
  <si>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</si>
  <si>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</si>
  <si>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</si>
  <si>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</si>
  <si>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</si>
  <si>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</si>
  <si>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</si>
  <si>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</si>
  <si>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</si>
  <si>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</si>
  <si>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</si>
  <si>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</si>
  <si>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</si>
  <si>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</si>
  <si>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</si>
  <si>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</si>
  <si>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</si>
  <si>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</si>
  <si>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</si>
  <si>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</si>
  <si>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</si>
  <si>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</si>
  <si>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</si>
  <si>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</si>
  <si>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</si>
  <si>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</si>
  <si>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</si>
  <si>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</si>
  <si>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</si>
  <si>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</si>
  <si>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</si>
  <si>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</si>
  <si>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</si>
  <si>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</si>
  <si>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</si>
  <si>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</si>
  <si>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</si>
  <si>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</si>
  <si>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</si>
  <si>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</si>
  <si>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</si>
  <si>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</si>
  <si>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</si>
  <si>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</si>
  <si>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</si>
  <si>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</si>
  <si>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</si>
  <si>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</si>
  <si>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</si>
  <si>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</si>
  <si>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</si>
  <si>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</si>
  <si>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</si>
  <si>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</si>
  <si>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</si>
  <si>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</si>
  <si>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</si>
  <si>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</si>
  <si>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</si>
  <si>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</si>
  <si>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</si>
  <si>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</si>
  <si>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</si>
  <si>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</si>
  <si>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drift-6</t>
  </si>
  <si>
    <t>bir-1-2</t>
  </si>
  <si>
    <t>Drift Corrected</t>
  </si>
  <si>
    <t>%wt</t>
  </si>
  <si>
    <t>ROA3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</si>
  <si>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</si>
  <si>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</si>
  <si>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</si>
  <si>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</si>
  <si>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</si>
  <si>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</si>
  <si>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</si>
  <si>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</si>
  <si>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</si>
  <si>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</si>
  <si>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</si>
  <si>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</si>
  <si>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</si>
  <si>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</si>
  <si>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</si>
  <si>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</si>
  <si>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</si>
  <si>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</si>
  <si>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</si>
  <si>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</si>
  <si>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</si>
  <si>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</si>
  <si>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</si>
  <si>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</si>
  <si>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</si>
  <si>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</si>
  <si>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</si>
  <si>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</si>
  <si>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</si>
  <si>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</si>
  <si>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</si>
  <si>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</si>
  <si>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</si>
  <si>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</si>
  <si>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</si>
  <si>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</si>
  <si>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</si>
  <si>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</si>
  <si>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</si>
  <si>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</si>
  <si>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</si>
  <si>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Power:</t>
  </si>
  <si>
    <t>1000</t>
  </si>
  <si>
    <t>Auxiliary Flow:</t>
  </si>
  <si>
    <t>0.0</t>
  </si>
  <si>
    <t>jp-1-2</t>
  </si>
  <si>
    <t>ja-3-2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</si>
  <si>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</si>
  <si>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</si>
  <si>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</si>
  <si>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</si>
  <si>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</si>
  <si>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</si>
  <si>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</si>
  <si>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</si>
  <si>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</si>
  <si>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</si>
  <si>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</si>
  <si>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</si>
  <si>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</si>
  <si>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</si>
  <si>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</si>
  <si>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</si>
  <si>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</si>
  <si>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</si>
  <si>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</si>
  <si>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</si>
  <si>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</si>
  <si>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</si>
  <si>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</si>
  <si>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</si>
  <si>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</si>
  <si>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</si>
  <si>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</si>
  <si>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</si>
  <si>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</si>
  <si>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</si>
  <si>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</si>
  <si>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</si>
  <si>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</si>
  <si>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</si>
  <si>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</si>
  <si>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</si>
  <si>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</si>
  <si>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</si>
  <si>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</si>
  <si>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</si>
  <si>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</si>
  <si>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</si>
  <si>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</si>
  <si>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</si>
  <si>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</si>
  <si>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</si>
  <si>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</si>
  <si>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</si>
  <si>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</si>
  <si>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</si>
  <si>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</si>
  <si>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</si>
  <si>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</si>
  <si>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</si>
  <si>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jb3-1</t>
  </si>
  <si>
    <t>dts-1-2</t>
  </si>
  <si>
    <t>#: 30</t>
  </si>
  <si>
    <t>jb3-2</t>
  </si>
  <si>
    <t>JB-3 (Imai et al., 1995)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</si>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</sst>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85" fontId="24" fillId="0" borderId="0" xfId="0" applyFill="1" applyAlignment="1">
      <alignment horizontal="right" vertical="center"/>
    </xf>
    <xf numFmtId="0" fontId="1" fillId="8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5576401.405979877</c:v>
                </c:pt>
                <c:pt idx="2">
                  <c:v>1194674.753425627</c:v>
                </c:pt>
                <c:pt idx="3">
                  <c:v>456938.26451343315</c:v>
                </c:pt>
                <c:pt idx="4">
                  <c:v>5997896.396471746</c:v>
                </c:pt>
                <c:pt idx="5">
                  <c:v>896375.0523018915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5576401.405979877</c:v>
                </c:pt>
                <c:pt idx="2">
                  <c:v>1194674.753425627</c:v>
                </c:pt>
                <c:pt idx="3">
                  <c:v>456938.26451343315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62289147"/>
        <c:axId val="50813844"/>
      </c:scatterChart>
      <c:valAx>
        <c:axId val="62289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13844"/>
        <c:crossesAt val="-5"/>
        <c:crossBetween val="midCat"/>
        <c:dispUnits/>
      </c:valAx>
      <c:valAx>
        <c:axId val="5081384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289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1.0210591606980763</c:v>
                </c:pt>
                <c:pt idx="2">
                  <c:v>1.0093917187196928</c:v>
                </c:pt>
                <c:pt idx="3">
                  <c:v>1.0207439517815469</c:v>
                </c:pt>
                <c:pt idx="4">
                  <c:v>1.015047664945313</c:v>
                </c:pt>
                <c:pt idx="5">
                  <c:v>1.0117869351432374</c:v>
                </c:pt>
                <c:pt idx="6">
                  <c:v>1.0566138304322308</c:v>
                </c:pt>
                <c:pt idx="7">
                  <c:v>1.0467404824785502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1.0164865347304024</c:v>
                </c:pt>
                <c:pt idx="2">
                  <c:v>0.9808061631433773</c:v>
                </c:pt>
                <c:pt idx="3">
                  <c:v>0.9692690763418965</c:v>
                </c:pt>
                <c:pt idx="4">
                  <c:v>0.9860005459901204</c:v>
                </c:pt>
                <c:pt idx="5">
                  <c:v>0.9737710027215818</c:v>
                </c:pt>
                <c:pt idx="6">
                  <c:v>0.9888015860989959</c:v>
                </c:pt>
                <c:pt idx="7">
                  <c:v>1.017099621452618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0.9965187320277838</c:v>
                </c:pt>
                <c:pt idx="2">
                  <c:v>1.0107322358119104</c:v>
                </c:pt>
                <c:pt idx="3">
                  <c:v>0.9841446996110058</c:v>
                </c:pt>
                <c:pt idx="4">
                  <c:v>1.0056662190716268</c:v>
                </c:pt>
                <c:pt idx="5">
                  <c:v>1.0131327490434474</c:v>
                </c:pt>
                <c:pt idx="6">
                  <c:v>1.0224629740665614</c:v>
                </c:pt>
                <c:pt idx="7">
                  <c:v>1.0356578234327813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1.0000938456338186</c:v>
                </c:pt>
                <c:pt idx="2">
                  <c:v>1.004815718554218</c:v>
                </c:pt>
                <c:pt idx="3">
                  <c:v>0.9982210134657806</c:v>
                </c:pt>
                <c:pt idx="4">
                  <c:v>0.9842706320032861</c:v>
                </c:pt>
                <c:pt idx="5">
                  <c:v>1.006651839289748</c:v>
                </c:pt>
                <c:pt idx="6">
                  <c:v>1.01036828328525</c:v>
                </c:pt>
                <c:pt idx="7">
                  <c:v>1.0041812999445876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0.9855329885987841</c:v>
                </c:pt>
                <c:pt idx="2">
                  <c:v>1.0234167938879444</c:v>
                </c:pt>
                <c:pt idx="3">
                  <c:v>1.0096820118687788</c:v>
                </c:pt>
                <c:pt idx="4">
                  <c:v>0.9993712163579019</c:v>
                </c:pt>
                <c:pt idx="5">
                  <c:v>1.0222540215558122</c:v>
                </c:pt>
                <c:pt idx="6">
                  <c:v>1.0312266959784206</c:v>
                </c:pt>
                <c:pt idx="7">
                  <c:v>1.052292363379485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0.9815606290860973</c:v>
                </c:pt>
                <c:pt idx="2">
                  <c:v>0.9955743950972678</c:v>
                </c:pt>
                <c:pt idx="3">
                  <c:v>0.96471998339257</c:v>
                </c:pt>
                <c:pt idx="4">
                  <c:v>0.9717383008473578</c:v>
                </c:pt>
                <c:pt idx="5">
                  <c:v>0.9667333636654887</c:v>
                </c:pt>
                <c:pt idx="6">
                  <c:v>0.9682190705014332</c:v>
                </c:pt>
                <c:pt idx="7">
                  <c:v>0.9737520918497091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0.9883471944006371</c:v>
                </c:pt>
                <c:pt idx="2">
                  <c:v>1.0091002805219833</c:v>
                </c:pt>
                <c:pt idx="3">
                  <c:v>0.9819823684704752</c:v>
                </c:pt>
                <c:pt idx="4">
                  <c:v>0.9744094121361233</c:v>
                </c:pt>
                <c:pt idx="5">
                  <c:v>0.9962776148197864</c:v>
                </c:pt>
                <c:pt idx="6">
                  <c:v>0.9962264635951779</c:v>
                </c:pt>
                <c:pt idx="7">
                  <c:v>1.0053339510744943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1.0344060833278892</c:v>
                </c:pt>
                <c:pt idx="2">
                  <c:v>1.0025104290162314</c:v>
                </c:pt>
                <c:pt idx="3">
                  <c:v>1.0097538110303308</c:v>
                </c:pt>
                <c:pt idx="4">
                  <c:v>0.9852586026709151</c:v>
                </c:pt>
                <c:pt idx="5">
                  <c:v>0.9828868986464895</c:v>
                </c:pt>
                <c:pt idx="6">
                  <c:v>0.9753820891165935</c:v>
                </c:pt>
                <c:pt idx="7">
                  <c:v>1.0280312036458794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1.0048674459152551</c:v>
                </c:pt>
                <c:pt idx="2">
                  <c:v>1.0105936434913785</c:v>
                </c:pt>
                <c:pt idx="3">
                  <c:v>0.9791820016064579</c:v>
                </c:pt>
                <c:pt idx="4">
                  <c:v>0.9852347685114031</c:v>
                </c:pt>
                <c:pt idx="5">
                  <c:v>1.2099582638801047</c:v>
                </c:pt>
                <c:pt idx="6">
                  <c:v>1.1093387394707521</c:v>
                </c:pt>
                <c:pt idx="7">
                  <c:v>1.1135390094166517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0.9992439602232909</c:v>
                </c:pt>
                <c:pt idx="2">
                  <c:v>0.9865208300651928</c:v>
                </c:pt>
                <c:pt idx="3">
                  <c:v>0.9792155434741728</c:v>
                </c:pt>
                <c:pt idx="4">
                  <c:v>0.976748653068455</c:v>
                </c:pt>
                <c:pt idx="5">
                  <c:v>0.9865280359471736</c:v>
                </c:pt>
                <c:pt idx="6">
                  <c:v>0.99119102399357</c:v>
                </c:pt>
                <c:pt idx="7">
                  <c:v>0.9860415104020127</c:v>
                </c:pt>
              </c:numCache>
            </c:numRef>
          </c:yVal>
          <c:smooth val="0"/>
        </c:ser>
        <c:axId val="18423093"/>
        <c:axId val="2708510"/>
      </c:scatterChart>
      <c:valAx>
        <c:axId val="18423093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708510"/>
        <c:crosses val="autoZero"/>
        <c:crossBetween val="midCat"/>
        <c:dispUnits/>
      </c:valAx>
      <c:valAx>
        <c:axId val="2708510"/>
        <c:scaling>
          <c:orientation val="minMax"/>
          <c:max val="1.2"/>
          <c:min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8423093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56</xdr:row>
      <xdr:rowOff>142875</xdr:rowOff>
    </xdr:from>
    <xdr:to>
      <xdr:col>13</xdr:col>
      <xdr:colOff>514350</xdr:colOff>
      <xdr:row>88</xdr:row>
      <xdr:rowOff>133350</xdr:rowOff>
    </xdr:to>
    <xdr:graphicFrame>
      <xdr:nvGraphicFramePr>
        <xdr:cNvPr id="1" name="Chart 13"/>
        <xdr:cNvGraphicFramePr/>
      </xdr:nvGraphicFramePr>
      <xdr:xfrm>
        <a:off x="1714500" y="8172450"/>
        <a:ext cx="73914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\Run11_021605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1216</v>
      </c>
    </row>
    <row r="2" ht="12.75">
      <c r="B2" t="s">
        <v>1217</v>
      </c>
    </row>
    <row r="3" ht="12.75">
      <c r="B3" t="s">
        <v>1258</v>
      </c>
    </row>
    <row r="5" ht="12.75">
      <c r="B5" t="s">
        <v>1255</v>
      </c>
    </row>
    <row r="7" spans="1:2" ht="12.75">
      <c r="A7" s="1"/>
      <c r="B7" t="s">
        <v>1213</v>
      </c>
    </row>
    <row r="8" spans="1:2" ht="12.75">
      <c r="A8" s="1"/>
      <c r="B8" s="14" t="s">
        <v>1150</v>
      </c>
    </row>
    <row r="9" ht="12.75">
      <c r="A9" s="1"/>
    </row>
    <row r="10" spans="1:3" ht="12.75">
      <c r="A10" s="1"/>
      <c r="B10" t="s">
        <v>1151</v>
      </c>
      <c r="C10" t="s">
        <v>1152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="150" zoomScaleNormal="150" workbookViewId="0" topLeftCell="A31">
      <selection activeCell="K42" sqref="K42:K53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1188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1086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49.14270819829826</v>
      </c>
      <c r="C5" s="32">
        <f>'blk, drift &amp; conc calc'!D146</f>
        <v>13.301790673064597</v>
      </c>
      <c r="D5" s="32">
        <f>'blk, drift &amp; conc calc'!E146</f>
        <v>12.432648661537982</v>
      </c>
      <c r="E5" s="32">
        <f>'blk, drift &amp; conc calc'!F146</f>
        <v>7.323757557358669</v>
      </c>
      <c r="F5" s="32">
        <f>'blk, drift &amp; conc calc'!G146</f>
        <v>0.16881593220167168</v>
      </c>
      <c r="G5" s="32">
        <f>'blk, drift &amp; conc calc'!H146</f>
        <v>11.471908741972573</v>
      </c>
      <c r="H5" s="32">
        <f>'blk, drift &amp; conc calc'!I146</f>
        <v>2.1708616881108225</v>
      </c>
      <c r="I5" s="32">
        <f>'blk, drift &amp; conc calc'!J146</f>
        <v>0.5132105989012009</v>
      </c>
      <c r="J5" s="32">
        <f>'blk, drift &amp; conc calc'!K146</f>
        <v>0.2503223410329107</v>
      </c>
      <c r="K5" s="32">
        <f>'blk, drift &amp; conc calc'!L146</f>
        <v>2.7859857485648774</v>
      </c>
      <c r="L5" s="32">
        <f>SUM(B5:K5)</f>
        <v>99.56201014104356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15.314764275403562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0.09328987488264294</v>
      </c>
      <c r="C6" s="32">
        <f>'blk, drift &amp; conc calc'!D147</f>
        <v>0.025421992479376467</v>
      </c>
      <c r="D6" s="32">
        <f>'blk, drift &amp; conc calc'!E147</f>
        <v>0.04045892315633423</v>
      </c>
      <c r="E6" s="32">
        <f>'blk, drift &amp; conc calc'!F147</f>
        <v>-0.09707284845605514</v>
      </c>
      <c r="F6" s="32">
        <f>'blk, drift &amp; conc calc'!G147</f>
        <v>0.0010134289037692372</v>
      </c>
      <c r="G6" s="32">
        <f>'blk, drift &amp; conc calc'!H147</f>
        <v>-0.060744804579968864</v>
      </c>
      <c r="H6" s="32">
        <f>'blk, drift &amp; conc calc'!I147</f>
        <v>-0.0065964870630780175</v>
      </c>
      <c r="I6" s="32">
        <f>'blk, drift &amp; conc calc'!J147</f>
        <v>0.0033377889644053828</v>
      </c>
      <c r="J6" s="32">
        <f>'blk, drift &amp; conc calc'!K147</f>
        <v>-0.007753009661123535</v>
      </c>
      <c r="K6" s="32">
        <f>'blk, drift &amp; conc calc'!L147</f>
        <v>0.0023327936669454326</v>
      </c>
      <c r="L6" s="32">
        <f aca="true" t="shared" si="0" ref="L6:L36">SUM(B6:K6)</f>
        <v>-0.006312347706751861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15.358874785017907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47.28068915926451</v>
      </c>
      <c r="C7" s="32">
        <f>'blk, drift &amp; conc calc'!D148</f>
        <v>15.229875870325493</v>
      </c>
      <c r="D7" s="32">
        <f>'blk, drift &amp; conc calc'!E148</f>
        <v>11.419268475082283</v>
      </c>
      <c r="E7" s="32">
        <f>'blk, drift &amp; conc calc'!F148</f>
        <v>9.828408634514636</v>
      </c>
      <c r="F7" s="32">
        <f>'blk, drift &amp; conc calc'!G148</f>
        <v>0.17578222821604209</v>
      </c>
      <c r="G7" s="32">
        <f>'blk, drift &amp; conc calc'!H148</f>
        <v>13.068741164039125</v>
      </c>
      <c r="H7" s="32">
        <f>'blk, drift &amp; conc calc'!I148</f>
        <v>1.789488692885428</v>
      </c>
      <c r="I7" s="32">
        <f>'blk, drift &amp; conc calc'!J148</f>
        <v>0.024682297600654112</v>
      </c>
      <c r="J7" s="32">
        <f>'blk, drift &amp; conc calc'!K148</f>
        <v>0.013611496916550838</v>
      </c>
      <c r="K7" s="32">
        <f>'blk, drift &amp; conc calc'!L148</f>
        <v>0.9504883376809489</v>
      </c>
      <c r="L7" s="32">
        <f t="shared" si="0"/>
        <v>99.78103635652566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15.355225292350097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49.14270819829826</v>
      </c>
      <c r="C8" s="32">
        <f>'blk, drift &amp; conc calc'!D149</f>
        <v>13.301790673064598</v>
      </c>
      <c r="D8" s="32">
        <f>'blk, drift &amp; conc calc'!E149</f>
        <v>12.432648661537982</v>
      </c>
      <c r="E8" s="32">
        <f>'blk, drift &amp; conc calc'!F149</f>
        <v>7.323757557358671</v>
      </c>
      <c r="F8" s="32">
        <f>'blk, drift &amp; conc calc'!G149</f>
        <v>0.16881593220167168</v>
      </c>
      <c r="G8" s="32">
        <f>'blk, drift &amp; conc calc'!H149</f>
        <v>11.471908741972573</v>
      </c>
      <c r="H8" s="32">
        <f>'blk, drift &amp; conc calc'!I149</f>
        <v>2.1708616881108225</v>
      </c>
      <c r="I8" s="32">
        <f>'blk, drift &amp; conc calc'!J149</f>
        <v>0.513210598901201</v>
      </c>
      <c r="J8" s="32">
        <f>'blk, drift &amp; conc calc'!K149</f>
        <v>0.2503223410329107</v>
      </c>
      <c r="K8" s="32">
        <f>'blk, drift &amp; conc calc'!L149</f>
        <v>2.7859857485648774</v>
      </c>
      <c r="L8" s="32">
        <f t="shared" si="0"/>
        <v>99.56201014104356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15.314764275403562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43.04665466032779</v>
      </c>
      <c r="C9" s="32">
        <f>'blk, drift &amp; conc calc'!D150</f>
        <v>0.653765433437794</v>
      </c>
      <c r="D9" s="32">
        <f>'blk, drift &amp; conc calc'!E150</f>
        <v>8.431031354097636</v>
      </c>
      <c r="E9" s="32">
        <f>'blk, drift &amp; conc calc'!F150</f>
        <v>46.37578670498295</v>
      </c>
      <c r="F9" s="32">
        <f>'blk, drift &amp; conc calc'!G150</f>
        <v>0.11993336063052953</v>
      </c>
      <c r="G9" s="32">
        <f>'blk, drift &amp; conc calc'!H150</f>
        <v>0.545961279100442</v>
      </c>
      <c r="H9" s="32">
        <f>'blk, drift &amp; conc calc'!I150</f>
        <v>0.02368031324528985</v>
      </c>
      <c r="I9" s="32">
        <f>'blk, drift &amp; conc calc'!J150</f>
        <v>0.0035523237790620918</v>
      </c>
      <c r="J9" s="32">
        <f>'blk, drift &amp; conc calc'!K150</f>
        <v>0.004254857593695487</v>
      </c>
      <c r="K9" s="32">
        <f>'blk, drift &amp; conc calc'!L150</f>
        <v>0.005598541279319248</v>
      </c>
      <c r="L9" s="32">
        <f t="shared" si="0"/>
        <v>99.21021882847451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15.35682946689535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182r1  43-52</v>
      </c>
      <c r="B10" s="91">
        <f>'blk, drift &amp; conc calc'!C151</f>
        <v>49.53810126994313</v>
      </c>
      <c r="C10" s="91">
        <f>'blk, drift &amp; conc calc'!D151</f>
        <v>12.420585673645283</v>
      </c>
      <c r="D10" s="91">
        <f>'blk, drift &amp; conc calc'!E151</f>
        <v>19.680325338330764</v>
      </c>
      <c r="E10" s="91">
        <f>'blk, drift &amp; conc calc'!F151</f>
        <v>8.588725032288611</v>
      </c>
      <c r="F10" s="91">
        <f>'blk, drift &amp; conc calc'!G151</f>
        <v>0.2919463827985054</v>
      </c>
      <c r="G10" s="91">
        <f>'blk, drift &amp; conc calc'!H151</f>
        <v>12.20985034372801</v>
      </c>
      <c r="H10" s="91">
        <f>'blk, drift &amp; conc calc'!I151</f>
        <v>2.2033430559211697</v>
      </c>
      <c r="I10" s="91">
        <f>'blk, drift &amp; conc calc'!J151</f>
        <v>0.03966150942283137</v>
      </c>
      <c r="J10" s="91">
        <f>'blk, drift &amp; conc calc'!K151</f>
        <v>0.030222991479011842</v>
      </c>
      <c r="K10" s="91">
        <f>'blk, drift &amp; conc calc'!L151</f>
        <v>6.818523931394747</v>
      </c>
      <c r="L10" s="91">
        <f t="shared" si="0"/>
        <v>111.82128552895205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15.35239254840638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49.14270819829826</v>
      </c>
      <c r="C11" s="32">
        <f>'blk, drift &amp; conc calc'!D152</f>
        <v>13.301790673064597</v>
      </c>
      <c r="D11" s="32">
        <f>'blk, drift &amp; conc calc'!E152</f>
        <v>12.432648661537982</v>
      </c>
      <c r="E11" s="32">
        <f>'blk, drift &amp; conc calc'!F152</f>
        <v>7.323757557358669</v>
      </c>
      <c r="F11" s="32">
        <f>'blk, drift &amp; conc calc'!G152</f>
        <v>0.16881593220167168</v>
      </c>
      <c r="G11" s="32">
        <f>'blk, drift &amp; conc calc'!H152</f>
        <v>11.471908741972573</v>
      </c>
      <c r="H11" s="32">
        <f>'blk, drift &amp; conc calc'!I152</f>
        <v>2.1708616881108225</v>
      </c>
      <c r="I11" s="32">
        <f>'blk, drift &amp; conc calc'!J152</f>
        <v>0.5132105989012009</v>
      </c>
      <c r="J11" s="32">
        <f>'blk, drift &amp; conc calc'!K152</f>
        <v>0.2503223410329107</v>
      </c>
      <c r="K11" s="32">
        <f>'blk, drift &amp; conc calc'!L152</f>
        <v>2.7859857485648774</v>
      </c>
      <c r="L11" s="32">
        <f t="shared" si="0"/>
        <v>99.56201014104356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15.314764275403562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194r2  50-60</v>
      </c>
      <c r="B12" s="91">
        <f>'blk, drift &amp; conc calc'!C153</f>
        <v>52.822560731091826</v>
      </c>
      <c r="C12" s="91">
        <f>'blk, drift &amp; conc calc'!D153</f>
        <v>15.79853260680719</v>
      </c>
      <c r="D12" s="91">
        <f>'blk, drift &amp; conc calc'!E153</f>
        <v>7.47104136274842</v>
      </c>
      <c r="E12" s="91">
        <f>'blk, drift &amp; conc calc'!F153</f>
        <v>9.802284658856783</v>
      </c>
      <c r="F12" s="91">
        <f>'blk, drift &amp; conc calc'!G153</f>
        <v>0.14207254662759644</v>
      </c>
      <c r="G12" s="91">
        <f>'blk, drift &amp; conc calc'!H153</f>
        <v>11.899574917301573</v>
      </c>
      <c r="H12" s="91">
        <f>'blk, drift &amp; conc calc'!I153</f>
        <v>2.2406710910325263</v>
      </c>
      <c r="I12" s="91">
        <f>'blk, drift &amp; conc calc'!J153</f>
        <v>0.024180742968679586</v>
      </c>
      <c r="J12" s="91">
        <f>'blk, drift &amp; conc calc'!K153</f>
        <v>0.012520051994205141</v>
      </c>
      <c r="K12" s="91">
        <f>'blk, drift &amp; conc calc'!L153</f>
        <v>0.3968485296756503</v>
      </c>
      <c r="L12" s="91">
        <f t="shared" si="0"/>
        <v>100.61028723910445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15.355413269866396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195r3  44-53</v>
      </c>
      <c r="B13" s="91">
        <f>'blk, drift &amp; conc calc'!C154</f>
        <v>51.87793044429475</v>
      </c>
      <c r="C13" s="91">
        <f>'blk, drift &amp; conc calc'!D154</f>
        <v>15.451152608962916</v>
      </c>
      <c r="D13" s="91">
        <f>'blk, drift &amp; conc calc'!E154</f>
        <v>7.410830986791566</v>
      </c>
      <c r="E13" s="91">
        <f>'blk, drift &amp; conc calc'!F154</f>
        <v>10.092022344525368</v>
      </c>
      <c r="F13" s="91">
        <f>'blk, drift &amp; conc calc'!G154</f>
        <v>0.13603470599450027</v>
      </c>
      <c r="G13" s="91">
        <f>'blk, drift &amp; conc calc'!H154</f>
        <v>13.512346841487723</v>
      </c>
      <c r="H13" s="91">
        <f>'blk, drift &amp; conc calc'!I154</f>
        <v>2.0619894779264842</v>
      </c>
      <c r="I13" s="91">
        <f>'blk, drift &amp; conc calc'!J154</f>
        <v>0.022724357629847494</v>
      </c>
      <c r="J13" s="91">
        <f>'blk, drift &amp; conc calc'!K154</f>
        <v>-0.000894910828670649</v>
      </c>
      <c r="K13" s="91">
        <f>'blk, drift &amp; conc calc'!L154</f>
        <v>0.45606984459207</v>
      </c>
      <c r="L13" s="91">
        <f t="shared" si="0"/>
        <v>101.02020670137654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15.357697509516969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196r3  55-62</v>
      </c>
      <c r="B14" s="91">
        <f>'blk, drift &amp; conc calc'!C155</f>
        <v>51.29314618386024</v>
      </c>
      <c r="C14" s="91">
        <f>'blk, drift &amp; conc calc'!D155</f>
        <v>14.43006842052878</v>
      </c>
      <c r="D14" s="91">
        <f>'blk, drift &amp; conc calc'!E155</f>
        <v>6.0035853459432795</v>
      </c>
      <c r="E14" s="91">
        <f>'blk, drift &amp; conc calc'!F155</f>
        <v>10.80837932794374</v>
      </c>
      <c r="F14" s="91">
        <f>'blk, drift &amp; conc calc'!G155</f>
        <v>0.12113616521258434</v>
      </c>
      <c r="G14" s="91">
        <f>'blk, drift &amp; conc calc'!H155</f>
        <v>15.039617751039334</v>
      </c>
      <c r="H14" s="91">
        <f>'blk, drift &amp; conc calc'!I155</f>
        <v>1.745779970922067</v>
      </c>
      <c r="I14" s="91">
        <f>'blk, drift &amp; conc calc'!J155</f>
        <v>0.016056514032298005</v>
      </c>
      <c r="J14" s="91">
        <f>'blk, drift &amp; conc calc'!K155</f>
        <v>0.0075580500190294</v>
      </c>
      <c r="K14" s="91">
        <f>'blk, drift &amp; conc calc'!L155</f>
        <v>0.43306474117152494</v>
      </c>
      <c r="L14" s="91">
        <f t="shared" si="0"/>
        <v>99.89839247067287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15.356244223173585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62.48917240857561</v>
      </c>
      <c r="C15" s="32">
        <f>'blk, drift &amp; conc calc'!D156</f>
        <v>15.937068343536287</v>
      </c>
      <c r="D15" s="32">
        <f>'blk, drift &amp; conc calc'!E156</f>
        <v>6.650011380101394</v>
      </c>
      <c r="E15" s="32">
        <f>'blk, drift &amp; conc calc'!F156</f>
        <v>3.67898507411055</v>
      </c>
      <c r="F15" s="32">
        <f>'blk, drift &amp; conc calc'!G156</f>
        <v>0.10450929414802657</v>
      </c>
      <c r="G15" s="32">
        <f>'blk, drift &amp; conc calc'!H156</f>
        <v>6.375567708454032</v>
      </c>
      <c r="H15" s="32">
        <f>'blk, drift &amp; conc calc'!I156</f>
        <v>3.19818719092577</v>
      </c>
      <c r="I15" s="32">
        <f>'blk, drift &amp; conc calc'!J156</f>
        <v>1.3732130866066525</v>
      </c>
      <c r="J15" s="32">
        <f>'blk, drift &amp; conc calc'!K156</f>
        <v>0.11891872642565701</v>
      </c>
      <c r="K15" s="32">
        <f>'blk, drift &amp; conc calc'!L156</f>
        <v>0.6875780496105031</v>
      </c>
      <c r="L15" s="32">
        <f t="shared" si="0"/>
        <v>100.61321126249449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15.337211818860006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49.14270819829826</v>
      </c>
      <c r="C16" s="32">
        <f>'blk, drift &amp; conc calc'!D157</f>
        <v>13.301790673064597</v>
      </c>
      <c r="D16" s="32">
        <f>'blk, drift &amp; conc calc'!E157</f>
        <v>12.432648661537982</v>
      </c>
      <c r="E16" s="32">
        <f>'blk, drift &amp; conc calc'!F157</f>
        <v>7.323757557358669</v>
      </c>
      <c r="F16" s="32">
        <f>'blk, drift &amp; conc calc'!G157</f>
        <v>0.16881593220167168</v>
      </c>
      <c r="G16" s="32">
        <f>'blk, drift &amp; conc calc'!H157</f>
        <v>11.471908741972573</v>
      </c>
      <c r="H16" s="32">
        <f>'blk, drift &amp; conc calc'!I157</f>
        <v>2.1708616881108225</v>
      </c>
      <c r="I16" s="32">
        <f>'blk, drift &amp; conc calc'!J157</f>
        <v>0.5132105989012009</v>
      </c>
      <c r="J16" s="32">
        <f>'blk, drift &amp; conc calc'!K157</f>
        <v>0.2503223410329107</v>
      </c>
      <c r="K16" s="32">
        <f>'blk, drift &amp; conc calc'!L157</f>
        <v>2.785985748564877</v>
      </c>
      <c r="L16" s="32">
        <f t="shared" si="0"/>
        <v>99.56201014104356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15.314764275403562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40.73774162775094</v>
      </c>
      <c r="C17" s="32">
        <f>'blk, drift &amp; conc calc'!D158</f>
        <v>0.18903038309875692</v>
      </c>
      <c r="D17" s="32">
        <f>'blk, drift &amp; conc calc'!E158</f>
        <v>8.782240075027213</v>
      </c>
      <c r="E17" s="32">
        <f>'blk, drift &amp; conc calc'!F158</f>
        <v>49.39386523140337</v>
      </c>
      <c r="F17" s="32">
        <f>'blk, drift &amp; conc calc'!G158</f>
        <v>0.11927674020096574</v>
      </c>
      <c r="G17" s="32">
        <f>'blk, drift &amp; conc calc'!H158</f>
        <v>0.06663225695235944</v>
      </c>
      <c r="H17" s="32">
        <f>'blk, drift &amp; conc calc'!I158</f>
        <v>-9.638921092488125E-05</v>
      </c>
      <c r="I17" s="32">
        <f>'blk, drift &amp; conc calc'!J158</f>
        <v>0.0060309012872723404</v>
      </c>
      <c r="J17" s="32">
        <f>'blk, drift &amp; conc calc'!K158</f>
        <v>-0.015286435590338909</v>
      </c>
      <c r="K17" s="32">
        <f>'blk, drift &amp; conc calc'!L158</f>
        <v>0.005793392464246994</v>
      </c>
      <c r="L17" s="32">
        <f t="shared" si="0"/>
        <v>99.28522778338385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15.36013011003765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198r1  62-72</v>
      </c>
      <c r="B18" s="91">
        <f>'blk, drift &amp; conc calc'!C159</f>
        <v>51.890609520803075</v>
      </c>
      <c r="C18" s="91">
        <f>'blk, drift &amp; conc calc'!D159</f>
        <v>15.68292493496488</v>
      </c>
      <c r="D18" s="91">
        <f>'blk, drift &amp; conc calc'!E159</f>
        <v>6.482880798122059</v>
      </c>
      <c r="E18" s="91">
        <f>'blk, drift &amp; conc calc'!F159</f>
        <v>9.623173484139537</v>
      </c>
      <c r="F18" s="91">
        <f>'blk, drift &amp; conc calc'!G159</f>
        <v>0.13046748996436078</v>
      </c>
      <c r="G18" s="91">
        <f>'blk, drift &amp; conc calc'!H159</f>
        <v>14.052424384344395</v>
      </c>
      <c r="H18" s="91">
        <f>'blk, drift &amp; conc calc'!I159</f>
        <v>2.0718895005194233</v>
      </c>
      <c r="I18" s="91">
        <f>'blk, drift &amp; conc calc'!J159</f>
        <v>0.02034041550910793</v>
      </c>
      <c r="J18" s="91">
        <f>'blk, drift &amp; conc calc'!K159</f>
        <v>-0.007024166939313857</v>
      </c>
      <c r="K18" s="91">
        <f>'blk, drift &amp; conc calc'!L159</f>
        <v>0.37275129444416516</v>
      </c>
      <c r="L18" s="91">
        <f>SUM(B18:K18)</f>
        <v>100.32043765587169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15.358720738483909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199r3  55-68</v>
      </c>
      <c r="B19" s="91">
        <f>'blk, drift &amp; conc calc'!C160</f>
        <v>51.78157488565459</v>
      </c>
      <c r="C19" s="91">
        <f>'blk, drift &amp; conc calc'!D160</f>
        <v>14.902062429750412</v>
      </c>
      <c r="D19" s="91">
        <f>'blk, drift &amp; conc calc'!E160</f>
        <v>6.528910905235345</v>
      </c>
      <c r="E19" s="91">
        <f>'blk, drift &amp; conc calc'!F160</f>
        <v>9.887153220748461</v>
      </c>
      <c r="F19" s="91">
        <f>'blk, drift &amp; conc calc'!G160</f>
        <v>0.13392583899443053</v>
      </c>
      <c r="G19" s="91">
        <f>'blk, drift &amp; conc calc'!H160</f>
        <v>14.254924378205923</v>
      </c>
      <c r="H19" s="91">
        <f>'blk, drift &amp; conc calc'!I160</f>
        <v>2.0654317605738757</v>
      </c>
      <c r="I19" s="91">
        <f>'blk, drift &amp; conc calc'!J160</f>
        <v>0.0245224238502882</v>
      </c>
      <c r="J19" s="91">
        <f>'blk, drift &amp; conc calc'!K160</f>
        <v>0.009783331196650116</v>
      </c>
      <c r="K19" s="91">
        <f>'blk, drift &amp; conc calc'!L160</f>
        <v>0.435582264125372</v>
      </c>
      <c r="L19" s="91">
        <f t="shared" si="0"/>
        <v>100.02387143833535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15.355851604673152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200r2  40-50</v>
      </c>
      <c r="B20" s="91">
        <f>'blk, drift &amp; conc calc'!C161</f>
        <v>51.689198430529814</v>
      </c>
      <c r="C20" s="91">
        <f>'blk, drift &amp; conc calc'!D161</f>
        <v>16.624656914875303</v>
      </c>
      <c r="D20" s="91">
        <f>'blk, drift &amp; conc calc'!E161</f>
        <v>6.2713419772595485</v>
      </c>
      <c r="E20" s="91">
        <f>'blk, drift &amp; conc calc'!F161</f>
        <v>9.884880701609227</v>
      </c>
      <c r="F20" s="91">
        <f>'blk, drift &amp; conc calc'!G161</f>
        <v>0.12190956906952939</v>
      </c>
      <c r="G20" s="91">
        <f>'blk, drift &amp; conc calc'!H161</f>
        <v>13.845482992698031</v>
      </c>
      <c r="H20" s="91">
        <f>'blk, drift &amp; conc calc'!I161</f>
        <v>2.2106914479884296</v>
      </c>
      <c r="I20" s="91">
        <f>'blk, drift &amp; conc calc'!J161</f>
        <v>0.02265306749707383</v>
      </c>
      <c r="J20" s="91">
        <f>'blk, drift &amp; conc calc'!K161</f>
        <v>0.017085771443640235</v>
      </c>
      <c r="K20" s="91">
        <f>'blk, drift &amp; conc calc'!L161</f>
        <v>0.35062982960331623</v>
      </c>
      <c r="L20" s="91">
        <f t="shared" si="0"/>
        <v>101.03853070257392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15.354605889859824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49.142708198298266</v>
      </c>
      <c r="C21" s="32">
        <f>'blk, drift &amp; conc calc'!D162</f>
        <v>13.301790673064597</v>
      </c>
      <c r="D21" s="32">
        <f>'blk, drift &amp; conc calc'!E162</f>
        <v>12.432648661537987</v>
      </c>
      <c r="E21" s="32">
        <f>'blk, drift &amp; conc calc'!F162</f>
        <v>7.323757557358669</v>
      </c>
      <c r="F21" s="32">
        <f>'blk, drift &amp; conc calc'!G162</f>
        <v>0.16881593220167168</v>
      </c>
      <c r="G21" s="32">
        <f>'blk, drift &amp; conc calc'!H162</f>
        <v>11.471908741972573</v>
      </c>
      <c r="H21" s="32">
        <f>'blk, drift &amp; conc calc'!I162</f>
        <v>2.1708616881108225</v>
      </c>
      <c r="I21" s="32">
        <f>'blk, drift &amp; conc calc'!J162</f>
        <v>0.5132105989012009</v>
      </c>
      <c r="J21" s="32">
        <f>'blk, drift &amp; conc calc'!K162</f>
        <v>0.2503223410329107</v>
      </c>
      <c r="K21" s="32">
        <f>'blk, drift &amp; conc calc'!L162</f>
        <v>2.7859857485648774</v>
      </c>
      <c r="L21" s="32">
        <f t="shared" si="0"/>
        <v>99.56201014104357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15.314764275403562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47.84477592857741</v>
      </c>
      <c r="C22" s="32">
        <f>'blk, drift &amp; conc calc'!D163</f>
        <v>15.089433160072863</v>
      </c>
      <c r="D22" s="32">
        <f>'blk, drift &amp; conc calc'!E163</f>
        <v>11.289098884278667</v>
      </c>
      <c r="E22" s="32">
        <f>'blk, drift &amp; conc calc'!F163</f>
        <v>9.759030305717735</v>
      </c>
      <c r="F22" s="32">
        <f>'blk, drift &amp; conc calc'!G163</f>
        <v>0.17680499240880412</v>
      </c>
      <c r="G22" s="32">
        <f>'blk, drift &amp; conc calc'!H163</f>
        <v>13.160091422274817</v>
      </c>
      <c r="H22" s="32">
        <f>'blk, drift &amp; conc calc'!I163</f>
        <v>1.815631851404296</v>
      </c>
      <c r="I22" s="32">
        <f>'blk, drift &amp; conc calc'!J163</f>
        <v>0.02471910639024596</v>
      </c>
      <c r="J22" s="32">
        <f>'blk, drift &amp; conc calc'!K163</f>
        <v>0.03487606560138418</v>
      </c>
      <c r="K22" s="32">
        <f>'blk, drift &amp; conc calc'!L163</f>
        <v>0.9641117079384963</v>
      </c>
      <c r="L22" s="32">
        <f t="shared" si="0"/>
        <v>100.15857342466472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15.351622168134451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202r1  44-56</v>
      </c>
      <c r="B23" s="91">
        <f>'blk, drift &amp; conc calc'!C164</f>
        <v>51.63251026007166</v>
      </c>
      <c r="C23" s="91">
        <f>'blk, drift &amp; conc calc'!D164</f>
        <v>14.234559393284476</v>
      </c>
      <c r="D23" s="91">
        <f>'blk, drift &amp; conc calc'!E164</f>
        <v>6.010796305423947</v>
      </c>
      <c r="E23" s="91">
        <f>'blk, drift &amp; conc calc'!F164</f>
        <v>11.302998134650998</v>
      </c>
      <c r="F23" s="91">
        <f>'blk, drift &amp; conc calc'!G164</f>
        <v>0.12308282709848233</v>
      </c>
      <c r="G23" s="91">
        <f>'blk, drift &amp; conc calc'!H164</f>
        <v>15.115457819301628</v>
      </c>
      <c r="H23" s="91">
        <f>'blk, drift &amp; conc calc'!I164</f>
        <v>1.8232045260943062</v>
      </c>
      <c r="I23" s="91">
        <f>'blk, drift &amp; conc calc'!J164</f>
        <v>0.019540573941261373</v>
      </c>
      <c r="J23" s="91">
        <f>'blk, drift &amp; conc calc'!K164</f>
        <v>0.016842209299381634</v>
      </c>
      <c r="K23" s="91">
        <f>'blk, drift &amp; conc calc'!L164</f>
        <v>0.35334478426433696</v>
      </c>
      <c r="L23" s="91">
        <f t="shared" si="0"/>
        <v>100.63233683343049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15.354760838921464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203r1  83-92</v>
      </c>
      <c r="B24" s="91">
        <f>'blk, drift &amp; conc calc'!C165</f>
        <v>51.10428351753646</v>
      </c>
      <c r="C24" s="91">
        <f>'blk, drift &amp; conc calc'!D165</f>
        <v>16.618702770792506</v>
      </c>
      <c r="D24" s="91">
        <f>'blk, drift &amp; conc calc'!E165</f>
        <v>7.424346287339148</v>
      </c>
      <c r="E24" s="91">
        <f>'blk, drift &amp; conc calc'!F165</f>
        <v>10.12356192935355</v>
      </c>
      <c r="F24" s="91">
        <f>'blk, drift &amp; conc calc'!G165</f>
        <v>0.13000451136329644</v>
      </c>
      <c r="G24" s="91">
        <f>'blk, drift &amp; conc calc'!H165</f>
        <v>13.197573809814442</v>
      </c>
      <c r="H24" s="91">
        <f>'blk, drift &amp; conc calc'!I165</f>
        <v>2.245284548907842</v>
      </c>
      <c r="I24" s="91">
        <f>'blk, drift &amp; conc calc'!J165</f>
        <v>0.02251630544962205</v>
      </c>
      <c r="J24" s="91">
        <f>'blk, drift &amp; conc calc'!K165</f>
        <v>-0.021267957300050086</v>
      </c>
      <c r="K24" s="91">
        <f>'blk, drift &amp; conc calc'!L165</f>
        <v>0.30250402981453156</v>
      </c>
      <c r="L24" s="91">
        <f t="shared" si="0"/>
        <v>101.14750975307135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15.361346720425278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calc'!C166</f>
        <v>51.503897230482636</v>
      </c>
      <c r="C25" s="32">
        <f>'blk, drift &amp; conc calc'!D166</f>
        <v>17.301814374435924</v>
      </c>
      <c r="D25" s="32">
        <f>'blk, drift &amp; conc calc'!E166</f>
        <v>11.680614029980743</v>
      </c>
      <c r="E25" s="32">
        <f>'blk, drift &amp; conc calc'!F166</f>
        <v>5.178814102811798</v>
      </c>
      <c r="F25" s="32">
        <f>'blk, drift &amp; conc calc'!G166</f>
        <v>0.17965797309798448</v>
      </c>
      <c r="G25" s="32">
        <f>'blk, drift &amp; conc calc'!H166</f>
        <v>9.767853952524293</v>
      </c>
      <c r="H25" s="32">
        <f>'blk, drift &amp; conc calc'!I166</f>
        <v>2.717241818697183</v>
      </c>
      <c r="I25" s="32">
        <f>'blk, drift &amp; conc calc'!J166</f>
        <v>0.7677346332857016</v>
      </c>
      <c r="J25" s="32">
        <f>'blk, drift &amp; conc calc'!K166</f>
        <v>0.24087261428564946</v>
      </c>
      <c r="K25" s="32">
        <f>'blk, drift &amp; conc calc'!L166</f>
        <v>1.4160170897257505</v>
      </c>
      <c r="L25" s="32">
        <f t="shared" si="0"/>
        <v>100.75451781932767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15.316386914151943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49.14270819829826</v>
      </c>
      <c r="C26" s="32">
        <f>'blk, drift &amp; conc calc'!D167</f>
        <v>13.301790673064597</v>
      </c>
      <c r="D26" s="32">
        <f>'blk, drift &amp; conc calc'!E167</f>
        <v>12.432648661537982</v>
      </c>
      <c r="E26" s="32">
        <f>'blk, drift &amp; conc calc'!F167</f>
        <v>7.323757557358668</v>
      </c>
      <c r="F26" s="32">
        <f>'blk, drift &amp; conc calc'!G167</f>
        <v>0.16881593220167168</v>
      </c>
      <c r="G26" s="32">
        <f>'blk, drift &amp; conc calc'!H167</f>
        <v>11.471908741972573</v>
      </c>
      <c r="H26" s="32">
        <f>'blk, drift &amp; conc calc'!I167</f>
        <v>2.1708616881108225</v>
      </c>
      <c r="I26" s="32">
        <f>'blk, drift &amp; conc calc'!J167</f>
        <v>0.5132105989012008</v>
      </c>
      <c r="J26" s="32">
        <f>'blk, drift &amp; conc calc'!K167</f>
        <v>0.2503223410329107</v>
      </c>
      <c r="K26" s="32">
        <f>'blk, drift &amp; conc calc'!L167</f>
        <v>2.785985748564878</v>
      </c>
      <c r="L26" s="32">
        <f t="shared" si="0"/>
        <v>99.56201014104356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15.314764275403562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204r4  15-26</v>
      </c>
      <c r="B27" s="91">
        <f>'blk, drift &amp; conc calc'!C168</f>
        <v>54.69817623253549</v>
      </c>
      <c r="C27" s="91">
        <f>'blk, drift &amp; conc calc'!D168</f>
        <v>17.77706003186908</v>
      </c>
      <c r="D27" s="91">
        <f>'blk, drift &amp; conc calc'!E168</f>
        <v>6.771630722817293</v>
      </c>
      <c r="E27" s="91">
        <f>'blk, drift &amp; conc calc'!F168</f>
        <v>9.404650596235314</v>
      </c>
      <c r="F27" s="91">
        <f>'blk, drift &amp; conc calc'!G168</f>
        <v>0.12759362180146583</v>
      </c>
      <c r="G27" s="91">
        <f>'blk, drift &amp; conc calc'!H168</f>
        <v>11.705070194546694</v>
      </c>
      <c r="H27" s="91">
        <f>'blk, drift &amp; conc calc'!I168</f>
        <v>2.5334293058897743</v>
      </c>
      <c r="I27" s="91">
        <f>'blk, drift &amp; conc calc'!J168</f>
        <v>0.027053455046419216</v>
      </c>
      <c r="J27" s="91">
        <f>'blk, drift &amp; conc calc'!K168</f>
        <v>-0.001627898012968723</v>
      </c>
      <c r="K27" s="91">
        <f>'blk, drift &amp; conc calc'!L168</f>
        <v>0.30042001559776066</v>
      </c>
      <c r="L27" s="91">
        <f t="shared" si="0"/>
        <v>103.34345627832631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15.358052990897457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44.00712150706215</v>
      </c>
      <c r="C28" s="32">
        <f>'blk, drift &amp; conc calc'!D169</f>
        <v>0.6788573281531216</v>
      </c>
      <c r="D28" s="32">
        <f>'blk, drift &amp; conc calc'!E169</f>
        <v>8.454159076702704</v>
      </c>
      <c r="E28" s="32">
        <f>'blk, drift &amp; conc calc'!F169</f>
        <v>45.774232104776026</v>
      </c>
      <c r="F28" s="32">
        <f>'blk, drift &amp; conc calc'!G169</f>
        <v>0.11947053229490276</v>
      </c>
      <c r="G28" s="32">
        <f>'blk, drift &amp; conc calc'!H169</f>
        <v>0.5345539097332006</v>
      </c>
      <c r="H28" s="32">
        <f>'blk, drift &amp; conc calc'!I169</f>
        <v>0.0227249482662897</v>
      </c>
      <c r="I28" s="32">
        <f>'blk, drift &amp; conc calc'!J169</f>
        <v>0.006489189718022944</v>
      </c>
      <c r="J28" s="32">
        <f>'blk, drift &amp; conc calc'!K169</f>
        <v>-0.0018915996455018587</v>
      </c>
      <c r="K28" s="32">
        <f>'blk, drift &amp; conc calc'!L169</f>
        <v>0.005600172261443926</v>
      </c>
      <c r="L28" s="32">
        <f t="shared" si="0"/>
        <v>99.60131716932234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15.358077568214686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205r2  91-101</v>
      </c>
      <c r="B29" s="91">
        <f>'blk, drift &amp; conc calc'!C170</f>
        <v>49.647997655407536</v>
      </c>
      <c r="C29" s="91">
        <f>'blk, drift &amp; conc calc'!D170</f>
        <v>14.885513477299204</v>
      </c>
      <c r="D29" s="91">
        <f>'blk, drift &amp; conc calc'!E170</f>
        <v>7.019770765851577</v>
      </c>
      <c r="E29" s="91">
        <f>'blk, drift &amp; conc calc'!F170</f>
        <v>12.968900734523672</v>
      </c>
      <c r="F29" s="91">
        <f>'blk, drift &amp; conc calc'!G170</f>
        <v>0.1274076670276564</v>
      </c>
      <c r="G29" s="91">
        <f>'blk, drift &amp; conc calc'!H170</f>
        <v>13.524804122579559</v>
      </c>
      <c r="H29" s="91">
        <f>'blk, drift &amp; conc calc'!I170</f>
        <v>1.768498615001958</v>
      </c>
      <c r="I29" s="91">
        <f>'blk, drift &amp; conc calc'!J170</f>
        <v>0.02041507110299128</v>
      </c>
      <c r="J29" s="91">
        <f>'blk, drift &amp; conc calc'!K170</f>
        <v>0.03653771175996459</v>
      </c>
      <c r="K29" s="91">
        <f>'blk, drift &amp; conc calc'!L170</f>
        <v>0.4195791430381241</v>
      </c>
      <c r="L29" s="91">
        <f t="shared" si="0"/>
        <v>100.41942496359222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15.351459842940654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209r2  85-90</v>
      </c>
      <c r="B30" s="91">
        <f>'blk, drift &amp; conc calc'!C171</f>
        <v>50.45025829256934</v>
      </c>
      <c r="C30" s="91">
        <f>'blk, drift &amp; conc calc'!D171</f>
        <v>16.14790131372802</v>
      </c>
      <c r="D30" s="91">
        <f>'blk, drift &amp; conc calc'!E171</f>
        <v>6.202496963522238</v>
      </c>
      <c r="E30" s="91">
        <f>'blk, drift &amp; conc calc'!F171</f>
        <v>10.211184808775545</v>
      </c>
      <c r="F30" s="91">
        <f>'blk, drift &amp; conc calc'!G171</f>
        <v>0.12469042413345183</v>
      </c>
      <c r="G30" s="91">
        <f>'blk, drift &amp; conc calc'!H171</f>
        <v>14.643985699314488</v>
      </c>
      <c r="H30" s="91">
        <f>'blk, drift &amp; conc calc'!I171</f>
        <v>2.0052666446752405</v>
      </c>
      <c r="I30" s="91">
        <f>'blk, drift &amp; conc calc'!J171</f>
        <v>0.016044869038537416</v>
      </c>
      <c r="J30" s="91">
        <f>'blk, drift &amp; conc calc'!K171</f>
        <v>0.034116021026098675</v>
      </c>
      <c r="K30" s="91">
        <f>'blk, drift &amp; conc calc'!L171</f>
        <v>0.3444266469504262</v>
      </c>
      <c r="L30" s="91">
        <f t="shared" si="0"/>
        <v>100.18037168373337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15.351856509016162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49.14270819829826</v>
      </c>
      <c r="C31" s="32">
        <f>'blk, drift &amp; conc calc'!D172</f>
        <v>13.301790673064597</v>
      </c>
      <c r="D31" s="32">
        <f>'blk, drift &amp; conc calc'!E172</f>
        <v>12.432648661537982</v>
      </c>
      <c r="E31" s="32">
        <f>'blk, drift &amp; conc calc'!F172</f>
        <v>7.323757557358671</v>
      </c>
      <c r="F31" s="32">
        <f>'blk, drift &amp; conc calc'!G172</f>
        <v>0.16881593220167168</v>
      </c>
      <c r="G31" s="32">
        <f>'blk, drift &amp; conc calc'!H172</f>
        <v>11.471908741972573</v>
      </c>
      <c r="H31" s="32">
        <f>'blk, drift &amp; conc calc'!I172</f>
        <v>2.1708616881108225</v>
      </c>
      <c r="I31" s="32">
        <f>'blk, drift &amp; conc calc'!J172</f>
        <v>0.5132105989012009</v>
      </c>
      <c r="J31" s="32">
        <f>'blk, drift &amp; conc calc'!K172</f>
        <v>0.2503223410329107</v>
      </c>
      <c r="K31" s="32">
        <f>'blk, drift &amp; conc calc'!L172</f>
        <v>2.7859857485648774</v>
      </c>
      <c r="L31" s="32">
        <f t="shared" si="0"/>
        <v>99.56201014104356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15.314764275403562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62.58057864707079</v>
      </c>
      <c r="C32" s="32">
        <f>'blk, drift &amp; conc calc'!D173</f>
        <v>15.6248556240066</v>
      </c>
      <c r="D32" s="32">
        <f>'blk, drift &amp; conc calc'!E173</f>
        <v>6.63421346594237</v>
      </c>
      <c r="E32" s="32">
        <f>'blk, drift &amp; conc calc'!F173</f>
        <v>3.6913378422024326</v>
      </c>
      <c r="F32" s="32">
        <f>'blk, drift &amp; conc calc'!G173</f>
        <v>0.10696928910604905</v>
      </c>
      <c r="G32" s="32">
        <f>'blk, drift &amp; conc calc'!H173</f>
        <v>6.454928164978029</v>
      </c>
      <c r="H32" s="32">
        <f>'blk, drift &amp; conc calc'!I173</f>
        <v>3.176935903692979</v>
      </c>
      <c r="I32" s="32">
        <f>'blk, drift &amp; conc calc'!J173</f>
        <v>1.4504038386020501</v>
      </c>
      <c r="J32" s="32">
        <f>'blk, drift &amp; conc calc'!K173</f>
        <v>0.11178386260197845</v>
      </c>
      <c r="K32" s="32">
        <f>'blk, drift &amp; conc calc'!L173</f>
        <v>0.6997921538069741</v>
      </c>
      <c r="L32" s="32">
        <f t="shared" si="0"/>
        <v>100.53179879201025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15.338519783142212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0.09330982886058294</v>
      </c>
      <c r="C33" s="32">
        <f>'blk, drift &amp; conc calc'!D174</f>
        <v>0.022424807132865154</v>
      </c>
      <c r="D33" s="32">
        <f>'blk, drift &amp; conc calc'!E174</f>
        <v>0.04024713618743516</v>
      </c>
      <c r="E33" s="32">
        <f>'blk, drift &amp; conc calc'!F174</f>
        <v>-0.09961567068116203</v>
      </c>
      <c r="F33" s="32">
        <f>'blk, drift &amp; conc calc'!G174</f>
        <v>0.0011249166808096865</v>
      </c>
      <c r="G33" s="32">
        <f>'blk, drift &amp; conc calc'!H174</f>
        <v>-0.058560497584483416</v>
      </c>
      <c r="H33" s="32">
        <f>'blk, drift &amp; conc calc'!I174</f>
        <v>-0.0044556404349005325</v>
      </c>
      <c r="I33" s="32">
        <f>'blk, drift &amp; conc calc'!J174</f>
        <v>0.0028342673270061037</v>
      </c>
      <c r="J33" s="32">
        <f>'blk, drift &amp; conc calc'!K174</f>
        <v>0.003593178049201694</v>
      </c>
      <c r="K33" s="32">
        <f>'blk, drift &amp; conc calc'!L174</f>
        <v>0.0025905910097486513</v>
      </c>
      <c r="L33" s="32">
        <f t="shared" si="0"/>
        <v>0.003492916547103401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15.35707243759625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39.91989003912475</v>
      </c>
      <c r="C34" s="32">
        <f>'blk, drift &amp; conc calc'!D175</f>
        <v>0.1886932424338499</v>
      </c>
      <c r="D34" s="32">
        <f>'blk, drift &amp; conc calc'!E175</f>
        <v>8.502877174094737</v>
      </c>
      <c r="E34" s="32">
        <f>'blk, drift &amp; conc calc'!F175</f>
        <v>49.7362247551696</v>
      </c>
      <c r="F34" s="32">
        <f>'blk, drift &amp; conc calc'!G175</f>
        <v>0.11800627470153802</v>
      </c>
      <c r="G34" s="32">
        <f>'blk, drift &amp; conc calc'!H175</f>
        <v>0.0694361833836318</v>
      </c>
      <c r="H34" s="32">
        <f>'blk, drift &amp; conc calc'!I175</f>
        <v>0.0018509779518806324</v>
      </c>
      <c r="I34" s="32">
        <f>'blk, drift &amp; conc calc'!J175</f>
        <v>0.004878386108968121</v>
      </c>
      <c r="J34" s="32">
        <f>'blk, drift &amp; conc calc'!K175</f>
        <v>-0.011851385853658308</v>
      </c>
      <c r="K34" s="32">
        <f>'blk, drift &amp; conc calc'!L175</f>
        <v>0.006321978884347015</v>
      </c>
      <c r="L34" s="32">
        <f t="shared" si="0"/>
        <v>98.53632762599963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15.359721821657505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calc'!C176</f>
        <v>50.75333544712067</v>
      </c>
      <c r="C35" s="32">
        <f>'blk, drift &amp; conc calc'!D176</f>
        <v>16.812968381867126</v>
      </c>
      <c r="D35" s="32">
        <f>'blk, drift &amp; conc calc'!E176</f>
        <v>11.529109289832526</v>
      </c>
      <c r="E35" s="32">
        <f>'blk, drift &amp; conc calc'!F176</f>
        <v>5.212582289566321</v>
      </c>
      <c r="F35" s="32">
        <f>'blk, drift &amp; conc calc'!G176</f>
        <v>0.17835831013946674</v>
      </c>
      <c r="G35" s="32">
        <f>'blk, drift &amp; conc calc'!H176</f>
        <v>9.690911220764479</v>
      </c>
      <c r="H35" s="32">
        <f>'blk, drift &amp; conc calc'!I176</f>
        <v>2.7124171372189476</v>
      </c>
      <c r="I35" s="32">
        <f>'blk, drift &amp; conc calc'!J176</f>
        <v>0.7796124471379128</v>
      </c>
      <c r="J35" s="32">
        <f>'blk, drift &amp; conc calc'!K176</f>
        <v>0.32080130568853116</v>
      </c>
      <c r="K35" s="32">
        <f>'blk, drift &amp; conc calc'!L176</f>
        <v>1.4469950841144614</v>
      </c>
      <c r="L35" s="32">
        <f t="shared" si="0"/>
        <v>99.43709091345045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15.30267827261924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49.14270819829826</v>
      </c>
      <c r="C36" s="32">
        <f>'blk, drift &amp; conc calc'!D177</f>
        <v>13.301790673064597</v>
      </c>
      <c r="D36" s="32">
        <f>'blk, drift &amp; conc calc'!E177</f>
        <v>12.432648661537987</v>
      </c>
      <c r="E36" s="32">
        <f>'blk, drift &amp; conc calc'!F177</f>
        <v>7.323757557358669</v>
      </c>
      <c r="F36" s="32">
        <f>'blk, drift &amp; conc calc'!G177</f>
        <v>0.16881593220167168</v>
      </c>
      <c r="G36" s="32">
        <f>'blk, drift &amp; conc calc'!H177</f>
        <v>11.471908741972573</v>
      </c>
      <c r="H36" s="32">
        <f>'blk, drift &amp; conc calc'!I177</f>
        <v>2.1708616881108225</v>
      </c>
      <c r="I36" s="32">
        <f>'blk, drift &amp; conc calc'!J177</f>
        <v>0.5132105989012009</v>
      </c>
      <c r="J36" s="32">
        <f>'blk, drift &amp; conc calc'!K177</f>
        <v>0.2503223410329107</v>
      </c>
      <c r="K36" s="32">
        <f>'blk, drift &amp; conc calc'!L177</f>
        <v>2.7859857485648774</v>
      </c>
      <c r="L36" s="32">
        <f t="shared" si="0"/>
        <v>99.56201014104356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15.314764275403562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1100</v>
      </c>
      <c r="B41" s="170" t="s">
        <v>1078</v>
      </c>
      <c r="C41" s="170" t="s">
        <v>1082</v>
      </c>
      <c r="D41" s="170" t="s">
        <v>1079</v>
      </c>
      <c r="E41" s="170" t="s">
        <v>1200</v>
      </c>
      <c r="F41" s="170" t="s">
        <v>1199</v>
      </c>
      <c r="G41" s="170" t="s">
        <v>1201</v>
      </c>
      <c r="H41" s="170" t="s">
        <v>1083</v>
      </c>
      <c r="I41" s="170" t="s">
        <v>1073</v>
      </c>
      <c r="J41" s="170" t="s">
        <v>1259</v>
      </c>
      <c r="K41" s="170" t="s">
        <v>1074</v>
      </c>
      <c r="L41" s="170" t="s">
        <v>1086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1091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182r1  43-52</v>
      </c>
      <c r="B42" s="170">
        <f t="shared" si="1"/>
        <v>49.53810126994313</v>
      </c>
      <c r="C42" s="170">
        <f t="shared" si="1"/>
        <v>12.420585673645283</v>
      </c>
      <c r="D42" s="170">
        <f t="shared" si="1"/>
        <v>19.680325338330764</v>
      </c>
      <c r="E42" s="170">
        <f t="shared" si="1"/>
        <v>8.588725032288611</v>
      </c>
      <c r="F42" s="170">
        <f t="shared" si="1"/>
        <v>0.2919463827985054</v>
      </c>
      <c r="G42" s="170">
        <f t="shared" si="1"/>
        <v>12.20985034372801</v>
      </c>
      <c r="H42" s="170">
        <f t="shared" si="1"/>
        <v>2.2033430559211697</v>
      </c>
      <c r="I42" s="170">
        <f t="shared" si="1"/>
        <v>0.03966150942283137</v>
      </c>
      <c r="J42" s="170">
        <f t="shared" si="1"/>
        <v>0.030222991479011842</v>
      </c>
      <c r="K42" s="170">
        <f t="shared" si="1"/>
        <v>6.818523931394747</v>
      </c>
      <c r="L42" s="170">
        <f t="shared" si="1"/>
        <v>111.82128552895205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194r2  50-60</v>
      </c>
      <c r="B43" s="170">
        <f>AVERAGE(B12,B20)</f>
        <v>52.25587958081082</v>
      </c>
      <c r="C43" s="170">
        <f aca="true" t="shared" si="2" ref="C43:K43">AVERAGE(C12,C20)</f>
        <v>16.211594760841244</v>
      </c>
      <c r="D43" s="170">
        <f t="shared" si="2"/>
        <v>6.871191670003984</v>
      </c>
      <c r="E43" s="170">
        <f t="shared" si="2"/>
        <v>9.843582680233006</v>
      </c>
      <c r="F43" s="170">
        <f t="shared" si="2"/>
        <v>0.1319910578485629</v>
      </c>
      <c r="G43" s="170">
        <f t="shared" si="2"/>
        <v>12.872528954999801</v>
      </c>
      <c r="H43" s="170">
        <f t="shared" si="2"/>
        <v>2.2256812695104777</v>
      </c>
      <c r="I43" s="170">
        <f t="shared" si="2"/>
        <v>0.023416905232876706</v>
      </c>
      <c r="J43" s="170">
        <f t="shared" si="2"/>
        <v>0.014802911718922687</v>
      </c>
      <c r="K43" s="170">
        <f t="shared" si="2"/>
        <v>0.3737391796394833</v>
      </c>
      <c r="L43" s="170">
        <f>SUM(B43:K43)</f>
        <v>100.82440897083916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195r3  44-53</v>
      </c>
      <c r="B44" s="170">
        <f t="shared" si="3"/>
        <v>51.87793044429475</v>
      </c>
      <c r="C44" s="170">
        <f t="shared" si="3"/>
        <v>15.451152608962916</v>
      </c>
      <c r="D44" s="170">
        <f t="shared" si="3"/>
        <v>7.410830986791566</v>
      </c>
      <c r="E44" s="170">
        <f t="shared" si="3"/>
        <v>10.092022344525368</v>
      </c>
      <c r="F44" s="170">
        <f t="shared" si="3"/>
        <v>0.13603470599450027</v>
      </c>
      <c r="G44" s="170">
        <f t="shared" si="3"/>
        <v>13.512346841487723</v>
      </c>
      <c r="H44" s="170">
        <f t="shared" si="3"/>
        <v>2.0619894779264842</v>
      </c>
      <c r="I44" s="170">
        <f t="shared" si="3"/>
        <v>0.022724357629847494</v>
      </c>
      <c r="J44" s="170">
        <f t="shared" si="3"/>
        <v>-0.000894910828670649</v>
      </c>
      <c r="K44" s="170">
        <f t="shared" si="3"/>
        <v>0.45606984459207</v>
      </c>
      <c r="L44" s="170">
        <f t="shared" si="3"/>
        <v>101.02020670137654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196r3  55-62</v>
      </c>
      <c r="B45" s="170">
        <f t="shared" si="4"/>
        <v>51.29314618386024</v>
      </c>
      <c r="C45" s="170">
        <f t="shared" si="4"/>
        <v>14.43006842052878</v>
      </c>
      <c r="D45" s="170">
        <f t="shared" si="4"/>
        <v>6.0035853459432795</v>
      </c>
      <c r="E45" s="170">
        <f t="shared" si="4"/>
        <v>10.80837932794374</v>
      </c>
      <c r="F45" s="170">
        <f t="shared" si="4"/>
        <v>0.12113616521258434</v>
      </c>
      <c r="G45" s="170">
        <f t="shared" si="4"/>
        <v>15.039617751039334</v>
      </c>
      <c r="H45" s="170">
        <f t="shared" si="4"/>
        <v>1.745779970922067</v>
      </c>
      <c r="I45" s="170">
        <f t="shared" si="4"/>
        <v>0.016056514032298005</v>
      </c>
      <c r="J45" s="170">
        <f t="shared" si="4"/>
        <v>0.0075580500190294</v>
      </c>
      <c r="K45" s="170">
        <f t="shared" si="4"/>
        <v>0.43306474117152494</v>
      </c>
      <c r="L45" s="170">
        <f t="shared" si="4"/>
        <v>99.89839247067287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198r1  62-72</v>
      </c>
      <c r="B46" s="170">
        <f t="shared" si="5"/>
        <v>51.890609520803075</v>
      </c>
      <c r="C46" s="170">
        <f t="shared" si="5"/>
        <v>15.68292493496488</v>
      </c>
      <c r="D46" s="170">
        <f t="shared" si="5"/>
        <v>6.482880798122059</v>
      </c>
      <c r="E46" s="170">
        <f t="shared" si="5"/>
        <v>9.623173484139537</v>
      </c>
      <c r="F46" s="170">
        <f t="shared" si="5"/>
        <v>0.13046748996436078</v>
      </c>
      <c r="G46" s="170">
        <f t="shared" si="5"/>
        <v>14.052424384344395</v>
      </c>
      <c r="H46" s="170">
        <f t="shared" si="5"/>
        <v>2.0718895005194233</v>
      </c>
      <c r="I46" s="170">
        <f t="shared" si="5"/>
        <v>0.02034041550910793</v>
      </c>
      <c r="J46" s="170">
        <f t="shared" si="5"/>
        <v>-0.007024166939313857</v>
      </c>
      <c r="K46" s="170">
        <f t="shared" si="5"/>
        <v>0.37275129444416516</v>
      </c>
      <c r="L46" s="170">
        <f t="shared" si="5"/>
        <v>100.32043765587169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199r3  55-68</v>
      </c>
      <c r="B47" s="170">
        <f t="shared" si="6"/>
        <v>51.78157488565459</v>
      </c>
      <c r="C47" s="170">
        <f t="shared" si="6"/>
        <v>14.902062429750412</v>
      </c>
      <c r="D47" s="170">
        <f t="shared" si="6"/>
        <v>6.528910905235345</v>
      </c>
      <c r="E47" s="170">
        <f t="shared" si="6"/>
        <v>9.887153220748461</v>
      </c>
      <c r="F47" s="170">
        <f t="shared" si="6"/>
        <v>0.13392583899443053</v>
      </c>
      <c r="G47" s="170">
        <f t="shared" si="6"/>
        <v>14.254924378205923</v>
      </c>
      <c r="H47" s="170">
        <f t="shared" si="6"/>
        <v>2.0654317605738757</v>
      </c>
      <c r="I47" s="170">
        <f t="shared" si="6"/>
        <v>0.0245224238502882</v>
      </c>
      <c r="J47" s="170">
        <f t="shared" si="6"/>
        <v>0.009783331196650116</v>
      </c>
      <c r="K47" s="170">
        <f t="shared" si="6"/>
        <v>0.435582264125372</v>
      </c>
      <c r="L47" s="170">
        <f t="shared" si="6"/>
        <v>100.02387143833535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200r2  40-50</v>
      </c>
      <c r="B48" s="170">
        <f aca="true" t="shared" si="7" ref="B48:K48">B20</f>
        <v>51.689198430529814</v>
      </c>
      <c r="C48" s="170">
        <f t="shared" si="7"/>
        <v>16.624656914875303</v>
      </c>
      <c r="D48" s="170">
        <f t="shared" si="7"/>
        <v>6.2713419772595485</v>
      </c>
      <c r="E48" s="170">
        <f t="shared" si="7"/>
        <v>9.884880701609227</v>
      </c>
      <c r="F48" s="170">
        <f t="shared" si="7"/>
        <v>0.12190956906952939</v>
      </c>
      <c r="G48" s="170">
        <f t="shared" si="7"/>
        <v>13.845482992698031</v>
      </c>
      <c r="H48" s="170">
        <f t="shared" si="7"/>
        <v>2.2106914479884296</v>
      </c>
      <c r="I48" s="170">
        <f t="shared" si="7"/>
        <v>0.02265306749707383</v>
      </c>
      <c r="J48" s="170">
        <f t="shared" si="7"/>
        <v>0.017085771443640235</v>
      </c>
      <c r="K48" s="170">
        <f t="shared" si="7"/>
        <v>0.35062982960331623</v>
      </c>
      <c r="L48" s="170">
        <f t="shared" si="6"/>
        <v>101.03853070257392</v>
      </c>
    </row>
    <row r="49" spans="1:22" ht="11.25">
      <c r="A49" s="170" t="str">
        <f aca="true" t="shared" si="8" ref="A49:L49">A23</f>
        <v>202r1  44-56</v>
      </c>
      <c r="B49" s="170">
        <f t="shared" si="8"/>
        <v>51.63251026007166</v>
      </c>
      <c r="C49" s="170">
        <f t="shared" si="8"/>
        <v>14.234559393284476</v>
      </c>
      <c r="D49" s="170">
        <f t="shared" si="8"/>
        <v>6.010796305423947</v>
      </c>
      <c r="E49" s="170">
        <f t="shared" si="8"/>
        <v>11.302998134650998</v>
      </c>
      <c r="F49" s="170">
        <f t="shared" si="8"/>
        <v>0.12308282709848233</v>
      </c>
      <c r="G49" s="170">
        <f t="shared" si="8"/>
        <v>15.115457819301628</v>
      </c>
      <c r="H49" s="170">
        <f t="shared" si="8"/>
        <v>1.8232045260943062</v>
      </c>
      <c r="I49" s="170">
        <f t="shared" si="8"/>
        <v>0.019540573941261373</v>
      </c>
      <c r="J49" s="170">
        <f t="shared" si="8"/>
        <v>0.016842209299381634</v>
      </c>
      <c r="K49" s="170">
        <f t="shared" si="8"/>
        <v>0.35334478426433696</v>
      </c>
      <c r="L49" s="170">
        <f t="shared" si="8"/>
        <v>100.63233683343049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203r1  83-92</v>
      </c>
      <c r="B50" s="170">
        <f t="shared" si="9"/>
        <v>51.10428351753646</v>
      </c>
      <c r="C50" s="170">
        <f t="shared" si="9"/>
        <v>16.618702770792506</v>
      </c>
      <c r="D50" s="170">
        <f t="shared" si="9"/>
        <v>7.424346287339148</v>
      </c>
      <c r="E50" s="170">
        <f t="shared" si="9"/>
        <v>10.12356192935355</v>
      </c>
      <c r="F50" s="170">
        <f t="shared" si="9"/>
        <v>0.13000451136329644</v>
      </c>
      <c r="G50" s="170">
        <f t="shared" si="9"/>
        <v>13.197573809814442</v>
      </c>
      <c r="H50" s="170">
        <f t="shared" si="9"/>
        <v>2.245284548907842</v>
      </c>
      <c r="I50" s="170">
        <f t="shared" si="9"/>
        <v>0.02251630544962205</v>
      </c>
      <c r="J50" s="170">
        <f t="shared" si="9"/>
        <v>-0.021267957300050086</v>
      </c>
      <c r="K50" s="170">
        <f t="shared" si="9"/>
        <v>0.30250402981453156</v>
      </c>
      <c r="L50" s="170">
        <f t="shared" si="9"/>
        <v>101.14750975307135</v>
      </c>
    </row>
    <row r="51" spans="1:12" ht="11.25">
      <c r="A51" s="170" t="str">
        <f aca="true" t="shared" si="10" ref="A51:L51">A27</f>
        <v>204r4  15-26</v>
      </c>
      <c r="B51" s="170">
        <f t="shared" si="10"/>
        <v>54.69817623253549</v>
      </c>
      <c r="C51" s="170">
        <f t="shared" si="10"/>
        <v>17.77706003186908</v>
      </c>
      <c r="D51" s="170">
        <f t="shared" si="10"/>
        <v>6.771630722817293</v>
      </c>
      <c r="E51" s="170">
        <f t="shared" si="10"/>
        <v>9.404650596235314</v>
      </c>
      <c r="F51" s="170">
        <f t="shared" si="10"/>
        <v>0.12759362180146583</v>
      </c>
      <c r="G51" s="170">
        <f t="shared" si="10"/>
        <v>11.705070194546694</v>
      </c>
      <c r="H51" s="170">
        <f t="shared" si="10"/>
        <v>2.5334293058897743</v>
      </c>
      <c r="I51" s="170">
        <f t="shared" si="10"/>
        <v>0.027053455046419216</v>
      </c>
      <c r="J51" s="170">
        <f t="shared" si="10"/>
        <v>-0.001627898012968723</v>
      </c>
      <c r="K51" s="170">
        <f t="shared" si="10"/>
        <v>0.30042001559776066</v>
      </c>
      <c r="L51" s="170">
        <f t="shared" si="10"/>
        <v>103.34345627832631</v>
      </c>
    </row>
    <row r="52" spans="1:12" ht="11.25">
      <c r="A52" s="170" t="str">
        <f aca="true" t="shared" si="11" ref="A52:L52">A29</f>
        <v>205r2  91-101</v>
      </c>
      <c r="B52" s="170">
        <f t="shared" si="11"/>
        <v>49.647997655407536</v>
      </c>
      <c r="C52" s="170">
        <f t="shared" si="11"/>
        <v>14.885513477299204</v>
      </c>
      <c r="D52" s="170">
        <f t="shared" si="11"/>
        <v>7.019770765851577</v>
      </c>
      <c r="E52" s="170">
        <f t="shared" si="11"/>
        <v>12.968900734523672</v>
      </c>
      <c r="F52" s="170">
        <f t="shared" si="11"/>
        <v>0.1274076670276564</v>
      </c>
      <c r="G52" s="170">
        <f t="shared" si="11"/>
        <v>13.524804122579559</v>
      </c>
      <c r="H52" s="170">
        <f t="shared" si="11"/>
        <v>1.768498615001958</v>
      </c>
      <c r="I52" s="170">
        <f t="shared" si="11"/>
        <v>0.02041507110299128</v>
      </c>
      <c r="J52" s="170">
        <f t="shared" si="11"/>
        <v>0.03653771175996459</v>
      </c>
      <c r="K52" s="170">
        <f t="shared" si="11"/>
        <v>0.4195791430381241</v>
      </c>
      <c r="L52" s="170">
        <f t="shared" si="11"/>
        <v>100.41942496359222</v>
      </c>
    </row>
    <row r="53" spans="1:12" ht="11.25">
      <c r="A53" s="170" t="str">
        <f aca="true" t="shared" si="12" ref="A53:L53">A30</f>
        <v>209r2  85-90</v>
      </c>
      <c r="B53" s="170">
        <f t="shared" si="12"/>
        <v>50.45025829256934</v>
      </c>
      <c r="C53" s="170">
        <f t="shared" si="12"/>
        <v>16.14790131372802</v>
      </c>
      <c r="D53" s="170">
        <f t="shared" si="12"/>
        <v>6.202496963522238</v>
      </c>
      <c r="E53" s="170">
        <f t="shared" si="12"/>
        <v>10.211184808775545</v>
      </c>
      <c r="F53" s="170">
        <f t="shared" si="12"/>
        <v>0.12469042413345183</v>
      </c>
      <c r="G53" s="170">
        <f t="shared" si="12"/>
        <v>14.643985699314488</v>
      </c>
      <c r="H53" s="170">
        <f t="shared" si="12"/>
        <v>2.0052666446752405</v>
      </c>
      <c r="I53" s="170">
        <f t="shared" si="12"/>
        <v>0.016044869038537416</v>
      </c>
      <c r="J53" s="170">
        <f t="shared" si="12"/>
        <v>0.034116021026098675</v>
      </c>
      <c r="K53" s="170">
        <f t="shared" si="12"/>
        <v>0.3444266469504262</v>
      </c>
      <c r="L53" s="170">
        <f t="shared" si="12"/>
        <v>100.18037168373337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A52">
      <selection activeCell="B69" sqref="B69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1102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1096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5472095.816951395</v>
      </c>
      <c r="D4" s="1">
        <f>'blk, drift &amp; conc calc'!D40</f>
        <v>5043443.121738918</v>
      </c>
      <c r="E4" s="1">
        <f>'blk, drift &amp; conc calc'!E40</f>
        <v>5924699.611725381</v>
      </c>
      <c r="F4" s="1">
        <f>'blk, drift &amp; conc calc'!F40</f>
        <v>896375.0523018915</v>
      </c>
      <c r="G4" s="1">
        <f>'blk, drift &amp; conc calc'!G40</f>
        <v>519450.10497133556</v>
      </c>
      <c r="H4" s="1">
        <f>'blk, drift &amp; conc calc'!H40</f>
        <v>4836426.978903924</v>
      </c>
      <c r="I4" s="1">
        <f>'blk, drift &amp; conc calc'!I40</f>
        <v>545176.2426330226</v>
      </c>
      <c r="J4" s="1">
        <f>'blk, drift &amp; conc calc'!J40</f>
        <v>21649.892147141538</v>
      </c>
      <c r="K4" s="1">
        <f>'blk, drift &amp; conc calc'!K40</f>
        <v>275.05163401404116</v>
      </c>
      <c r="L4" s="1">
        <f>'blk, drift &amp; conc calc'!L40</f>
        <v>1929733.1865453268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284.41663401404116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5587333.562115846</v>
      </c>
      <c r="D5" s="1">
        <f>'blk, drift &amp; conc calc'!D43</f>
        <v>5126592.021926276</v>
      </c>
      <c r="E5" s="1">
        <f>'blk, drift &amp; conc calc'!E43</f>
        <v>5904074.14472208</v>
      </c>
      <c r="F5" s="1">
        <f>'blk, drift &amp; conc calc'!F43</f>
        <v>896459.1731868141</v>
      </c>
      <c r="G5" s="1">
        <f>'blk, drift &amp; conc calc'!G43</f>
        <v>511935.21438035247</v>
      </c>
      <c r="H5" s="1">
        <f>'blk, drift &amp; conc calc'!H43</f>
        <v>4747246.307941909</v>
      </c>
      <c r="I5" s="1">
        <f>'blk, drift &amp; conc calc'!I43</f>
        <v>538823.4098602289</v>
      </c>
      <c r="J5" s="1">
        <f>'blk, drift &amp; conc calc'!J43</f>
        <v>22394.780140395906</v>
      </c>
      <c r="K5" s="1">
        <f>'blk, drift &amp; conc calc'!K43</f>
        <v>276.39043296650703</v>
      </c>
      <c r="L5" s="1">
        <f>'blk, drift &amp; conc calc'!L43</f>
        <v>1928284.8271339205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285.75543296650704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5523488.20167141</v>
      </c>
      <c r="D6" s="1">
        <f>'blk, drift &amp; conc calc'!D46</f>
        <v>4946640.097264606</v>
      </c>
      <c r="E6" s="1">
        <f>'blk, drift &amp; conc calc'!E46</f>
        <v>5988284.885073151</v>
      </c>
      <c r="F6" s="1">
        <f>'blk, drift &amp; conc calc'!F46</f>
        <v>900691.7422727997</v>
      </c>
      <c r="G6" s="1">
        <f>'blk, drift &amp; conc calc'!G46</f>
        <v>531613.9610145204</v>
      </c>
      <c r="H6" s="1">
        <f>'blk, drift &amp; conc calc'!H46</f>
        <v>4815022.86395438</v>
      </c>
      <c r="I6" s="1">
        <f>'blk, drift &amp; conc calc'!I46</f>
        <v>550137.499374904</v>
      </c>
      <c r="J6" s="1">
        <f>'blk, drift &amp; conc calc'!J46</f>
        <v>21704.242664586003</v>
      </c>
      <c r="K6" s="1">
        <f>'blk, drift &amp; conc calc'!K46</f>
        <v>277.965432966507</v>
      </c>
      <c r="L6" s="1">
        <f>'blk, drift &amp; conc calc'!L46</f>
        <v>1903910.8909010354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287.33043296650703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5585608.708722239</v>
      </c>
      <c r="D7" s="1">
        <f>'blk, drift &amp; conc calc'!D51</f>
        <v>4888453.456190772</v>
      </c>
      <c r="E7" s="1">
        <f>'blk, drift &amp; conc calc'!E51</f>
        <v>5830761.719666918</v>
      </c>
      <c r="F7" s="1">
        <f>'blk, drift &amp; conc calc'!F51</f>
        <v>894780.4131542363</v>
      </c>
      <c r="G7" s="1">
        <f>'blk, drift &amp; conc calc'!G51</f>
        <v>524479.4270529065</v>
      </c>
      <c r="H7" s="1">
        <f>'blk, drift &amp; conc calc'!H51</f>
        <v>4665797.754767572</v>
      </c>
      <c r="I7" s="1">
        <f>'blk, drift &amp; conc calc'!I51</f>
        <v>535353.4579746099</v>
      </c>
      <c r="J7" s="1">
        <f>'blk, drift &amp; conc calc'!J51</f>
        <v>21861.0611039718</v>
      </c>
      <c r="K7" s="1">
        <f>'blk, drift &amp; conc calc'!K51</f>
        <v>269.3256095389957</v>
      </c>
      <c r="L7" s="1">
        <f>'blk, drift &amp; conc calc'!L51</f>
        <v>1889916.017994769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278.6906095389957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5554438.081353529</v>
      </c>
      <c r="D8" s="1">
        <f>'blk, drift &amp; conc calc'!D56</f>
        <v>4972837.671704691</v>
      </c>
      <c r="E8" s="1">
        <f>'blk, drift &amp; conc calc'!E56</f>
        <v>5958270.257658999</v>
      </c>
      <c r="F8" s="1">
        <f>'blk, drift &amp; conc calc'!F56</f>
        <v>882275.6392411614</v>
      </c>
      <c r="G8" s="1">
        <f>'blk, drift &amp; conc calc'!G56</f>
        <v>519123.4832424435</v>
      </c>
      <c r="H8" s="1">
        <f>'blk, drift &amp; conc calc'!H56</f>
        <v>4699741.334652419</v>
      </c>
      <c r="I8" s="1">
        <f>'blk, drift &amp; conc calc'!I56</f>
        <v>531224.8620946241</v>
      </c>
      <c r="J8" s="1">
        <f>'blk, drift &amp; conc calc'!J56</f>
        <v>21330.74248486869</v>
      </c>
      <c r="K8" s="1">
        <f>'blk, drift &amp; conc calc'!K56</f>
        <v>270.990432966507</v>
      </c>
      <c r="L8" s="1">
        <f>'blk, drift &amp; conc calc'!L56</f>
        <v>1885190.150327353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280.355432966507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5536595.055443382</v>
      </c>
      <c r="D9" s="1">
        <f>'blk, drift &amp; conc calc'!D61</f>
        <v>4911158.665824971</v>
      </c>
      <c r="E9" s="1">
        <f>'blk, drift &amp; conc calc'!E61</f>
        <v>6002507.204883981</v>
      </c>
      <c r="F9" s="1">
        <f>'blk, drift &amp; conc calc'!F61</f>
        <v>902337.5950931432</v>
      </c>
      <c r="G9" s="1">
        <f>'blk, drift &amp; conc calc'!G61</f>
        <v>531009.9588045366</v>
      </c>
      <c r="H9" s="1">
        <f>'blk, drift &amp; conc calc'!H61</f>
        <v>4675535.321438308</v>
      </c>
      <c r="I9" s="1">
        <f>'blk, drift &amp; conc calc'!I61</f>
        <v>543146.8866668409</v>
      </c>
      <c r="J9" s="1">
        <f>'blk, drift &amp; conc calc'!J61</f>
        <v>21279.39534853493</v>
      </c>
      <c r="K9" s="1">
        <f>'blk, drift &amp; conc calc'!K61</f>
        <v>332.8009975690152</v>
      </c>
      <c r="L9" s="1">
        <f>'blk, drift &amp; conc calc'!L61</f>
        <v>1903924.695342688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342.1659975690152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5781892.121641201</v>
      </c>
      <c r="D10" s="1">
        <f>'blk, drift &amp; conc calc'!D66</f>
        <v>4986964.5581755135</v>
      </c>
      <c r="E10" s="1">
        <f>'blk, drift &amp; conc calc'!E66</f>
        <v>6057785.985455735</v>
      </c>
      <c r="F10" s="1">
        <f>'blk, drift &amp; conc calc'!F66</f>
        <v>905668.9227739885</v>
      </c>
      <c r="G10" s="1">
        <f>'blk, drift &amp; conc calc'!G66</f>
        <v>535670.8154752342</v>
      </c>
      <c r="H10" s="1">
        <f>'blk, drift &amp; conc calc'!H66</f>
        <v>4682720.834062412</v>
      </c>
      <c r="I10" s="1">
        <f>'blk, drift &amp; conc calc'!I66</f>
        <v>543119.0002344027</v>
      </c>
      <c r="J10" s="1">
        <f>'blk, drift &amp; conc calc'!J66</f>
        <v>21116.917031627847</v>
      </c>
      <c r="K10" s="1">
        <f>'blk, drift &amp; conc calc'!K66</f>
        <v>305.12543296650705</v>
      </c>
      <c r="L10" s="1">
        <f>'blk, drift &amp; conc calc'!L66</f>
        <v>1912857.667959118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314.49043296650706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5727864.2156045595</v>
      </c>
      <c r="D11" s="1">
        <f>'blk, drift &amp; conc calc'!D71</f>
        <v>5129684.089938464</v>
      </c>
      <c r="E11" s="1">
        <f>'blk, drift &amp; conc calc'!E71</f>
        <v>6135961.504372553</v>
      </c>
      <c r="F11" s="1">
        <f>'blk, drift &amp; conc calc'!F71</f>
        <v>900123.0652584111</v>
      </c>
      <c r="G11" s="1">
        <f>'blk, drift &amp; conc calc'!G71</f>
        <v>546613.3786180082</v>
      </c>
      <c r="H11" s="1">
        <f>'blk, drift &amp; conc calc'!H71</f>
        <v>4709480.887786065</v>
      </c>
      <c r="I11" s="1">
        <f>'blk, drift &amp; conc calc'!I71</f>
        <v>548084.1860382038</v>
      </c>
      <c r="J11" s="1">
        <f>'blk, drift &amp; conc calc'!J71</f>
        <v>22256.764682829387</v>
      </c>
      <c r="K11" s="1">
        <f>'blk, drift &amp; conc calc'!K71</f>
        <v>306.28072407842683</v>
      </c>
      <c r="L11" s="1">
        <f>'blk, drift &amp; conc calc'!L71</f>
        <v>1902992.64933938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315.64572407842684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102.10591606980763</v>
      </c>
      <c r="D15" s="156">
        <f t="shared" si="1"/>
        <v>101.64865347304024</v>
      </c>
      <c r="E15" s="156">
        <f t="shared" si="1"/>
        <v>99.65187320277839</v>
      </c>
      <c r="F15" s="156">
        <f t="shared" si="1"/>
        <v>100.00938456338187</v>
      </c>
      <c r="G15" s="156">
        <f t="shared" si="1"/>
        <v>98.55329885987841</v>
      </c>
      <c r="H15" s="156">
        <f t="shared" si="1"/>
        <v>98.15606290860973</v>
      </c>
      <c r="I15" s="156">
        <f t="shared" si="1"/>
        <v>98.83471944006371</v>
      </c>
      <c r="J15" s="156">
        <f aca="true" t="shared" si="6" ref="J15:U15">J5/J$4*100</f>
        <v>103.44060833278891</v>
      </c>
      <c r="K15" s="156">
        <f t="shared" si="3"/>
        <v>100.48674459152551</v>
      </c>
      <c r="L15" s="156">
        <f t="shared" si="6"/>
        <v>99.92494509492272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100.47071752927073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100.93917187196928</v>
      </c>
      <c r="D16" s="156">
        <f t="shared" si="1"/>
        <v>98.08061631433773</v>
      </c>
      <c r="E16" s="156">
        <f t="shared" si="1"/>
        <v>101.07322358119104</v>
      </c>
      <c r="F16" s="156">
        <f t="shared" si="1"/>
        <v>100.48157185542179</v>
      </c>
      <c r="G16" s="156">
        <f t="shared" si="1"/>
        <v>102.34167938879443</v>
      </c>
      <c r="H16" s="156">
        <f t="shared" si="1"/>
        <v>99.55743950972678</v>
      </c>
      <c r="I16" s="156">
        <f t="shared" si="1"/>
        <v>100.91002805219833</v>
      </c>
      <c r="J16" s="156">
        <f aca="true" t="shared" si="7" ref="J16:U16">J6/J$4*100</f>
        <v>100.25104290162315</v>
      </c>
      <c r="K16" s="156">
        <f t="shared" si="3"/>
        <v>101.05936434913785</v>
      </c>
      <c r="L16" s="156">
        <f t="shared" si="7"/>
        <v>98.66187223061031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101.02448260896091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102.07439517815469</v>
      </c>
      <c r="D17" s="156">
        <f t="shared" si="1"/>
        <v>96.92690763418965</v>
      </c>
      <c r="E17" s="156">
        <f t="shared" si="1"/>
        <v>98.41446996110058</v>
      </c>
      <c r="F17" s="156">
        <f t="shared" si="1"/>
        <v>99.82210134657807</v>
      </c>
      <c r="G17" s="156">
        <f t="shared" si="1"/>
        <v>100.96820118687788</v>
      </c>
      <c r="H17" s="156">
        <f t="shared" si="1"/>
        <v>96.471998339257</v>
      </c>
      <c r="I17" s="156">
        <f t="shared" si="1"/>
        <v>98.19823684704751</v>
      </c>
      <c r="J17" s="156">
        <f aca="true" t="shared" si="8" ref="J17:U17">J7/J$4*100</f>
        <v>100.97538110303307</v>
      </c>
      <c r="K17" s="156">
        <f t="shared" si="3"/>
        <v>97.91820016064578</v>
      </c>
      <c r="L17" s="156">
        <f t="shared" si="8"/>
        <v>97.9366490233896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97.98674768271016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101.50476649453131</v>
      </c>
      <c r="D18" s="156">
        <f t="shared" si="1"/>
        <v>98.60005459901204</v>
      </c>
      <c r="E18" s="156">
        <f t="shared" si="1"/>
        <v>100.56662190716268</v>
      </c>
      <c r="F18" s="156">
        <f t="shared" si="1"/>
        <v>98.42706320032862</v>
      </c>
      <c r="G18" s="156">
        <f t="shared" si="1"/>
        <v>99.93712163579019</v>
      </c>
      <c r="H18" s="156">
        <f t="shared" si="1"/>
        <v>97.17383008473578</v>
      </c>
      <c r="I18" s="156">
        <f t="shared" si="1"/>
        <v>97.44094121361233</v>
      </c>
      <c r="J18" s="156">
        <f aca="true" t="shared" si="9" ref="J18:U19">J8/J$4*100</f>
        <v>98.52586026709152</v>
      </c>
      <c r="K18" s="156">
        <f t="shared" si="3"/>
        <v>98.52347685114032</v>
      </c>
      <c r="L18" s="156">
        <f t="shared" si="9"/>
        <v>97.69175155775207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98.57209439890437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101.17869351432374</v>
      </c>
      <c r="D19" s="156">
        <f t="shared" si="1"/>
        <v>97.37710027215817</v>
      </c>
      <c r="E19" s="156">
        <f t="shared" si="1"/>
        <v>101.31327490434474</v>
      </c>
      <c r="F19" s="156">
        <f t="shared" si="1"/>
        <v>100.66518392897481</v>
      </c>
      <c r="G19" s="156">
        <f t="shared" si="1"/>
        <v>102.22540215558122</v>
      </c>
      <c r="H19" s="156">
        <f t="shared" si="1"/>
        <v>96.67333636654887</v>
      </c>
      <c r="I19" s="156">
        <f t="shared" si="1"/>
        <v>99.62776148197864</v>
      </c>
      <c r="J19" s="156">
        <f t="shared" si="9"/>
        <v>98.28868986464894</v>
      </c>
      <c r="K19" s="156">
        <f t="shared" si="3"/>
        <v>120.99582638801047</v>
      </c>
      <c r="L19" s="156">
        <f t="shared" si="9"/>
        <v>98.66258758554895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120.30449581655729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105.66138304322308</v>
      </c>
      <c r="D20" s="156">
        <f t="shared" si="10"/>
        <v>98.8801586098996</v>
      </c>
      <c r="E20" s="156">
        <f t="shared" si="10"/>
        <v>102.24629740665614</v>
      </c>
      <c r="F20" s="156">
        <f t="shared" si="10"/>
        <v>101.036828328525</v>
      </c>
      <c r="G20" s="156">
        <f t="shared" si="10"/>
        <v>103.12266959784206</v>
      </c>
      <c r="H20" s="156">
        <f t="shared" si="10"/>
        <v>96.82190705014332</v>
      </c>
      <c r="I20" s="156">
        <f t="shared" si="10"/>
        <v>99.62264635951779</v>
      </c>
      <c r="J20" s="156">
        <f t="shared" si="10"/>
        <v>97.53820891165935</v>
      </c>
      <c r="K20" s="156">
        <f t="shared" si="3"/>
        <v>110.93387394707521</v>
      </c>
      <c r="L20" s="156">
        <f aca="true" t="shared" si="11" ref="L20:S21">L10/L$4*100</f>
        <v>99.12549990310215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110.57385376095168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104.67404824785503</v>
      </c>
      <c r="D21" s="156">
        <f t="shared" si="12"/>
        <v>101.7099621452618</v>
      </c>
      <c r="E21" s="156">
        <f t="shared" si="12"/>
        <v>103.56578234327813</v>
      </c>
      <c r="F21" s="156">
        <f t="shared" si="12"/>
        <v>100.41812999445877</v>
      </c>
      <c r="G21" s="156">
        <f t="shared" si="12"/>
        <v>105.22923633794849</v>
      </c>
      <c r="H21" s="156">
        <f t="shared" si="12"/>
        <v>97.37520918497091</v>
      </c>
      <c r="I21" s="156">
        <f t="shared" si="12"/>
        <v>100.53339510744944</v>
      </c>
      <c r="J21" s="156">
        <f t="shared" si="12"/>
        <v>102.80312036458794</v>
      </c>
      <c r="K21" s="156">
        <f t="shared" si="3"/>
        <v>111.35390094166517</v>
      </c>
      <c r="L21" s="156">
        <f t="shared" si="11"/>
        <v>98.61428836937719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110.98005050676605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1080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1.007019720232692</v>
      </c>
      <c r="D26" s="28">
        <f>D$25+(D$28-D$25)*($A26-$A$25)/($A$28-$A$25)</f>
        <v>1.0054955115768007</v>
      </c>
      <c r="E26" s="28">
        <f aca="true" t="shared" si="16" ref="E26:L27">E$25+(E$28-E$25)*($A26-$A$25)/($A$28-$A$25)</f>
        <v>0.9988395773425947</v>
      </c>
      <c r="F26" s="28">
        <f t="shared" si="16"/>
        <v>1.0000312818779395</v>
      </c>
      <c r="G26" s="28">
        <f t="shared" si="16"/>
        <v>0.9951776628662614</v>
      </c>
      <c r="H26" s="28">
        <f t="shared" si="16"/>
        <v>0.9938535430286991</v>
      </c>
      <c r="I26" s="28">
        <f t="shared" si="16"/>
        <v>0.996115731466879</v>
      </c>
      <c r="J26" s="28">
        <f t="shared" si="16"/>
        <v>1.0114686944426297</v>
      </c>
      <c r="K26" s="28">
        <f t="shared" si="16"/>
        <v>1.0016224819717516</v>
      </c>
      <c r="L26" s="28">
        <f t="shared" si="16"/>
        <v>0.9997498169830757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1.0015690584309025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1.0140394404653843</v>
      </c>
      <c r="D27" s="28">
        <f>D$25+(D$28-D$25)*($A27-$A$25)/($A$28-$A$25)</f>
        <v>1.0109910231536017</v>
      </c>
      <c r="E27" s="28">
        <f t="shared" si="16"/>
        <v>0.9976791546851892</v>
      </c>
      <c r="F27" s="28">
        <f t="shared" si="16"/>
        <v>1.000062563755879</v>
      </c>
      <c r="G27" s="28">
        <f t="shared" si="16"/>
        <v>0.9903553257325227</v>
      </c>
      <c r="H27" s="28">
        <f t="shared" si="16"/>
        <v>0.9877070860573982</v>
      </c>
      <c r="I27" s="28">
        <f t="shared" si="16"/>
        <v>0.9922314629337581</v>
      </c>
      <c r="J27" s="28">
        <f t="shared" si="16"/>
        <v>1.0229373888852595</v>
      </c>
      <c r="K27" s="28">
        <f t="shared" si="16"/>
        <v>1.0032449639435035</v>
      </c>
      <c r="L27" s="28">
        <f t="shared" si="16"/>
        <v>0.9994996339661515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1.0031381168618048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1.0210591606980763</v>
      </c>
      <c r="D28" s="30">
        <f>D15/100</f>
        <v>1.0164865347304024</v>
      </c>
      <c r="E28" s="30">
        <f aca="true" t="shared" si="21" ref="E28:L28">E15/100</f>
        <v>0.9965187320277838</v>
      </c>
      <c r="F28" s="30">
        <f t="shared" si="21"/>
        <v>1.0000938456338186</v>
      </c>
      <c r="G28" s="30">
        <f t="shared" si="21"/>
        <v>0.9855329885987841</v>
      </c>
      <c r="H28" s="30">
        <f t="shared" si="21"/>
        <v>0.9815606290860973</v>
      </c>
      <c r="I28" s="30">
        <f t="shared" si="21"/>
        <v>0.9883471944006371</v>
      </c>
      <c r="J28" s="30">
        <f t="shared" si="21"/>
        <v>1.0344060833278892</v>
      </c>
      <c r="K28" s="30">
        <f t="shared" si="21"/>
        <v>1.0048674459152551</v>
      </c>
      <c r="L28" s="30">
        <f t="shared" si="21"/>
        <v>0.9992494509492272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1.0047071752927073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1.0171700133719486</v>
      </c>
      <c r="D29" s="33">
        <f>D$28+(D$31-D$28)*($A29-$A$28)/($A$31-$A$28)</f>
        <v>1.0045930775347274</v>
      </c>
      <c r="E29" s="33">
        <f aca="true" t="shared" si="23" ref="E29:L30">E$28+(E$31-E$28)*($A29-$A$28)/($A$31-$A$28)</f>
        <v>1.0012565666224926</v>
      </c>
      <c r="F29" s="33">
        <f t="shared" si="23"/>
        <v>1.0016678032739517</v>
      </c>
      <c r="G29" s="33">
        <f t="shared" si="23"/>
        <v>0.9981609236951708</v>
      </c>
      <c r="H29" s="33">
        <f t="shared" si="23"/>
        <v>0.9862318844231541</v>
      </c>
      <c r="I29" s="33">
        <f t="shared" si="23"/>
        <v>0.9952648897744192</v>
      </c>
      <c r="J29" s="33">
        <f t="shared" si="23"/>
        <v>1.0237741985573365</v>
      </c>
      <c r="K29" s="33">
        <f t="shared" si="23"/>
        <v>1.0067761784406295</v>
      </c>
      <c r="L29" s="33">
        <f t="shared" si="23"/>
        <v>0.9950392080681859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1.0065530588916745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182r1  43-52</v>
      </c>
      <c r="C30" s="33">
        <f>C$28+(C$31-C$28)*($A30-$A$28)/($A$31-$A$28)</f>
        <v>1.0132808660458206</v>
      </c>
      <c r="D30" s="33">
        <f>D$28+(D$31-D$28)*($A30-$A$28)/($A$31-$A$28)</f>
        <v>0.9926996203390523</v>
      </c>
      <c r="E30" s="33">
        <f t="shared" si="23"/>
        <v>1.0059944012172015</v>
      </c>
      <c r="F30" s="33">
        <f t="shared" si="23"/>
        <v>1.003241760914085</v>
      </c>
      <c r="G30" s="33">
        <f t="shared" si="23"/>
        <v>1.0107888587915577</v>
      </c>
      <c r="H30" s="33">
        <f t="shared" si="23"/>
        <v>0.9909031397602109</v>
      </c>
      <c r="I30" s="33">
        <f t="shared" si="23"/>
        <v>1.0021825851482014</v>
      </c>
      <c r="J30" s="33">
        <f t="shared" si="23"/>
        <v>1.013142313786784</v>
      </c>
      <c r="K30" s="33">
        <f t="shared" si="23"/>
        <v>1.008684910966004</v>
      </c>
      <c r="L30" s="33">
        <f t="shared" si="23"/>
        <v>0.9908289651871445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1.0083989424906419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1.0093917187196928</v>
      </c>
      <c r="D31" s="30">
        <f>D16/100</f>
        <v>0.9808061631433773</v>
      </c>
      <c r="E31" s="30">
        <f aca="true" t="shared" si="27" ref="E31:L31">E16/100</f>
        <v>1.0107322358119104</v>
      </c>
      <c r="F31" s="30">
        <f t="shared" si="27"/>
        <v>1.004815718554218</v>
      </c>
      <c r="G31" s="30">
        <f t="shared" si="27"/>
        <v>1.0234167938879444</v>
      </c>
      <c r="H31" s="30">
        <f t="shared" si="27"/>
        <v>0.9955743950972678</v>
      </c>
      <c r="I31" s="30">
        <f t="shared" si="27"/>
        <v>1.0091002805219833</v>
      </c>
      <c r="J31" s="30">
        <f t="shared" si="27"/>
        <v>1.0025104290162314</v>
      </c>
      <c r="K31" s="30">
        <f t="shared" si="27"/>
        <v>1.0105936434913785</v>
      </c>
      <c r="L31" s="30">
        <f t="shared" si="27"/>
        <v>0.9866187223061031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1.010244826089609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194r2  50-60</v>
      </c>
      <c r="C32" s="33">
        <f aca="true" t="shared" si="29" ref="C32:D35">C$31+(C$36-C$31)*($A32-$A$31)/($A$36-$A$31)</f>
        <v>1.0116621653320637</v>
      </c>
      <c r="D32" s="33">
        <f t="shared" si="29"/>
        <v>0.9784987457830812</v>
      </c>
      <c r="E32" s="33">
        <f aca="true" t="shared" si="30" ref="E32:L35">E$31+(E$36-E$31)*($A32-$A$31)/($A$36-$A$31)</f>
        <v>1.0054147285717294</v>
      </c>
      <c r="F32" s="33">
        <f t="shared" si="30"/>
        <v>1.0034967775365304</v>
      </c>
      <c r="G32" s="33">
        <f t="shared" si="30"/>
        <v>1.0206698374841112</v>
      </c>
      <c r="H32" s="33">
        <f t="shared" si="30"/>
        <v>0.9894035127563282</v>
      </c>
      <c r="I32" s="33">
        <f t="shared" si="30"/>
        <v>1.0036766981116816</v>
      </c>
      <c r="J32" s="33">
        <f t="shared" si="30"/>
        <v>1.0039591054190513</v>
      </c>
      <c r="K32" s="33">
        <f t="shared" si="30"/>
        <v>1.0043113151143943</v>
      </c>
      <c r="L32" s="33">
        <f t="shared" si="30"/>
        <v>0.9851682758916618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1.0041693562371077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195r3  44-53</v>
      </c>
      <c r="C33" s="33">
        <f t="shared" si="29"/>
        <v>1.0139326119444345</v>
      </c>
      <c r="D33" s="33">
        <f t="shared" si="29"/>
        <v>0.976191328422785</v>
      </c>
      <c r="E33" s="33">
        <f t="shared" si="30"/>
        <v>1.0000972213315487</v>
      </c>
      <c r="F33" s="33">
        <f t="shared" si="30"/>
        <v>1.002177836518843</v>
      </c>
      <c r="G33" s="33">
        <f t="shared" si="30"/>
        <v>1.017922881080278</v>
      </c>
      <c r="H33" s="33">
        <f t="shared" si="30"/>
        <v>0.9832326304153887</v>
      </c>
      <c r="I33" s="33">
        <f t="shared" si="30"/>
        <v>0.9982531157013801</v>
      </c>
      <c r="J33" s="33">
        <f t="shared" si="30"/>
        <v>1.0054077818218712</v>
      </c>
      <c r="K33" s="33">
        <f t="shared" si="30"/>
        <v>0.9980289867374103</v>
      </c>
      <c r="L33" s="33">
        <f t="shared" si="30"/>
        <v>0.9837178294772203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0.998093886384606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196r3  55-62</v>
      </c>
      <c r="C34" s="33">
        <f t="shared" si="29"/>
        <v>1.0162030585568051</v>
      </c>
      <c r="D34" s="33">
        <f t="shared" si="29"/>
        <v>0.9738839110624888</v>
      </c>
      <c r="E34" s="33">
        <f t="shared" si="30"/>
        <v>0.9947797140913677</v>
      </c>
      <c r="F34" s="33">
        <f t="shared" si="30"/>
        <v>1.0008588955011555</v>
      </c>
      <c r="G34" s="33">
        <f t="shared" si="30"/>
        <v>1.0151759246764451</v>
      </c>
      <c r="H34" s="33">
        <f t="shared" si="30"/>
        <v>0.9770617480744491</v>
      </c>
      <c r="I34" s="33">
        <f t="shared" si="30"/>
        <v>0.9928295332910784</v>
      </c>
      <c r="J34" s="33">
        <f t="shared" si="30"/>
        <v>1.006856458224691</v>
      </c>
      <c r="K34" s="33">
        <f t="shared" si="30"/>
        <v>0.9917466583604261</v>
      </c>
      <c r="L34" s="33">
        <f t="shared" si="30"/>
        <v>0.9822673830627789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0.9920184165321047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1.018473505169176</v>
      </c>
      <c r="D35" s="33">
        <f t="shared" si="29"/>
        <v>0.9715764937021927</v>
      </c>
      <c r="E35" s="33">
        <f t="shared" si="30"/>
        <v>0.9894622068511867</v>
      </c>
      <c r="F35" s="33">
        <f t="shared" si="30"/>
        <v>0.9995399544834681</v>
      </c>
      <c r="G35" s="33">
        <f t="shared" si="30"/>
        <v>1.012428968272612</v>
      </c>
      <c r="H35" s="33">
        <f t="shared" si="30"/>
        <v>0.9708908657335096</v>
      </c>
      <c r="I35" s="33">
        <f t="shared" si="30"/>
        <v>0.9874059508807768</v>
      </c>
      <c r="J35" s="33">
        <f t="shared" si="30"/>
        <v>1.008305134627511</v>
      </c>
      <c r="K35" s="33">
        <f t="shared" si="30"/>
        <v>0.985464329983442</v>
      </c>
      <c r="L35" s="33">
        <f t="shared" si="30"/>
        <v>0.9808169366483375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0.9859429466796031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1.0207439517815469</v>
      </c>
      <c r="D36" s="30">
        <f>D17/100</f>
        <v>0.9692690763418965</v>
      </c>
      <c r="E36" s="30">
        <f aca="true" t="shared" si="34" ref="E36:L36">E17/100</f>
        <v>0.9841446996110058</v>
      </c>
      <c r="F36" s="30">
        <f t="shared" si="34"/>
        <v>0.9982210134657806</v>
      </c>
      <c r="G36" s="30">
        <f t="shared" si="34"/>
        <v>1.0096820118687788</v>
      </c>
      <c r="H36" s="30">
        <f t="shared" si="34"/>
        <v>0.96471998339257</v>
      </c>
      <c r="I36" s="30">
        <f t="shared" si="34"/>
        <v>0.9819823684704752</v>
      </c>
      <c r="J36" s="30">
        <f t="shared" si="34"/>
        <v>1.0097538110303308</v>
      </c>
      <c r="K36" s="30">
        <f t="shared" si="34"/>
        <v>0.9791820016064579</v>
      </c>
      <c r="L36" s="30">
        <f t="shared" si="34"/>
        <v>0.9793664902338961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0.9798674768271016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1.0196046944143</v>
      </c>
      <c r="D37" s="33">
        <f>D$36+(D$41-D$36)*($A37-$A$36)/($A$41-$A$36)</f>
        <v>0.9726153702715413</v>
      </c>
      <c r="E37" s="33">
        <f aca="true" t="shared" si="36" ref="E37:L38">E$36+(E$41-E$36)*($A37-$A$36)/($A$41-$A$36)</f>
        <v>0.98844900350313</v>
      </c>
      <c r="F37" s="33">
        <f t="shared" si="36"/>
        <v>0.9954309371732817</v>
      </c>
      <c r="G37" s="33">
        <f t="shared" si="36"/>
        <v>1.0076198527666034</v>
      </c>
      <c r="H37" s="33">
        <f t="shared" si="36"/>
        <v>0.9661236468835276</v>
      </c>
      <c r="I37" s="33">
        <f t="shared" si="36"/>
        <v>0.9804677772036048</v>
      </c>
      <c r="J37" s="33">
        <f t="shared" si="36"/>
        <v>1.0048547693584478</v>
      </c>
      <c r="K37" s="33">
        <f t="shared" si="36"/>
        <v>0.9803925549874469</v>
      </c>
      <c r="L37" s="33">
        <f t="shared" si="36"/>
        <v>0.978876695302621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0.98103817025949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198r1  62-72</v>
      </c>
      <c r="C38" s="33">
        <f>C$36+(C$41-C$36)*($A38-$A$36)/($A$41-$A$36)</f>
        <v>1.0184654370470534</v>
      </c>
      <c r="D38" s="33">
        <f>D$36+(D$41-D$36)*($A38-$A$36)/($A$41-$A$36)</f>
        <v>0.9759616642011861</v>
      </c>
      <c r="E38" s="33">
        <f t="shared" si="36"/>
        <v>0.9927533073952542</v>
      </c>
      <c r="F38" s="33">
        <f t="shared" si="36"/>
        <v>0.9926408608807828</v>
      </c>
      <c r="G38" s="33">
        <f t="shared" si="36"/>
        <v>1.0055576936644282</v>
      </c>
      <c r="H38" s="33">
        <f t="shared" si="36"/>
        <v>0.9675273103744851</v>
      </c>
      <c r="I38" s="33">
        <f t="shared" si="36"/>
        <v>0.9789531859367344</v>
      </c>
      <c r="J38" s="33">
        <f t="shared" si="36"/>
        <v>0.9999557276865645</v>
      </c>
      <c r="K38" s="33">
        <f t="shared" si="36"/>
        <v>0.981603108368436</v>
      </c>
      <c r="L38" s="33">
        <f t="shared" si="36"/>
        <v>0.9783869003713459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0.9822088636918784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199r3  55-68</v>
      </c>
      <c r="C39" s="33">
        <f t="shared" si="38"/>
        <v>1.0173261796798065</v>
      </c>
      <c r="D39" s="33">
        <f t="shared" si="38"/>
        <v>0.9793079581308308</v>
      </c>
      <c r="E39" s="33">
        <f t="shared" si="38"/>
        <v>0.9970576112873784</v>
      </c>
      <c r="F39" s="33">
        <f t="shared" si="38"/>
        <v>0.9898507845882839</v>
      </c>
      <c r="G39" s="33">
        <f t="shared" si="38"/>
        <v>1.0034955345622527</v>
      </c>
      <c r="H39" s="33">
        <f t="shared" si="38"/>
        <v>0.9689309738654427</v>
      </c>
      <c r="I39" s="33">
        <f t="shared" si="38"/>
        <v>0.977438594669864</v>
      </c>
      <c r="J39" s="33">
        <f t="shared" si="38"/>
        <v>0.9950566860146814</v>
      </c>
      <c r="K39" s="33">
        <f t="shared" si="38"/>
        <v>0.982813661749425</v>
      </c>
      <c r="L39" s="33">
        <f t="shared" si="38"/>
        <v>0.9778971054400709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0.9833795571242668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200r2  40-50</v>
      </c>
      <c r="C40" s="33">
        <f t="shared" si="38"/>
        <v>1.01618692231256</v>
      </c>
      <c r="D40" s="33">
        <f t="shared" si="38"/>
        <v>0.9826542520604756</v>
      </c>
      <c r="E40" s="33">
        <f t="shared" si="38"/>
        <v>1.0013619151795026</v>
      </c>
      <c r="F40" s="33">
        <f t="shared" si="38"/>
        <v>0.9870607082957851</v>
      </c>
      <c r="G40" s="33">
        <f t="shared" si="38"/>
        <v>1.0014333754600773</v>
      </c>
      <c r="H40" s="33">
        <f t="shared" si="38"/>
        <v>0.9703346373564002</v>
      </c>
      <c r="I40" s="33">
        <f t="shared" si="38"/>
        <v>0.9759240034029937</v>
      </c>
      <c r="J40" s="33">
        <f t="shared" si="38"/>
        <v>0.9901576443427983</v>
      </c>
      <c r="K40" s="33">
        <f t="shared" si="38"/>
        <v>0.984024215130414</v>
      </c>
      <c r="L40" s="33">
        <f t="shared" si="38"/>
        <v>0.9774073105087958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0.9845502505566552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1.015047664945313</v>
      </c>
      <c r="D41" s="30">
        <f>D18/100</f>
        <v>0.9860005459901204</v>
      </c>
      <c r="E41" s="30">
        <f aca="true" t="shared" si="40" ref="E41:L41">E18/100</f>
        <v>1.0056662190716268</v>
      </c>
      <c r="F41" s="30">
        <f t="shared" si="40"/>
        <v>0.9842706320032861</v>
      </c>
      <c r="G41" s="30">
        <f t="shared" si="40"/>
        <v>0.9993712163579019</v>
      </c>
      <c r="H41" s="30">
        <f t="shared" si="40"/>
        <v>0.9717383008473578</v>
      </c>
      <c r="I41" s="30">
        <f t="shared" si="40"/>
        <v>0.9744094121361233</v>
      </c>
      <c r="J41" s="30">
        <f t="shared" si="40"/>
        <v>0.9852586026709151</v>
      </c>
      <c r="K41" s="30">
        <f t="shared" si="40"/>
        <v>0.9852347685114031</v>
      </c>
      <c r="L41" s="30">
        <f t="shared" si="40"/>
        <v>0.9769175155775207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0.9857209439890436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1.0143955189848979</v>
      </c>
      <c r="D42" s="33">
        <f t="shared" si="42"/>
        <v>0.9835546373364127</v>
      </c>
      <c r="E42" s="33">
        <f t="shared" si="42"/>
        <v>1.0071595250659908</v>
      </c>
      <c r="F42" s="33">
        <f t="shared" si="42"/>
        <v>0.9887468734605785</v>
      </c>
      <c r="G42" s="33">
        <f t="shared" si="42"/>
        <v>1.003947777397484</v>
      </c>
      <c r="H42" s="33">
        <f t="shared" si="42"/>
        <v>0.970737313410984</v>
      </c>
      <c r="I42" s="33">
        <f t="shared" si="42"/>
        <v>0.9787830526728559</v>
      </c>
      <c r="J42" s="33">
        <f t="shared" si="42"/>
        <v>0.98478426186603</v>
      </c>
      <c r="K42" s="33">
        <f t="shared" si="42"/>
        <v>1.0301794675851434</v>
      </c>
      <c r="L42" s="33">
        <f t="shared" si="42"/>
        <v>0.9788591876331144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1.0291857468243495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202r1  44-56</v>
      </c>
      <c r="C43" s="33">
        <f>C$41+(C$46-C$41)*($A43-$A$41)/($A$46-$A$41)</f>
        <v>1.0137433730244827</v>
      </c>
      <c r="D43" s="33">
        <f>D$41+(D$46-D$41)*($A43-$A$41)/($A$46-$A$41)</f>
        <v>0.9811087286827049</v>
      </c>
      <c r="E43" s="33">
        <f t="shared" si="42"/>
        <v>1.008652831060355</v>
      </c>
      <c r="F43" s="33">
        <f t="shared" si="42"/>
        <v>0.993223114917871</v>
      </c>
      <c r="G43" s="33">
        <f t="shared" si="42"/>
        <v>1.0085243384370661</v>
      </c>
      <c r="H43" s="33">
        <f t="shared" si="42"/>
        <v>0.9697363259746101</v>
      </c>
      <c r="I43" s="33">
        <f t="shared" si="42"/>
        <v>0.9831566932095885</v>
      </c>
      <c r="J43" s="33">
        <f t="shared" si="42"/>
        <v>0.9843099210611449</v>
      </c>
      <c r="K43" s="33">
        <f t="shared" si="42"/>
        <v>1.0751241666588838</v>
      </c>
      <c r="L43" s="33">
        <f t="shared" si="42"/>
        <v>0.9808008596887082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1.0726505496596555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203r1  83-92</v>
      </c>
      <c r="C44" s="33">
        <f t="shared" si="43"/>
        <v>1.0130912270640677</v>
      </c>
      <c r="D44" s="33">
        <f t="shared" si="43"/>
        <v>0.9786628200289973</v>
      </c>
      <c r="E44" s="33">
        <f t="shared" si="43"/>
        <v>1.0101461370547191</v>
      </c>
      <c r="F44" s="33">
        <f t="shared" si="43"/>
        <v>0.9976993563751633</v>
      </c>
      <c r="G44" s="33">
        <f t="shared" si="43"/>
        <v>1.0131008994766482</v>
      </c>
      <c r="H44" s="33">
        <f t="shared" si="43"/>
        <v>0.9687353385382363</v>
      </c>
      <c r="I44" s="33">
        <f t="shared" si="43"/>
        <v>0.9875303337463212</v>
      </c>
      <c r="J44" s="33">
        <f t="shared" si="43"/>
        <v>0.9838355802562597</v>
      </c>
      <c r="K44" s="33">
        <f t="shared" si="43"/>
        <v>1.120068865732624</v>
      </c>
      <c r="L44" s="33">
        <f t="shared" si="43"/>
        <v>0.9827425317443019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1.1161153524949612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1.0124390811036525</v>
      </c>
      <c r="D45" s="33">
        <f t="shared" si="43"/>
        <v>0.9762169113752895</v>
      </c>
      <c r="E45" s="33">
        <f t="shared" si="43"/>
        <v>1.0116394430490834</v>
      </c>
      <c r="F45" s="33">
        <f t="shared" si="43"/>
        <v>1.0021755978324558</v>
      </c>
      <c r="G45" s="33">
        <f t="shared" si="43"/>
        <v>1.0176774605162302</v>
      </c>
      <c r="H45" s="33">
        <f t="shared" si="43"/>
        <v>0.9677343511018625</v>
      </c>
      <c r="I45" s="33">
        <f t="shared" si="43"/>
        <v>0.9919039742830538</v>
      </c>
      <c r="J45" s="33">
        <f t="shared" si="43"/>
        <v>0.9833612394513747</v>
      </c>
      <c r="K45" s="33">
        <f t="shared" si="43"/>
        <v>1.1650135648063644</v>
      </c>
      <c r="L45" s="33">
        <f t="shared" si="43"/>
        <v>0.9846842037998957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1.159580155330267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1.0117869351432374</v>
      </c>
      <c r="D46" s="30">
        <f>D19/100</f>
        <v>0.9737710027215818</v>
      </c>
      <c r="E46" s="30">
        <f aca="true" t="shared" si="45" ref="E46:L46">E19/100</f>
        <v>1.0131327490434474</v>
      </c>
      <c r="F46" s="30">
        <f t="shared" si="45"/>
        <v>1.006651839289748</v>
      </c>
      <c r="G46" s="30">
        <f t="shared" si="45"/>
        <v>1.0222540215558122</v>
      </c>
      <c r="H46" s="30">
        <f t="shared" si="45"/>
        <v>0.9667333636654887</v>
      </c>
      <c r="I46" s="30">
        <f t="shared" si="45"/>
        <v>0.9962776148197864</v>
      </c>
      <c r="J46" s="30">
        <f t="shared" si="45"/>
        <v>0.9828868986464895</v>
      </c>
      <c r="K46" s="30">
        <f t="shared" si="45"/>
        <v>1.2099582638801047</v>
      </c>
      <c r="L46" s="30">
        <f t="shared" si="45"/>
        <v>0.9866258758554894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1.2030449581655729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204r4  15-26</v>
      </c>
      <c r="C47" s="28">
        <f>C$46+(C$51-C$46)*($A47-$A$46)/($A$51-$A$46)</f>
        <v>1.020752314201036</v>
      </c>
      <c r="D47" s="28">
        <f>D$46+(D$51-D$46)*($A47-$A$46)/($A$51-$A$46)</f>
        <v>0.9767771193970646</v>
      </c>
      <c r="E47" s="28">
        <f aca="true" t="shared" si="47" ref="E47:L47">E$46+(E$51-E$46)*($A47-$A$46)/($A$51-$A$46)</f>
        <v>1.0149987940480703</v>
      </c>
      <c r="F47" s="28">
        <f t="shared" si="47"/>
        <v>1.0073951280888485</v>
      </c>
      <c r="G47" s="28">
        <f t="shared" si="47"/>
        <v>1.0240485564403339</v>
      </c>
      <c r="H47" s="28">
        <f t="shared" si="47"/>
        <v>0.9670305050326776</v>
      </c>
      <c r="I47" s="28">
        <f t="shared" si="47"/>
        <v>0.9962673845748646</v>
      </c>
      <c r="J47" s="28">
        <f t="shared" si="47"/>
        <v>0.9813859367405103</v>
      </c>
      <c r="K47" s="28">
        <f t="shared" si="47"/>
        <v>1.1898343589982343</v>
      </c>
      <c r="L47" s="28">
        <f t="shared" si="47"/>
        <v>0.9875517004905958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1.1835836740543617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1.0297176932588348</v>
      </c>
      <c r="D48" s="28">
        <f t="shared" si="49"/>
        <v>0.9797832360725475</v>
      </c>
      <c r="E48" s="28">
        <f t="shared" si="49"/>
        <v>1.016864839052693</v>
      </c>
      <c r="F48" s="28">
        <f t="shared" si="49"/>
        <v>1.0081384168879488</v>
      </c>
      <c r="G48" s="28">
        <f t="shared" si="49"/>
        <v>1.0258430913248555</v>
      </c>
      <c r="H48" s="28">
        <f t="shared" si="49"/>
        <v>0.9673276463998665</v>
      </c>
      <c r="I48" s="28">
        <f t="shared" si="49"/>
        <v>0.996257154329943</v>
      </c>
      <c r="J48" s="28">
        <f t="shared" si="49"/>
        <v>0.9798849748345311</v>
      </c>
      <c r="K48" s="28">
        <f t="shared" si="49"/>
        <v>1.1697104541163637</v>
      </c>
      <c r="L48" s="28">
        <f t="shared" si="49"/>
        <v>0.9884775251257023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1.1641223899431505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205r2  91-101</v>
      </c>
      <c r="C49" s="28">
        <f>C$46+(C$51-C$46)*($A49-$A$46)/($A$51-$A$46)</f>
        <v>1.0386830723166334</v>
      </c>
      <c r="D49" s="28">
        <f>D$46+(D$51-D$46)*($A49-$A$46)/($A$51-$A$46)</f>
        <v>0.9827893527480303</v>
      </c>
      <c r="E49" s="28">
        <f t="shared" si="49"/>
        <v>1.0187308840573157</v>
      </c>
      <c r="F49" s="28">
        <f t="shared" si="49"/>
        <v>1.0088817056870494</v>
      </c>
      <c r="G49" s="28">
        <f t="shared" si="49"/>
        <v>1.0276376262093774</v>
      </c>
      <c r="H49" s="28">
        <f t="shared" si="49"/>
        <v>0.9676247877670554</v>
      </c>
      <c r="I49" s="28">
        <f t="shared" si="49"/>
        <v>0.9962469240850212</v>
      </c>
      <c r="J49" s="28">
        <f t="shared" si="49"/>
        <v>0.9783840129285519</v>
      </c>
      <c r="K49" s="28">
        <f t="shared" si="49"/>
        <v>1.1495865492344932</v>
      </c>
      <c r="L49" s="28">
        <f t="shared" si="49"/>
        <v>0.9894033497608087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1.1446611058319391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209r2  85-90</v>
      </c>
      <c r="C50" s="28">
        <f t="shared" si="49"/>
        <v>1.0476484513744322</v>
      </c>
      <c r="D50" s="28">
        <f t="shared" si="49"/>
        <v>0.9857954694235131</v>
      </c>
      <c r="E50" s="28">
        <f t="shared" si="49"/>
        <v>1.0205969290619386</v>
      </c>
      <c r="F50" s="28">
        <f t="shared" si="49"/>
        <v>1.0096249944861497</v>
      </c>
      <c r="G50" s="28">
        <f t="shared" si="49"/>
        <v>1.029432161093899</v>
      </c>
      <c r="H50" s="28">
        <f t="shared" si="49"/>
        <v>0.9679219291342442</v>
      </c>
      <c r="I50" s="28">
        <f t="shared" si="49"/>
        <v>0.9962366938400996</v>
      </c>
      <c r="J50" s="28">
        <f t="shared" si="49"/>
        <v>0.9768830510225727</v>
      </c>
      <c r="K50" s="28">
        <f t="shared" si="49"/>
        <v>1.1294626443526226</v>
      </c>
      <c r="L50" s="28">
        <f t="shared" si="49"/>
        <v>0.9903291743959152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1.125199821720728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1.0566138304322308</v>
      </c>
      <c r="D51" s="30">
        <f>D20/100</f>
        <v>0.9888015860989959</v>
      </c>
      <c r="E51" s="30">
        <f aca="true" t="shared" si="52" ref="E51:L51">E20/100</f>
        <v>1.0224629740665614</v>
      </c>
      <c r="F51" s="30">
        <f t="shared" si="52"/>
        <v>1.01036828328525</v>
      </c>
      <c r="G51" s="30">
        <f t="shared" si="52"/>
        <v>1.0312266959784206</v>
      </c>
      <c r="H51" s="30">
        <f t="shared" si="52"/>
        <v>0.9682190705014332</v>
      </c>
      <c r="I51" s="30">
        <f t="shared" si="52"/>
        <v>0.9962264635951779</v>
      </c>
      <c r="J51" s="30">
        <f t="shared" si="52"/>
        <v>0.9753820891165935</v>
      </c>
      <c r="K51" s="30">
        <f t="shared" si="52"/>
        <v>1.1093387394707521</v>
      </c>
      <c r="L51" s="30">
        <f t="shared" si="52"/>
        <v>0.9912549990310215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1.1057385376095168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1.0546391608414947</v>
      </c>
      <c r="D52" s="28">
        <f t="shared" si="54"/>
        <v>0.9944611931697204</v>
      </c>
      <c r="E52" s="28">
        <f aca="true" t="shared" si="55" ref="E52:L52">E$51+(E$56-E$51)*($A52-$A$51)/($A$56-$A$51)</f>
        <v>1.0251019439398055</v>
      </c>
      <c r="F52" s="28">
        <f t="shared" si="55"/>
        <v>1.0091308866171176</v>
      </c>
      <c r="G52" s="28">
        <f t="shared" si="55"/>
        <v>1.0354398294586336</v>
      </c>
      <c r="H52" s="28">
        <f t="shared" si="55"/>
        <v>0.9693256747710883</v>
      </c>
      <c r="I52" s="28">
        <f t="shared" si="55"/>
        <v>0.9980479610910411</v>
      </c>
      <c r="J52" s="28">
        <f t="shared" si="55"/>
        <v>0.9859119120224507</v>
      </c>
      <c r="K52" s="28">
        <f t="shared" si="55"/>
        <v>1.110178793459932</v>
      </c>
      <c r="L52" s="28">
        <f t="shared" si="55"/>
        <v>0.9902325759635716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1.1065509311011454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1.0526644912507586</v>
      </c>
      <c r="D53" s="28">
        <f t="shared" si="54"/>
        <v>1.0001208002404447</v>
      </c>
      <c r="E53" s="28">
        <f aca="true" t="shared" si="57" ref="E53:L55">E$51+(E$56-E$51)*($A53-$A$51)/($A$56-$A$51)</f>
        <v>1.0277409138130493</v>
      </c>
      <c r="F53" s="28">
        <f t="shared" si="57"/>
        <v>1.007893489948985</v>
      </c>
      <c r="G53" s="28">
        <f t="shared" si="57"/>
        <v>1.0396529629388465</v>
      </c>
      <c r="H53" s="28">
        <f t="shared" si="57"/>
        <v>0.9704322790407436</v>
      </c>
      <c r="I53" s="28">
        <f t="shared" si="57"/>
        <v>0.9998694585869045</v>
      </c>
      <c r="J53" s="28">
        <f t="shared" si="57"/>
        <v>0.9964417349283079</v>
      </c>
      <c r="K53" s="28">
        <f t="shared" si="57"/>
        <v>1.111018847449112</v>
      </c>
      <c r="L53" s="28">
        <f t="shared" si="57"/>
        <v>0.9892101528961217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1.1073633245927743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1.0506898216600224</v>
      </c>
      <c r="D54" s="28">
        <f t="shared" si="54"/>
        <v>1.0057804073111691</v>
      </c>
      <c r="E54" s="28">
        <f t="shared" si="57"/>
        <v>1.0303798836862934</v>
      </c>
      <c r="F54" s="28">
        <f t="shared" si="57"/>
        <v>1.0066560932808526</v>
      </c>
      <c r="G54" s="28">
        <f t="shared" si="57"/>
        <v>1.0438660964190591</v>
      </c>
      <c r="H54" s="28">
        <f t="shared" si="57"/>
        <v>0.9715388833103987</v>
      </c>
      <c r="I54" s="28">
        <f t="shared" si="57"/>
        <v>1.0016909560827678</v>
      </c>
      <c r="J54" s="28">
        <f t="shared" si="57"/>
        <v>1.0069715578341651</v>
      </c>
      <c r="K54" s="28">
        <f t="shared" si="57"/>
        <v>1.1118589014382918</v>
      </c>
      <c r="L54" s="28">
        <f t="shared" si="57"/>
        <v>0.9881877298286718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1.108175718084403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1.0487151520692863</v>
      </c>
      <c r="D55" s="28">
        <f t="shared" si="54"/>
        <v>1.0114400143818936</v>
      </c>
      <c r="E55" s="28">
        <f t="shared" si="57"/>
        <v>1.0330188535595373</v>
      </c>
      <c r="F55" s="28">
        <f t="shared" si="57"/>
        <v>1.00541869661272</v>
      </c>
      <c r="G55" s="28">
        <f t="shared" si="57"/>
        <v>1.048079229899272</v>
      </c>
      <c r="H55" s="28">
        <f t="shared" si="57"/>
        <v>0.972645487580054</v>
      </c>
      <c r="I55" s="28">
        <f t="shared" si="57"/>
        <v>1.003512453578631</v>
      </c>
      <c r="J55" s="28">
        <f t="shared" si="57"/>
        <v>1.0175013807400222</v>
      </c>
      <c r="K55" s="28">
        <f t="shared" si="57"/>
        <v>1.1126989554274718</v>
      </c>
      <c r="L55" s="28">
        <f t="shared" si="57"/>
        <v>0.9871653067612218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1.1089881115760318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1.0467404824785502</v>
      </c>
      <c r="D56" s="30">
        <f>D21/100</f>
        <v>1.017099621452618</v>
      </c>
      <c r="E56" s="30">
        <f aca="true" t="shared" si="58" ref="E56:L56">E21/100</f>
        <v>1.0356578234327813</v>
      </c>
      <c r="F56" s="30">
        <f t="shared" si="58"/>
        <v>1.0041812999445876</v>
      </c>
      <c r="G56" s="30">
        <f t="shared" si="58"/>
        <v>1.052292363379485</v>
      </c>
      <c r="H56" s="30">
        <f t="shared" si="58"/>
        <v>0.9737520918497091</v>
      </c>
      <c r="I56" s="30">
        <f t="shared" si="58"/>
        <v>1.0053339510744943</v>
      </c>
      <c r="J56" s="30">
        <f t="shared" si="58"/>
        <v>1.0280312036458794</v>
      </c>
      <c r="K56" s="30">
        <f t="shared" si="58"/>
        <v>1.1135390094166517</v>
      </c>
      <c r="L56" s="30">
        <f t="shared" si="58"/>
        <v>0.9861428836937719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1.1098005050676605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261">
      <selection activeCell="H281" sqref="H279:H281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1097</v>
      </c>
    </row>
    <row r="8" ht="12.75">
      <c r="F8" s="130" t="s">
        <v>1015</v>
      </c>
    </row>
    <row r="13" spans="1:7" ht="12.75">
      <c r="A13" s="131" t="s">
        <v>1129</v>
      </c>
      <c r="F13" s="132" t="s">
        <v>1130</v>
      </c>
      <c r="G13" s="133" t="s">
        <v>1131</v>
      </c>
    </row>
    <row r="14" spans="4:11" ht="12.75">
      <c r="D14" s="134" t="s">
        <v>1132</v>
      </c>
      <c r="E14" s="133" t="s">
        <v>1098</v>
      </c>
      <c r="G14" s="132" t="s">
        <v>1133</v>
      </c>
      <c r="I14" s="133" t="s">
        <v>1134</v>
      </c>
      <c r="J14" s="132" t="s">
        <v>1140</v>
      </c>
      <c r="K14" s="135">
        <v>0.6519607901573181</v>
      </c>
    </row>
    <row r="15" spans="6:7" ht="12.75">
      <c r="F15" s="134" t="s">
        <v>1141</v>
      </c>
      <c r="G15" s="133" t="s">
        <v>1142</v>
      </c>
    </row>
    <row r="16" spans="1:11" ht="12.75">
      <c r="A16" s="136" t="s">
        <v>1143</v>
      </c>
      <c r="B16" s="137">
        <v>38398.80743055556</v>
      </c>
      <c r="D16" s="132" t="s">
        <v>1190</v>
      </c>
      <c r="E16" s="133" t="s">
        <v>1191</v>
      </c>
      <c r="F16" s="132" t="s">
        <v>1192</v>
      </c>
      <c r="G16" s="133" t="s">
        <v>1193</v>
      </c>
      <c r="H16" s="132" t="s">
        <v>1277</v>
      </c>
      <c r="I16" s="133" t="s">
        <v>1278</v>
      </c>
      <c r="J16" s="132" t="s">
        <v>1279</v>
      </c>
      <c r="K16" s="135">
        <v>2.8823530673980713</v>
      </c>
    </row>
    <row r="19" spans="1:16" ht="12.75">
      <c r="A19" s="138" t="s">
        <v>1280</v>
      </c>
      <c r="B19" s="133" t="s">
        <v>1099</v>
      </c>
      <c r="D19" s="138" t="s">
        <v>1281</v>
      </c>
      <c r="E19" s="133" t="s">
        <v>1282</v>
      </c>
      <c r="F19" s="134" t="s">
        <v>1283</v>
      </c>
      <c r="G19" s="139" t="s">
        <v>1284</v>
      </c>
      <c r="H19" s="140">
        <v>1</v>
      </c>
      <c r="I19" s="141" t="s">
        <v>1285</v>
      </c>
      <c r="J19" s="140">
        <v>1</v>
      </c>
      <c r="K19" s="139" t="s">
        <v>1286</v>
      </c>
      <c r="L19" s="142">
        <v>1</v>
      </c>
      <c r="M19" s="139" t="s">
        <v>1287</v>
      </c>
      <c r="N19" s="143">
        <v>1</v>
      </c>
      <c r="O19" s="139" t="s">
        <v>1288</v>
      </c>
      <c r="P19" s="143">
        <v>1</v>
      </c>
    </row>
    <row r="21" spans="1:10" ht="12.75">
      <c r="A21" s="144" t="s">
        <v>1220</v>
      </c>
      <c r="C21" s="145" t="s">
        <v>1221</v>
      </c>
      <c r="D21" s="145" t="s">
        <v>1222</v>
      </c>
      <c r="F21" s="145" t="s">
        <v>1223</v>
      </c>
      <c r="G21" s="145" t="s">
        <v>1224</v>
      </c>
      <c r="H21" s="145" t="s">
        <v>1225</v>
      </c>
      <c r="I21" s="146" t="s">
        <v>1226</v>
      </c>
      <c r="J21" s="145" t="s">
        <v>1227</v>
      </c>
    </row>
    <row r="22" spans="1:8" ht="12.75">
      <c r="A22" s="147" t="s">
        <v>1096</v>
      </c>
      <c r="C22" s="148">
        <v>178.2290000000503</v>
      </c>
      <c r="D22" s="128">
        <v>675.3149192621931</v>
      </c>
      <c r="F22" s="128">
        <v>425</v>
      </c>
      <c r="G22" s="128">
        <v>363</v>
      </c>
      <c r="H22" s="149" t="s">
        <v>1016</v>
      </c>
    </row>
    <row r="24" spans="4:8" ht="12.75">
      <c r="D24" s="128">
        <v>734.6754926582798</v>
      </c>
      <c r="F24" s="128">
        <v>418</v>
      </c>
      <c r="G24" s="128">
        <v>349</v>
      </c>
      <c r="H24" s="149" t="s">
        <v>1017</v>
      </c>
    </row>
    <row r="26" spans="4:8" ht="12.75">
      <c r="D26" s="128">
        <v>699.1798020228744</v>
      </c>
      <c r="F26" s="128">
        <v>380</v>
      </c>
      <c r="G26" s="128">
        <v>386</v>
      </c>
      <c r="H26" s="149" t="s">
        <v>1018</v>
      </c>
    </row>
    <row r="28" spans="1:8" ht="12.75">
      <c r="A28" s="144" t="s">
        <v>1228</v>
      </c>
      <c r="C28" s="150" t="s">
        <v>1229</v>
      </c>
      <c r="D28" s="128">
        <v>703.0567379811157</v>
      </c>
      <c r="F28" s="128">
        <v>407.66666666666663</v>
      </c>
      <c r="G28" s="128">
        <v>366</v>
      </c>
      <c r="H28" s="128">
        <v>321.77120104753413</v>
      </c>
    </row>
    <row r="29" spans="1:8" ht="12.75">
      <c r="A29" s="127">
        <v>38398.80195601852</v>
      </c>
      <c r="C29" s="150" t="s">
        <v>1230</v>
      </c>
      <c r="D29" s="128">
        <v>29.86958976612128</v>
      </c>
      <c r="F29" s="128">
        <v>24.214320831552005</v>
      </c>
      <c r="G29" s="128">
        <v>18.681541692269406</v>
      </c>
      <c r="H29" s="128">
        <v>29.86958976612128</v>
      </c>
    </row>
    <row r="31" spans="3:8" ht="12.75">
      <c r="C31" s="150" t="s">
        <v>1231</v>
      </c>
      <c r="D31" s="128">
        <v>4.248531896855755</v>
      </c>
      <c r="F31" s="128">
        <v>5.939735281656259</v>
      </c>
      <c r="G31" s="128">
        <v>5.104246364008036</v>
      </c>
      <c r="H31" s="128">
        <v>9.282866107619355</v>
      </c>
    </row>
    <row r="32" spans="1:10" ht="12.75">
      <c r="A32" s="144" t="s">
        <v>1220</v>
      </c>
      <c r="C32" s="145" t="s">
        <v>1221</v>
      </c>
      <c r="D32" s="145" t="s">
        <v>1222</v>
      </c>
      <c r="F32" s="145" t="s">
        <v>1223</v>
      </c>
      <c r="G32" s="145" t="s">
        <v>1224</v>
      </c>
      <c r="H32" s="145" t="s">
        <v>1225</v>
      </c>
      <c r="I32" s="146" t="s">
        <v>1226</v>
      </c>
      <c r="J32" s="145" t="s">
        <v>1227</v>
      </c>
    </row>
    <row r="33" spans="1:8" ht="12.75">
      <c r="A33" s="147" t="s">
        <v>1112</v>
      </c>
      <c r="C33" s="148">
        <v>251.61100000003353</v>
      </c>
      <c r="D33" s="128">
        <v>5587997.115608215</v>
      </c>
      <c r="F33" s="128">
        <v>35800</v>
      </c>
      <c r="G33" s="128">
        <v>34000</v>
      </c>
      <c r="H33" s="149" t="s">
        <v>1019</v>
      </c>
    </row>
    <row r="35" spans="4:8" ht="12.75">
      <c r="D35" s="128">
        <v>5401030.525062561</v>
      </c>
      <c r="F35" s="128">
        <v>36800</v>
      </c>
      <c r="G35" s="128">
        <v>33600</v>
      </c>
      <c r="H35" s="149" t="s">
        <v>1020</v>
      </c>
    </row>
    <row r="37" spans="4:8" ht="12.75">
      <c r="D37" s="128">
        <v>5572909.926971436</v>
      </c>
      <c r="F37" s="128">
        <v>37400</v>
      </c>
      <c r="G37" s="128">
        <v>33300</v>
      </c>
      <c r="H37" s="149" t="s">
        <v>1021</v>
      </c>
    </row>
    <row r="39" spans="1:10" ht="12.75">
      <c r="A39" s="144" t="s">
        <v>1228</v>
      </c>
      <c r="C39" s="150" t="s">
        <v>1229</v>
      </c>
      <c r="D39" s="128">
        <v>5520645.855880737</v>
      </c>
      <c r="F39" s="128">
        <v>36666.666666666664</v>
      </c>
      <c r="G39" s="128">
        <v>33633.333333333336</v>
      </c>
      <c r="H39" s="128">
        <v>5485510.806592676</v>
      </c>
      <c r="I39" s="128">
        <v>-0.0001</v>
      </c>
      <c r="J39" s="128">
        <v>-0.0001</v>
      </c>
    </row>
    <row r="40" spans="1:8" ht="12.75">
      <c r="A40" s="127">
        <v>38398.80247685185</v>
      </c>
      <c r="C40" s="150" t="s">
        <v>1230</v>
      </c>
      <c r="D40" s="128">
        <v>103864.22069358951</v>
      </c>
      <c r="F40" s="128">
        <v>808.2903768654761</v>
      </c>
      <c r="G40" s="128">
        <v>351.1884584284246</v>
      </c>
      <c r="H40" s="128">
        <v>103864.22069358951</v>
      </c>
    </row>
    <row r="42" spans="3:8" ht="12.75">
      <c r="C42" s="150" t="s">
        <v>1231</v>
      </c>
      <c r="D42" s="128">
        <v>1.8813780743235071</v>
      </c>
      <c r="F42" s="128">
        <v>2.204428300542208</v>
      </c>
      <c r="G42" s="128">
        <v>1.0441678645047314</v>
      </c>
      <c r="H42" s="128">
        <v>1.893428421811911</v>
      </c>
    </row>
    <row r="43" spans="1:10" ht="12.75">
      <c r="A43" s="144" t="s">
        <v>1220</v>
      </c>
      <c r="C43" s="145" t="s">
        <v>1221</v>
      </c>
      <c r="D43" s="145" t="s">
        <v>1222</v>
      </c>
      <c r="F43" s="145" t="s">
        <v>1223</v>
      </c>
      <c r="G43" s="145" t="s">
        <v>1224</v>
      </c>
      <c r="H43" s="145" t="s">
        <v>1225</v>
      </c>
      <c r="I43" s="146" t="s">
        <v>1226</v>
      </c>
      <c r="J43" s="145" t="s">
        <v>1227</v>
      </c>
    </row>
    <row r="44" spans="1:8" ht="12.75">
      <c r="A44" s="147" t="s">
        <v>1115</v>
      </c>
      <c r="C44" s="148">
        <v>257.6099999998696</v>
      </c>
      <c r="D44" s="128">
        <v>550565.5346393585</v>
      </c>
      <c r="F44" s="128">
        <v>17062.5</v>
      </c>
      <c r="G44" s="128">
        <v>14822.500000014901</v>
      </c>
      <c r="H44" s="149" t="s">
        <v>1022</v>
      </c>
    </row>
    <row r="46" spans="4:8" ht="12.75">
      <c r="D46" s="128">
        <v>559784.4236431122</v>
      </c>
      <c r="F46" s="128">
        <v>17002.5</v>
      </c>
      <c r="G46" s="128">
        <v>14855</v>
      </c>
      <c r="H46" s="149" t="s">
        <v>1023</v>
      </c>
    </row>
    <row r="48" spans="4:8" ht="12.75">
      <c r="D48" s="128">
        <v>529273.9658107758</v>
      </c>
      <c r="F48" s="128">
        <v>17322.5</v>
      </c>
      <c r="G48" s="128">
        <v>14857.5</v>
      </c>
      <c r="H48" s="149" t="s">
        <v>1024</v>
      </c>
    </row>
    <row r="50" spans="1:10" ht="12.75">
      <c r="A50" s="144" t="s">
        <v>1228</v>
      </c>
      <c r="C50" s="150" t="s">
        <v>1229</v>
      </c>
      <c r="D50" s="128">
        <v>546541.3080310822</v>
      </c>
      <c r="F50" s="128">
        <v>17129.166666666668</v>
      </c>
      <c r="G50" s="128">
        <v>14845.000000004966</v>
      </c>
      <c r="H50" s="128">
        <v>530554.2246977463</v>
      </c>
      <c r="I50" s="128">
        <v>-0.0001</v>
      </c>
      <c r="J50" s="128">
        <v>-0.0001</v>
      </c>
    </row>
    <row r="51" spans="1:8" ht="12.75">
      <c r="A51" s="127">
        <v>38398.80311342593</v>
      </c>
      <c r="C51" s="150" t="s">
        <v>1230</v>
      </c>
      <c r="D51" s="128">
        <v>15648.252590330374</v>
      </c>
      <c r="F51" s="128">
        <v>170.09801096230763</v>
      </c>
      <c r="G51" s="128">
        <v>19.525624181951887</v>
      </c>
      <c r="H51" s="128">
        <v>15648.252590330374</v>
      </c>
    </row>
    <row r="53" spans="3:8" ht="12.75">
      <c r="C53" s="150" t="s">
        <v>1231</v>
      </c>
      <c r="D53" s="128">
        <v>2.863141790087795</v>
      </c>
      <c r="F53" s="128">
        <v>0.9930314432243693</v>
      </c>
      <c r="G53" s="128">
        <v>0.13152997091239715</v>
      </c>
      <c r="H53" s="128">
        <v>2.9494162635770347</v>
      </c>
    </row>
    <row r="54" spans="1:10" ht="12.75">
      <c r="A54" s="144" t="s">
        <v>1220</v>
      </c>
      <c r="C54" s="145" t="s">
        <v>1221</v>
      </c>
      <c r="D54" s="145" t="s">
        <v>1222</v>
      </c>
      <c r="F54" s="145" t="s">
        <v>1223</v>
      </c>
      <c r="G54" s="145" t="s">
        <v>1224</v>
      </c>
      <c r="H54" s="145" t="s">
        <v>1225</v>
      </c>
      <c r="I54" s="146" t="s">
        <v>1226</v>
      </c>
      <c r="J54" s="145" t="s">
        <v>1227</v>
      </c>
    </row>
    <row r="55" spans="1:8" ht="12.75">
      <c r="A55" s="147" t="s">
        <v>1114</v>
      </c>
      <c r="C55" s="148">
        <v>259.9399999999441</v>
      </c>
      <c r="D55" s="128">
        <v>5935717.370620728</v>
      </c>
      <c r="F55" s="128">
        <v>33625</v>
      </c>
      <c r="G55" s="128">
        <v>34175</v>
      </c>
      <c r="H55" s="149" t="s">
        <v>1025</v>
      </c>
    </row>
    <row r="57" spans="4:8" ht="12.75">
      <c r="D57" s="128">
        <v>6020933.4451675415</v>
      </c>
      <c r="F57" s="128">
        <v>33400</v>
      </c>
      <c r="G57" s="128">
        <v>35750</v>
      </c>
      <c r="H57" s="149" t="s">
        <v>1026</v>
      </c>
    </row>
    <row r="59" spans="4:8" ht="12.75">
      <c r="D59" s="128">
        <v>5961309.159446716</v>
      </c>
      <c r="F59" s="128">
        <v>34175</v>
      </c>
      <c r="G59" s="128">
        <v>35700</v>
      </c>
      <c r="H59" s="149" t="s">
        <v>1027</v>
      </c>
    </row>
    <row r="61" spans="1:10" ht="12.75">
      <c r="A61" s="144" t="s">
        <v>1228</v>
      </c>
      <c r="C61" s="150" t="s">
        <v>1229</v>
      </c>
      <c r="D61" s="128">
        <v>5972653.325078329</v>
      </c>
      <c r="F61" s="128">
        <v>33733.333333333336</v>
      </c>
      <c r="G61" s="128">
        <v>35208.333333333336</v>
      </c>
      <c r="H61" s="128">
        <v>5938101.784197826</v>
      </c>
      <c r="I61" s="128">
        <v>-0.0001</v>
      </c>
      <c r="J61" s="128">
        <v>-0.0001</v>
      </c>
    </row>
    <row r="62" spans="1:8" ht="12.75">
      <c r="A62" s="127">
        <v>38398.80378472222</v>
      </c>
      <c r="C62" s="150" t="s">
        <v>1230</v>
      </c>
      <c r="D62" s="128">
        <v>43725.99239239746</v>
      </c>
      <c r="F62" s="128">
        <v>398.6957904635229</v>
      </c>
      <c r="G62" s="128">
        <v>895.2420529294484</v>
      </c>
      <c r="H62" s="128">
        <v>43725.99239239746</v>
      </c>
    </row>
    <row r="64" spans="3:8" ht="12.75">
      <c r="C64" s="150" t="s">
        <v>1231</v>
      </c>
      <c r="D64" s="128">
        <v>0.7321033050553626</v>
      </c>
      <c r="F64" s="128">
        <v>1.1819045171843565</v>
      </c>
      <c r="G64" s="128">
        <v>2.542699321929794</v>
      </c>
      <c r="H64" s="128">
        <v>0.7363631339017939</v>
      </c>
    </row>
    <row r="65" spans="1:10" ht="12.75">
      <c r="A65" s="144" t="s">
        <v>1220</v>
      </c>
      <c r="C65" s="145" t="s">
        <v>1221</v>
      </c>
      <c r="D65" s="145" t="s">
        <v>1222</v>
      </c>
      <c r="F65" s="145" t="s">
        <v>1223</v>
      </c>
      <c r="G65" s="145" t="s">
        <v>1224</v>
      </c>
      <c r="H65" s="145" t="s">
        <v>1225</v>
      </c>
      <c r="I65" s="146" t="s">
        <v>1226</v>
      </c>
      <c r="J65" s="145" t="s">
        <v>1227</v>
      </c>
    </row>
    <row r="66" spans="1:8" ht="12.75">
      <c r="A66" s="147" t="s">
        <v>1116</v>
      </c>
      <c r="C66" s="148">
        <v>285.2129999999888</v>
      </c>
      <c r="D66" s="128">
        <v>910246.9933300018</v>
      </c>
      <c r="F66" s="128">
        <v>15725</v>
      </c>
      <c r="G66" s="128">
        <v>12900</v>
      </c>
      <c r="H66" s="149" t="s">
        <v>1028</v>
      </c>
    </row>
    <row r="68" spans="4:8" ht="12.75">
      <c r="D68" s="128">
        <v>906499.3431901932</v>
      </c>
      <c r="F68" s="128">
        <v>16275</v>
      </c>
      <c r="G68" s="128">
        <v>12825</v>
      </c>
      <c r="H68" s="149" t="s">
        <v>1029</v>
      </c>
    </row>
    <row r="70" spans="4:8" ht="12.75">
      <c r="D70" s="128">
        <v>920187.2702798843</v>
      </c>
      <c r="F70" s="128">
        <v>15800</v>
      </c>
      <c r="G70" s="128">
        <v>12875</v>
      </c>
      <c r="H70" s="149" t="s">
        <v>1030</v>
      </c>
    </row>
    <row r="72" spans="1:10" ht="12.75">
      <c r="A72" s="144" t="s">
        <v>1228</v>
      </c>
      <c r="C72" s="150" t="s">
        <v>1229</v>
      </c>
      <c r="D72" s="128">
        <v>912311.2022666931</v>
      </c>
      <c r="F72" s="128">
        <v>15933.333333333332</v>
      </c>
      <c r="G72" s="128">
        <v>12866.666666666668</v>
      </c>
      <c r="H72" s="128">
        <v>897904.9266868841</v>
      </c>
      <c r="I72" s="128">
        <v>-0.0001</v>
      </c>
      <c r="J72" s="128">
        <v>-0.0001</v>
      </c>
    </row>
    <row r="73" spans="1:8" ht="12.75">
      <c r="A73" s="127">
        <v>38398.80446759259</v>
      </c>
      <c r="C73" s="150" t="s">
        <v>1230</v>
      </c>
      <c r="D73" s="128">
        <v>7073.581547119536</v>
      </c>
      <c r="F73" s="128">
        <v>298.25883613622136</v>
      </c>
      <c r="G73" s="128">
        <v>38.188130791298676</v>
      </c>
      <c r="H73" s="128">
        <v>7073.581547119536</v>
      </c>
    </row>
    <row r="75" spans="3:8" ht="12.75">
      <c r="C75" s="150" t="s">
        <v>1231</v>
      </c>
      <c r="D75" s="128">
        <v>0.7753474395080089</v>
      </c>
      <c r="F75" s="128">
        <v>1.8719173816080843</v>
      </c>
      <c r="G75" s="128">
        <v>0.2967989439738239</v>
      </c>
      <c r="H75" s="128">
        <v>0.7877873633258529</v>
      </c>
    </row>
    <row r="76" spans="1:10" ht="12.75">
      <c r="A76" s="144" t="s">
        <v>1220</v>
      </c>
      <c r="C76" s="145" t="s">
        <v>1221</v>
      </c>
      <c r="D76" s="145" t="s">
        <v>1222</v>
      </c>
      <c r="F76" s="145" t="s">
        <v>1223</v>
      </c>
      <c r="G76" s="145" t="s">
        <v>1224</v>
      </c>
      <c r="H76" s="145" t="s">
        <v>1225</v>
      </c>
      <c r="I76" s="146" t="s">
        <v>1226</v>
      </c>
      <c r="J76" s="145" t="s">
        <v>1227</v>
      </c>
    </row>
    <row r="77" spans="1:8" ht="12.75">
      <c r="A77" s="147" t="s">
        <v>1112</v>
      </c>
      <c r="C77" s="148">
        <v>288.1579999998212</v>
      </c>
      <c r="D77" s="128">
        <v>564698.8458719254</v>
      </c>
      <c r="F77" s="128">
        <v>5770</v>
      </c>
      <c r="G77" s="128">
        <v>5400</v>
      </c>
      <c r="H77" s="149" t="s">
        <v>1031</v>
      </c>
    </row>
    <row r="79" spans="4:8" ht="12.75">
      <c r="D79" s="128">
        <v>562138.1937818527</v>
      </c>
      <c r="F79" s="128">
        <v>5770</v>
      </c>
      <c r="G79" s="128">
        <v>5400</v>
      </c>
      <c r="H79" s="149" t="s">
        <v>1032</v>
      </c>
    </row>
    <row r="81" spans="4:8" ht="12.75">
      <c r="D81" s="128">
        <v>558274.0707855225</v>
      </c>
      <c r="F81" s="128">
        <v>5770</v>
      </c>
      <c r="G81" s="128">
        <v>5400</v>
      </c>
      <c r="H81" s="149" t="s">
        <v>1033</v>
      </c>
    </row>
    <row r="83" spans="1:10" ht="12.75">
      <c r="A83" s="144" t="s">
        <v>1228</v>
      </c>
      <c r="C83" s="150" t="s">
        <v>1229</v>
      </c>
      <c r="D83" s="128">
        <v>561703.7034797668</v>
      </c>
      <c r="F83" s="128">
        <v>5770</v>
      </c>
      <c r="G83" s="128">
        <v>5400</v>
      </c>
      <c r="H83" s="128">
        <v>556121.5685240147</v>
      </c>
      <c r="I83" s="128">
        <v>-0.0001</v>
      </c>
      <c r="J83" s="128">
        <v>-0.0001</v>
      </c>
    </row>
    <row r="84" spans="1:8" ht="12.75">
      <c r="A84" s="127">
        <v>38398.80488425926</v>
      </c>
      <c r="C84" s="150" t="s">
        <v>1230</v>
      </c>
      <c r="D84" s="128">
        <v>3234.350026618563</v>
      </c>
      <c r="H84" s="128">
        <v>3234.350026618563</v>
      </c>
    </row>
    <row r="86" spans="3:8" ht="12.75">
      <c r="C86" s="150" t="s">
        <v>1231</v>
      </c>
      <c r="D86" s="128">
        <v>0.575810699944062</v>
      </c>
      <c r="F86" s="128">
        <v>0</v>
      </c>
      <c r="G86" s="128">
        <v>0</v>
      </c>
      <c r="H86" s="128">
        <v>0.5815904668475191</v>
      </c>
    </row>
    <row r="87" spans="1:10" ht="12.75">
      <c r="A87" s="144" t="s">
        <v>1220</v>
      </c>
      <c r="C87" s="145" t="s">
        <v>1221</v>
      </c>
      <c r="D87" s="145" t="s">
        <v>1222</v>
      </c>
      <c r="F87" s="145" t="s">
        <v>1223</v>
      </c>
      <c r="G87" s="145" t="s">
        <v>1224</v>
      </c>
      <c r="H87" s="145" t="s">
        <v>1225</v>
      </c>
      <c r="I87" s="146" t="s">
        <v>1226</v>
      </c>
      <c r="J87" s="145" t="s">
        <v>1227</v>
      </c>
    </row>
    <row r="88" spans="1:8" ht="12.75">
      <c r="A88" s="147" t="s">
        <v>1113</v>
      </c>
      <c r="C88" s="148">
        <v>334.94100000010803</v>
      </c>
      <c r="D88" s="128">
        <v>2070200.4257221222</v>
      </c>
      <c r="F88" s="128">
        <v>42500</v>
      </c>
      <c r="G88" s="128">
        <v>176100</v>
      </c>
      <c r="H88" s="149" t="s">
        <v>1034</v>
      </c>
    </row>
    <row r="90" spans="4:8" ht="12.75">
      <c r="D90" s="128">
        <v>2072032.2023582458</v>
      </c>
      <c r="F90" s="128">
        <v>42400</v>
      </c>
      <c r="G90" s="128">
        <v>173000</v>
      </c>
      <c r="H90" s="149" t="s">
        <v>1035</v>
      </c>
    </row>
    <row r="92" spans="4:8" ht="12.75">
      <c r="D92" s="128">
        <v>2066764.0234222412</v>
      </c>
      <c r="F92" s="128">
        <v>42700</v>
      </c>
      <c r="G92" s="128">
        <v>208800</v>
      </c>
      <c r="H92" s="149" t="s">
        <v>1036</v>
      </c>
    </row>
    <row r="94" spans="1:10" ht="12.75">
      <c r="A94" s="144" t="s">
        <v>1228</v>
      </c>
      <c r="C94" s="150" t="s">
        <v>1229</v>
      </c>
      <c r="D94" s="128">
        <v>2069665.5505008698</v>
      </c>
      <c r="F94" s="128">
        <v>42533.33333333333</v>
      </c>
      <c r="G94" s="128">
        <v>185966.6666666667</v>
      </c>
      <c r="H94" s="128">
        <v>1930880.9013780626</v>
      </c>
      <c r="I94" s="128">
        <v>-0.0001</v>
      </c>
      <c r="J94" s="128">
        <v>-0.0001</v>
      </c>
    </row>
    <row r="95" spans="1:8" ht="12.75">
      <c r="A95" s="127">
        <v>38398.80537037037</v>
      </c>
      <c r="C95" s="150" t="s">
        <v>1230</v>
      </c>
      <c r="D95" s="128">
        <v>2674.5085442625405</v>
      </c>
      <c r="F95" s="128">
        <v>152.7525231651947</v>
      </c>
      <c r="G95" s="128">
        <v>19834.901898757485</v>
      </c>
      <c r="H95" s="128">
        <v>2674.5085442625405</v>
      </c>
    </row>
    <row r="97" spans="3:8" ht="12.75">
      <c r="C97" s="150" t="s">
        <v>1231</v>
      </c>
      <c r="D97" s="128">
        <v>0.12922419004439126</v>
      </c>
      <c r="F97" s="128">
        <v>0.35913602625045793</v>
      </c>
      <c r="G97" s="128">
        <v>10.665837192377213</v>
      </c>
      <c r="H97" s="128">
        <v>0.13851235166051687</v>
      </c>
    </row>
    <row r="98" spans="1:10" ht="12.75">
      <c r="A98" s="144" t="s">
        <v>1220</v>
      </c>
      <c r="C98" s="145" t="s">
        <v>1221</v>
      </c>
      <c r="D98" s="145" t="s">
        <v>1222</v>
      </c>
      <c r="F98" s="145" t="s">
        <v>1223</v>
      </c>
      <c r="G98" s="145" t="s">
        <v>1224</v>
      </c>
      <c r="H98" s="145" t="s">
        <v>1225</v>
      </c>
      <c r="I98" s="146" t="s">
        <v>1226</v>
      </c>
      <c r="J98" s="145" t="s">
        <v>1227</v>
      </c>
    </row>
    <row r="99" spans="1:8" ht="12.75">
      <c r="A99" s="147" t="s">
        <v>1117</v>
      </c>
      <c r="C99" s="148">
        <v>393.36599999992177</v>
      </c>
      <c r="D99" s="128">
        <v>4823743.441169739</v>
      </c>
      <c r="F99" s="128">
        <v>16600</v>
      </c>
      <c r="G99" s="128">
        <v>18100</v>
      </c>
      <c r="H99" s="149" t="s">
        <v>1037</v>
      </c>
    </row>
    <row r="101" spans="4:8" ht="12.75">
      <c r="D101" s="128">
        <v>4909207.826911926</v>
      </c>
      <c r="F101" s="128">
        <v>16900</v>
      </c>
      <c r="G101" s="128">
        <v>18000</v>
      </c>
      <c r="H101" s="149" t="s">
        <v>1038</v>
      </c>
    </row>
    <row r="103" spans="4:8" ht="12.75">
      <c r="D103" s="128">
        <v>4880368.503326416</v>
      </c>
      <c r="F103" s="128">
        <v>16800</v>
      </c>
      <c r="G103" s="128">
        <v>17500</v>
      </c>
      <c r="H103" s="149" t="s">
        <v>1039</v>
      </c>
    </row>
    <row r="105" spans="1:10" ht="12.75">
      <c r="A105" s="144" t="s">
        <v>1228</v>
      </c>
      <c r="C105" s="150" t="s">
        <v>1229</v>
      </c>
      <c r="D105" s="128">
        <v>4871106.59046936</v>
      </c>
      <c r="F105" s="128">
        <v>16766.666666666668</v>
      </c>
      <c r="G105" s="128">
        <v>17866.666666666668</v>
      </c>
      <c r="H105" s="128">
        <v>4853789.923802693</v>
      </c>
      <c r="I105" s="128">
        <v>-0.0001</v>
      </c>
      <c r="J105" s="128">
        <v>-0.0001</v>
      </c>
    </row>
    <row r="106" spans="1:8" ht="12.75">
      <c r="A106" s="127">
        <v>38398.80584490741</v>
      </c>
      <c r="C106" s="150" t="s">
        <v>1230</v>
      </c>
      <c r="D106" s="128">
        <v>43478.47260311705</v>
      </c>
      <c r="F106" s="128">
        <v>152.7525231651947</v>
      </c>
      <c r="G106" s="128">
        <v>321.4550253664318</v>
      </c>
      <c r="H106" s="128">
        <v>43478.47260311705</v>
      </c>
    </row>
    <row r="108" spans="3:8" ht="12.75">
      <c r="C108" s="150" t="s">
        <v>1231</v>
      </c>
      <c r="D108" s="128">
        <v>0.8925789611786678</v>
      </c>
      <c r="F108" s="128">
        <v>0.9110488459156741</v>
      </c>
      <c r="G108" s="128">
        <v>1.7991885748121184</v>
      </c>
      <c r="H108" s="128">
        <v>0.895763378425202</v>
      </c>
    </row>
    <row r="109" spans="1:10" ht="12.75">
      <c r="A109" s="144" t="s">
        <v>1220</v>
      </c>
      <c r="C109" s="145" t="s">
        <v>1221</v>
      </c>
      <c r="D109" s="145" t="s">
        <v>1222</v>
      </c>
      <c r="F109" s="145" t="s">
        <v>1223</v>
      </c>
      <c r="G109" s="145" t="s">
        <v>1224</v>
      </c>
      <c r="H109" s="145" t="s">
        <v>1225</v>
      </c>
      <c r="I109" s="146" t="s">
        <v>1226</v>
      </c>
      <c r="J109" s="145" t="s">
        <v>1227</v>
      </c>
    </row>
    <row r="110" spans="1:8" ht="12.75">
      <c r="A110" s="147" t="s">
        <v>1111</v>
      </c>
      <c r="C110" s="148">
        <v>396.15199999976903</v>
      </c>
      <c r="D110" s="128">
        <v>5238610.693534851</v>
      </c>
      <c r="F110" s="128">
        <v>121500</v>
      </c>
      <c r="G110" s="128">
        <v>125700</v>
      </c>
      <c r="H110" s="149" t="s">
        <v>1040</v>
      </c>
    </row>
    <row r="112" spans="4:8" ht="12.75">
      <c r="D112" s="128">
        <v>5146424.554138184</v>
      </c>
      <c r="F112" s="128">
        <v>123900</v>
      </c>
      <c r="G112" s="128">
        <v>124300</v>
      </c>
      <c r="H112" s="149" t="s">
        <v>1041</v>
      </c>
    </row>
    <row r="114" spans="4:8" ht="12.75">
      <c r="D114" s="128">
        <v>5136017.977546692</v>
      </c>
      <c r="F114" s="128">
        <v>121600</v>
      </c>
      <c r="G114" s="128">
        <v>126700</v>
      </c>
      <c r="H114" s="149" t="s">
        <v>1042</v>
      </c>
    </row>
    <row r="116" spans="1:10" ht="12.75">
      <c r="A116" s="144" t="s">
        <v>1228</v>
      </c>
      <c r="C116" s="150" t="s">
        <v>1229</v>
      </c>
      <c r="D116" s="128">
        <v>5173684.408406575</v>
      </c>
      <c r="F116" s="128">
        <v>122333.33333333334</v>
      </c>
      <c r="G116" s="128">
        <v>125566.66666666666</v>
      </c>
      <c r="H116" s="128">
        <v>5049751.7092389185</v>
      </c>
      <c r="I116" s="128">
        <v>-0.0001</v>
      </c>
      <c r="J116" s="128">
        <v>-0.0001</v>
      </c>
    </row>
    <row r="117" spans="1:8" ht="12.75">
      <c r="A117" s="127">
        <v>38398.80631944445</v>
      </c>
      <c r="C117" s="150" t="s">
        <v>1230</v>
      </c>
      <c r="D117" s="128">
        <v>56468.05366317017</v>
      </c>
      <c r="F117" s="128">
        <v>1357.6941236277535</v>
      </c>
      <c r="G117" s="128">
        <v>1205.5427546683416</v>
      </c>
      <c r="H117" s="128">
        <v>56468.05366317017</v>
      </c>
    </row>
    <row r="119" spans="3:8" ht="12.75">
      <c r="C119" s="150" t="s">
        <v>1231</v>
      </c>
      <c r="D119" s="128">
        <v>1.091447587553211</v>
      </c>
      <c r="F119" s="128">
        <v>1.109831708687537</v>
      </c>
      <c r="G119" s="128">
        <v>0.9600818327594972</v>
      </c>
      <c r="H119" s="128">
        <v>1.1182342601094115</v>
      </c>
    </row>
    <row r="120" spans="1:10" ht="12.75">
      <c r="A120" s="144" t="s">
        <v>1220</v>
      </c>
      <c r="C120" s="145" t="s">
        <v>1221</v>
      </c>
      <c r="D120" s="145" t="s">
        <v>1222</v>
      </c>
      <c r="F120" s="145" t="s">
        <v>1223</v>
      </c>
      <c r="G120" s="145" t="s">
        <v>1224</v>
      </c>
      <c r="H120" s="145" t="s">
        <v>1225</v>
      </c>
      <c r="I120" s="146" t="s">
        <v>1226</v>
      </c>
      <c r="J120" s="145" t="s">
        <v>1227</v>
      </c>
    </row>
    <row r="121" spans="1:8" ht="12.75">
      <c r="A121" s="147" t="s">
        <v>1118</v>
      </c>
      <c r="C121" s="148">
        <v>589.5920000001788</v>
      </c>
      <c r="D121" s="128">
        <v>567647.1509723663</v>
      </c>
      <c r="F121" s="128">
        <v>4160</v>
      </c>
      <c r="G121" s="128">
        <v>4200</v>
      </c>
      <c r="H121" s="149" t="s">
        <v>1043</v>
      </c>
    </row>
    <row r="123" spans="4:8" ht="12.75">
      <c r="D123" s="128">
        <v>555699.460515976</v>
      </c>
      <c r="F123" s="128">
        <v>4070</v>
      </c>
      <c r="G123" s="128">
        <v>4350</v>
      </c>
      <c r="H123" s="149" t="s">
        <v>1044</v>
      </c>
    </row>
    <row r="125" spans="4:8" ht="12.75">
      <c r="D125" s="128">
        <v>564755.80397892</v>
      </c>
      <c r="F125" s="128">
        <v>4090.0000000037253</v>
      </c>
      <c r="G125" s="128">
        <v>4370</v>
      </c>
      <c r="H125" s="149" t="s">
        <v>1045</v>
      </c>
    </row>
    <row r="127" spans="1:10" ht="12.75">
      <c r="A127" s="144" t="s">
        <v>1228</v>
      </c>
      <c r="C127" s="150" t="s">
        <v>1229</v>
      </c>
      <c r="D127" s="128">
        <v>562700.8051557541</v>
      </c>
      <c r="F127" s="128">
        <v>4106.666666667908</v>
      </c>
      <c r="G127" s="128">
        <v>4306.666666666667</v>
      </c>
      <c r="H127" s="128">
        <v>558488.0715434802</v>
      </c>
      <c r="I127" s="128">
        <v>-0.0001</v>
      </c>
      <c r="J127" s="128">
        <v>-0.0001</v>
      </c>
    </row>
    <row r="128" spans="1:8" ht="12.75">
      <c r="A128" s="127">
        <v>38398.80681712963</v>
      </c>
      <c r="C128" s="150" t="s">
        <v>1230</v>
      </c>
      <c r="D128" s="128">
        <v>6233.305056951795</v>
      </c>
      <c r="F128" s="128">
        <v>47.258156261819785</v>
      </c>
      <c r="G128" s="128">
        <v>92.91573243177571</v>
      </c>
      <c r="H128" s="128">
        <v>6233.305056951795</v>
      </c>
    </row>
    <row r="130" spans="3:8" ht="12.75">
      <c r="C130" s="150" t="s">
        <v>1231</v>
      </c>
      <c r="D130" s="128">
        <v>1.1077476697810007</v>
      </c>
      <c r="F130" s="128">
        <v>1.1507667920894196</v>
      </c>
      <c r="G130" s="128">
        <v>2.157486047177454</v>
      </c>
      <c r="H130" s="128">
        <v>1.1161035256715437</v>
      </c>
    </row>
    <row r="131" spans="1:10" ht="12.75">
      <c r="A131" s="144" t="s">
        <v>1220</v>
      </c>
      <c r="C131" s="145" t="s">
        <v>1221</v>
      </c>
      <c r="D131" s="145" t="s">
        <v>1222</v>
      </c>
      <c r="F131" s="145" t="s">
        <v>1223</v>
      </c>
      <c r="G131" s="145" t="s">
        <v>1224</v>
      </c>
      <c r="H131" s="145" t="s">
        <v>1225</v>
      </c>
      <c r="I131" s="146" t="s">
        <v>1226</v>
      </c>
      <c r="J131" s="145" t="s">
        <v>1227</v>
      </c>
    </row>
    <row r="132" spans="1:8" ht="12.75">
      <c r="A132" s="147" t="s">
        <v>1119</v>
      </c>
      <c r="C132" s="148">
        <v>766.4900000002235</v>
      </c>
      <c r="D132" s="128">
        <v>23865.41618537903</v>
      </c>
      <c r="F132" s="128">
        <v>2001.9999999981374</v>
      </c>
      <c r="G132" s="128">
        <v>2089</v>
      </c>
      <c r="H132" s="149" t="s">
        <v>1046</v>
      </c>
    </row>
    <row r="134" spans="4:8" ht="12.75">
      <c r="D134" s="128">
        <v>23554.458477675915</v>
      </c>
      <c r="F134" s="128">
        <v>1979.9999999981374</v>
      </c>
      <c r="G134" s="128">
        <v>2126</v>
      </c>
      <c r="H134" s="149" t="s">
        <v>1047</v>
      </c>
    </row>
    <row r="136" spans="4:8" ht="12.75">
      <c r="D136" s="128">
        <v>24000.544051617384</v>
      </c>
      <c r="F136" s="128">
        <v>2081</v>
      </c>
      <c r="G136" s="128">
        <v>2026.9999999981374</v>
      </c>
      <c r="H136" s="149" t="s">
        <v>1048</v>
      </c>
    </row>
    <row r="138" spans="1:10" ht="12.75">
      <c r="A138" s="144" t="s">
        <v>1228</v>
      </c>
      <c r="C138" s="150" t="s">
        <v>1229</v>
      </c>
      <c r="D138" s="128">
        <v>23806.80623822411</v>
      </c>
      <c r="F138" s="128">
        <v>2020.999999998758</v>
      </c>
      <c r="G138" s="128">
        <v>2080.666666666046</v>
      </c>
      <c r="H138" s="128">
        <v>21754.80867724942</v>
      </c>
      <c r="I138" s="128">
        <v>-0.0001</v>
      </c>
      <c r="J138" s="128">
        <v>-0.0001</v>
      </c>
    </row>
    <row r="139" spans="1:8" ht="12.75">
      <c r="A139" s="127">
        <v>38398.80731481482</v>
      </c>
      <c r="C139" s="150" t="s">
        <v>1230</v>
      </c>
      <c r="D139" s="128">
        <v>228.74533710845492</v>
      </c>
      <c r="F139" s="128">
        <v>53.11308690060541</v>
      </c>
      <c r="G139" s="128">
        <v>50.02332789243698</v>
      </c>
      <c r="H139" s="128">
        <v>228.74533710845492</v>
      </c>
    </row>
    <row r="141" spans="3:8" ht="12.75">
      <c r="C141" s="150" t="s">
        <v>1231</v>
      </c>
      <c r="D141" s="128">
        <v>0.9608400842158424</v>
      </c>
      <c r="F141" s="128">
        <v>2.6280597179929766</v>
      </c>
      <c r="G141" s="128">
        <v>2.4041971111399505</v>
      </c>
      <c r="H141" s="128">
        <v>1.0514702312582067</v>
      </c>
    </row>
    <row r="142" spans="1:16" ht="12.75">
      <c r="A142" s="138" t="s">
        <v>1280</v>
      </c>
      <c r="B142" s="133" t="s">
        <v>1218</v>
      </c>
      <c r="D142" s="138" t="s">
        <v>1281</v>
      </c>
      <c r="E142" s="133" t="s">
        <v>1282</v>
      </c>
      <c r="F142" s="134" t="s">
        <v>1232</v>
      </c>
      <c r="G142" s="139" t="s">
        <v>1284</v>
      </c>
      <c r="H142" s="140">
        <v>1</v>
      </c>
      <c r="I142" s="141" t="s">
        <v>1285</v>
      </c>
      <c r="J142" s="140">
        <v>2</v>
      </c>
      <c r="K142" s="139" t="s">
        <v>1286</v>
      </c>
      <c r="L142" s="142">
        <v>1</v>
      </c>
      <c r="M142" s="139" t="s">
        <v>1287</v>
      </c>
      <c r="N142" s="143">
        <v>1</v>
      </c>
      <c r="O142" s="139" t="s">
        <v>1288</v>
      </c>
      <c r="P142" s="143">
        <v>1</v>
      </c>
    </row>
    <row r="144" spans="1:10" ht="12.75">
      <c r="A144" s="144" t="s">
        <v>1220</v>
      </c>
      <c r="C144" s="145" t="s">
        <v>1221</v>
      </c>
      <c r="D144" s="145" t="s">
        <v>1222</v>
      </c>
      <c r="F144" s="145" t="s">
        <v>1223</v>
      </c>
      <c r="G144" s="145" t="s">
        <v>1224</v>
      </c>
      <c r="H144" s="145" t="s">
        <v>1225</v>
      </c>
      <c r="I144" s="146" t="s">
        <v>1226</v>
      </c>
      <c r="J144" s="145" t="s">
        <v>1227</v>
      </c>
    </row>
    <row r="145" spans="1:8" ht="12.75">
      <c r="A145" s="147" t="s">
        <v>1096</v>
      </c>
      <c r="C145" s="148">
        <v>178.2290000000503</v>
      </c>
      <c r="D145" s="128">
        <v>378.57420913968235</v>
      </c>
      <c r="F145" s="128">
        <v>339</v>
      </c>
      <c r="G145" s="128">
        <v>303</v>
      </c>
      <c r="H145" s="149" t="s">
        <v>1049</v>
      </c>
    </row>
    <row r="147" spans="4:8" ht="12.75">
      <c r="D147" s="128">
        <v>366.0245629088022</v>
      </c>
      <c r="F147" s="128">
        <v>350</v>
      </c>
      <c r="G147" s="128">
        <v>348</v>
      </c>
      <c r="H147" s="149" t="s">
        <v>1050</v>
      </c>
    </row>
    <row r="149" spans="4:8" ht="12.75">
      <c r="D149" s="128">
        <v>370.1811254969798</v>
      </c>
      <c r="F149" s="128">
        <v>359</v>
      </c>
      <c r="G149" s="128">
        <v>312</v>
      </c>
      <c r="H149" s="149" t="s">
        <v>1051</v>
      </c>
    </row>
    <row r="151" spans="1:8" ht="12.75">
      <c r="A151" s="144" t="s">
        <v>1228</v>
      </c>
      <c r="C151" s="150" t="s">
        <v>1229</v>
      </c>
      <c r="D151" s="128">
        <v>371.5932991818214</v>
      </c>
      <c r="F151" s="128">
        <v>349.33333333333337</v>
      </c>
      <c r="G151" s="128">
        <v>321</v>
      </c>
      <c r="H151" s="128">
        <v>40.19913406698594</v>
      </c>
    </row>
    <row r="152" spans="1:8" ht="12.75">
      <c r="A152" s="127">
        <v>38398.809594907405</v>
      </c>
      <c r="C152" s="150" t="s">
        <v>1230</v>
      </c>
      <c r="D152" s="128">
        <v>6.392893008427495</v>
      </c>
      <c r="F152" s="128">
        <v>10.016652800877813</v>
      </c>
      <c r="G152" s="128">
        <v>23.81176179958132</v>
      </c>
      <c r="H152" s="128">
        <v>6.392893008427495</v>
      </c>
    </row>
    <row r="154" spans="3:8" ht="12.75">
      <c r="C154" s="150" t="s">
        <v>1231</v>
      </c>
      <c r="D154" s="128">
        <v>1.7204005084331297</v>
      </c>
      <c r="F154" s="128">
        <v>2.8673624429993736</v>
      </c>
      <c r="G154" s="128">
        <v>7.417994330087639</v>
      </c>
      <c r="H154" s="128">
        <v>15.90306148827654</v>
      </c>
    </row>
    <row r="155" spans="1:10" ht="12.75">
      <c r="A155" s="144" t="s">
        <v>1220</v>
      </c>
      <c r="C155" s="145" t="s">
        <v>1221</v>
      </c>
      <c r="D155" s="145" t="s">
        <v>1222</v>
      </c>
      <c r="F155" s="145" t="s">
        <v>1223</v>
      </c>
      <c r="G155" s="145" t="s">
        <v>1224</v>
      </c>
      <c r="H155" s="145" t="s">
        <v>1225</v>
      </c>
      <c r="I155" s="146" t="s">
        <v>1226</v>
      </c>
      <c r="J155" s="145" t="s">
        <v>1227</v>
      </c>
    </row>
    <row r="156" spans="1:8" ht="12.75">
      <c r="A156" s="147" t="s">
        <v>1112</v>
      </c>
      <c r="C156" s="148">
        <v>251.61100000003353</v>
      </c>
      <c r="D156" s="128">
        <v>35005.1509886384</v>
      </c>
      <c r="F156" s="128">
        <v>22000</v>
      </c>
      <c r="G156" s="128">
        <v>21900</v>
      </c>
      <c r="H156" s="149" t="s">
        <v>1052</v>
      </c>
    </row>
    <row r="158" spans="4:8" ht="12.75">
      <c r="D158" s="128">
        <v>35745.18210500479</v>
      </c>
      <c r="F158" s="128">
        <v>22200</v>
      </c>
      <c r="G158" s="128">
        <v>21800</v>
      </c>
      <c r="H158" s="149" t="s">
        <v>1053</v>
      </c>
    </row>
    <row r="160" spans="4:8" ht="12.75">
      <c r="D160" s="128">
        <v>35436.76275873184</v>
      </c>
      <c r="F160" s="128">
        <v>22200</v>
      </c>
      <c r="G160" s="128">
        <v>21800</v>
      </c>
      <c r="H160" s="149" t="s">
        <v>1054</v>
      </c>
    </row>
    <row r="162" spans="1:10" ht="12.75">
      <c r="A162" s="144" t="s">
        <v>1228</v>
      </c>
      <c r="C162" s="150" t="s">
        <v>1229</v>
      </c>
      <c r="D162" s="128">
        <v>35395.69861745834</v>
      </c>
      <c r="F162" s="128">
        <v>22133.333333333336</v>
      </c>
      <c r="G162" s="128">
        <v>21833.333333333336</v>
      </c>
      <c r="H162" s="128">
        <v>13413.843925965099</v>
      </c>
      <c r="I162" s="128">
        <v>-0.0001</v>
      </c>
      <c r="J162" s="128">
        <v>-0.0001</v>
      </c>
    </row>
    <row r="163" spans="1:8" ht="12.75">
      <c r="A163" s="127">
        <v>38398.81010416667</v>
      </c>
      <c r="C163" s="150" t="s">
        <v>1230</v>
      </c>
      <c r="D163" s="128">
        <v>371.72060888706517</v>
      </c>
      <c r="F163" s="128">
        <v>115.47005383792514</v>
      </c>
      <c r="G163" s="128">
        <v>57.73502691896257</v>
      </c>
      <c r="H163" s="128">
        <v>371.72060888706517</v>
      </c>
    </row>
    <row r="165" spans="3:8" ht="12.75">
      <c r="C165" s="150" t="s">
        <v>1231</v>
      </c>
      <c r="D165" s="128">
        <v>1.0501858231545689</v>
      </c>
      <c r="F165" s="128">
        <v>0.5217020504725532</v>
      </c>
      <c r="G165" s="128">
        <v>0.2644352377967751</v>
      </c>
      <c r="H165" s="128">
        <v>2.771171417668934</v>
      </c>
    </row>
    <row r="166" spans="1:10" ht="12.75">
      <c r="A166" s="144" t="s">
        <v>1220</v>
      </c>
      <c r="C166" s="145" t="s">
        <v>1221</v>
      </c>
      <c r="D166" s="145" t="s">
        <v>1222</v>
      </c>
      <c r="F166" s="145" t="s">
        <v>1223</v>
      </c>
      <c r="G166" s="145" t="s">
        <v>1224</v>
      </c>
      <c r="H166" s="145" t="s">
        <v>1225</v>
      </c>
      <c r="I166" s="146" t="s">
        <v>1226</v>
      </c>
      <c r="J166" s="145" t="s">
        <v>1227</v>
      </c>
    </row>
    <row r="167" spans="1:8" ht="12.75">
      <c r="A167" s="147" t="s">
        <v>1115</v>
      </c>
      <c r="C167" s="148">
        <v>257.6099999998696</v>
      </c>
      <c r="D167" s="128">
        <v>24304.201938301325</v>
      </c>
      <c r="F167" s="128">
        <v>13452.499999985099</v>
      </c>
      <c r="G167" s="128">
        <v>12945</v>
      </c>
      <c r="H167" s="149" t="s">
        <v>1055</v>
      </c>
    </row>
    <row r="169" spans="4:8" ht="12.75">
      <c r="D169" s="128">
        <v>24177.02829399705</v>
      </c>
      <c r="F169" s="128">
        <v>13460.000000014901</v>
      </c>
      <c r="G169" s="128">
        <v>12989.999999985099</v>
      </c>
      <c r="H169" s="149" t="s">
        <v>1056</v>
      </c>
    </row>
    <row r="171" spans="4:8" ht="12.75">
      <c r="D171" s="128">
        <v>23960.753168284893</v>
      </c>
      <c r="F171" s="128">
        <v>13402.499999985099</v>
      </c>
      <c r="G171" s="128">
        <v>13062.5</v>
      </c>
      <c r="H171" s="149" t="s">
        <v>1057</v>
      </c>
    </row>
    <row r="173" spans="1:10" ht="12.75">
      <c r="A173" s="144" t="s">
        <v>1228</v>
      </c>
      <c r="C173" s="150" t="s">
        <v>1229</v>
      </c>
      <c r="D173" s="128">
        <v>24147.32780019442</v>
      </c>
      <c r="F173" s="128">
        <v>13438.333333328366</v>
      </c>
      <c r="G173" s="128">
        <v>12999.166666661698</v>
      </c>
      <c r="H173" s="128">
        <v>10928.57780019939</v>
      </c>
      <c r="I173" s="128">
        <v>-0.0001</v>
      </c>
      <c r="J173" s="128">
        <v>-0.0001</v>
      </c>
    </row>
    <row r="174" spans="1:8" ht="12.75">
      <c r="A174" s="127">
        <v>38398.810752314814</v>
      </c>
      <c r="C174" s="150" t="s">
        <v>1230</v>
      </c>
      <c r="D174" s="128">
        <v>173.64001239788576</v>
      </c>
      <c r="F174" s="128">
        <v>31.25833223228144</v>
      </c>
      <c r="G174" s="128">
        <v>59.28392137406163</v>
      </c>
      <c r="H174" s="128">
        <v>173.64001239788576</v>
      </c>
    </row>
    <row r="176" spans="3:8" ht="12.75">
      <c r="C176" s="150" t="s">
        <v>1231</v>
      </c>
      <c r="D176" s="128">
        <v>0.7190858294328026</v>
      </c>
      <c r="F176" s="128">
        <v>0.23260572168393648</v>
      </c>
      <c r="G176" s="128">
        <v>0.4560593989928916</v>
      </c>
      <c r="H176" s="128">
        <v>1.5888619321968656</v>
      </c>
    </row>
    <row r="177" spans="1:10" ht="12.75">
      <c r="A177" s="144" t="s">
        <v>1220</v>
      </c>
      <c r="C177" s="145" t="s">
        <v>1221</v>
      </c>
      <c r="D177" s="145" t="s">
        <v>1222</v>
      </c>
      <c r="F177" s="145" t="s">
        <v>1223</v>
      </c>
      <c r="G177" s="145" t="s">
        <v>1224</v>
      </c>
      <c r="H177" s="145" t="s">
        <v>1225</v>
      </c>
      <c r="I177" s="146" t="s">
        <v>1226</v>
      </c>
      <c r="J177" s="145" t="s">
        <v>1227</v>
      </c>
    </row>
    <row r="178" spans="1:8" ht="12.75">
      <c r="A178" s="147" t="s">
        <v>1114</v>
      </c>
      <c r="C178" s="148">
        <v>259.9399999999441</v>
      </c>
      <c r="D178" s="128">
        <v>32672.723718076944</v>
      </c>
      <c r="F178" s="128">
        <v>18775</v>
      </c>
      <c r="G178" s="128">
        <v>19025</v>
      </c>
      <c r="H178" s="149" t="s">
        <v>1058</v>
      </c>
    </row>
    <row r="180" spans="4:8" ht="12.75">
      <c r="D180" s="128">
        <v>32409.344845563173</v>
      </c>
      <c r="F180" s="128">
        <v>18800</v>
      </c>
      <c r="G180" s="128">
        <v>18800</v>
      </c>
      <c r="H180" s="149" t="s">
        <v>1059</v>
      </c>
    </row>
    <row r="182" spans="4:8" ht="12.75">
      <c r="D182" s="128">
        <v>31869.732737720013</v>
      </c>
      <c r="F182" s="128">
        <v>18850</v>
      </c>
      <c r="G182" s="128">
        <v>18900</v>
      </c>
      <c r="H182" s="149" t="s">
        <v>1060</v>
      </c>
    </row>
    <row r="184" spans="1:10" ht="12.75">
      <c r="A184" s="144" t="s">
        <v>1228</v>
      </c>
      <c r="C184" s="150" t="s">
        <v>1229</v>
      </c>
      <c r="D184" s="128">
        <v>32317.267100453377</v>
      </c>
      <c r="F184" s="128">
        <v>18808.333333333332</v>
      </c>
      <c r="G184" s="128">
        <v>18908.333333333332</v>
      </c>
      <c r="H184" s="128">
        <v>13453.462069006835</v>
      </c>
      <c r="I184" s="128">
        <v>-0.0001</v>
      </c>
      <c r="J184" s="128">
        <v>-0.0001</v>
      </c>
    </row>
    <row r="185" spans="1:8" ht="12.75">
      <c r="A185" s="127">
        <v>38398.811423611114</v>
      </c>
      <c r="C185" s="150" t="s">
        <v>1230</v>
      </c>
      <c r="D185" s="128">
        <v>409.33771142198407</v>
      </c>
      <c r="F185" s="128">
        <v>38.188130791298676</v>
      </c>
      <c r="G185" s="128">
        <v>112.73124382057235</v>
      </c>
      <c r="H185" s="128">
        <v>409.33771142198407</v>
      </c>
    </row>
    <row r="187" spans="3:8" ht="12.75">
      <c r="C187" s="150" t="s">
        <v>1231</v>
      </c>
      <c r="D187" s="128">
        <v>1.2666222986913442</v>
      </c>
      <c r="F187" s="128">
        <v>0.20303835600158807</v>
      </c>
      <c r="G187" s="128">
        <v>0.5961987332952262</v>
      </c>
      <c r="H187" s="128">
        <v>3.0426198797184583</v>
      </c>
    </row>
    <row r="188" spans="1:10" ht="12.75">
      <c r="A188" s="144" t="s">
        <v>1220</v>
      </c>
      <c r="C188" s="145" t="s">
        <v>1221</v>
      </c>
      <c r="D188" s="145" t="s">
        <v>1222</v>
      </c>
      <c r="F188" s="145" t="s">
        <v>1223</v>
      </c>
      <c r="G188" s="145" t="s">
        <v>1224</v>
      </c>
      <c r="H188" s="145" t="s">
        <v>1225</v>
      </c>
      <c r="I188" s="146" t="s">
        <v>1226</v>
      </c>
      <c r="J188" s="145" t="s">
        <v>1227</v>
      </c>
    </row>
    <row r="189" spans="1:8" ht="12.75">
      <c r="A189" s="147" t="s">
        <v>1116</v>
      </c>
      <c r="C189" s="148">
        <v>285.2129999999888</v>
      </c>
      <c r="D189" s="128">
        <v>11838.378883421421</v>
      </c>
      <c r="F189" s="128">
        <v>10075</v>
      </c>
      <c r="G189" s="128">
        <v>10250</v>
      </c>
      <c r="H189" s="149" t="s">
        <v>1061</v>
      </c>
    </row>
    <row r="191" spans="4:8" ht="12.75">
      <c r="D191" s="128">
        <v>11673.281815961003</v>
      </c>
      <c r="F191" s="128">
        <v>10100</v>
      </c>
      <c r="G191" s="128">
        <v>10250</v>
      </c>
      <c r="H191" s="149" t="s">
        <v>1062</v>
      </c>
    </row>
    <row r="193" spans="4:8" ht="12.75">
      <c r="D193" s="128">
        <v>11841.61265000701</v>
      </c>
      <c r="F193" s="128">
        <v>10100</v>
      </c>
      <c r="G193" s="128">
        <v>10200</v>
      </c>
      <c r="H193" s="149" t="s">
        <v>1063</v>
      </c>
    </row>
    <row r="195" spans="1:10" ht="12.75">
      <c r="A195" s="144" t="s">
        <v>1228</v>
      </c>
      <c r="C195" s="150" t="s">
        <v>1229</v>
      </c>
      <c r="D195" s="128">
        <v>11784.42444979648</v>
      </c>
      <c r="F195" s="128">
        <v>10091.666666666666</v>
      </c>
      <c r="G195" s="128">
        <v>10233.333333333334</v>
      </c>
      <c r="H195" s="128">
        <v>1622.2143542985245</v>
      </c>
      <c r="I195" s="128">
        <v>-0.0001</v>
      </c>
      <c r="J195" s="128">
        <v>-0.0001</v>
      </c>
    </row>
    <row r="196" spans="1:8" ht="12.75">
      <c r="A196" s="127">
        <v>38398.81209490741</v>
      </c>
      <c r="C196" s="150" t="s">
        <v>1230</v>
      </c>
      <c r="D196" s="128">
        <v>96.26592389566055</v>
      </c>
      <c r="F196" s="128">
        <v>14.433756729740642</v>
      </c>
      <c r="G196" s="128">
        <v>28.867513459481284</v>
      </c>
      <c r="H196" s="128">
        <v>96.26592389566055</v>
      </c>
    </row>
    <row r="198" spans="3:8" ht="12.75">
      <c r="C198" s="150" t="s">
        <v>1231</v>
      </c>
      <c r="D198" s="128">
        <v>0.816891179588521</v>
      </c>
      <c r="F198" s="128">
        <v>0.14302649112872642</v>
      </c>
      <c r="G198" s="128">
        <v>0.2820929654020972</v>
      </c>
      <c r="H198" s="128">
        <v>5.934229569635863</v>
      </c>
    </row>
    <row r="199" spans="1:10" ht="12.75">
      <c r="A199" s="144" t="s">
        <v>1220</v>
      </c>
      <c r="C199" s="145" t="s">
        <v>1221</v>
      </c>
      <c r="D199" s="145" t="s">
        <v>1222</v>
      </c>
      <c r="F199" s="145" t="s">
        <v>1223</v>
      </c>
      <c r="G199" s="145" t="s">
        <v>1224</v>
      </c>
      <c r="H199" s="145" t="s">
        <v>1225</v>
      </c>
      <c r="I199" s="146" t="s">
        <v>1226</v>
      </c>
      <c r="J199" s="145" t="s">
        <v>1227</v>
      </c>
    </row>
    <row r="200" spans="1:8" ht="12.75">
      <c r="A200" s="147" t="s">
        <v>1112</v>
      </c>
      <c r="C200" s="148">
        <v>288.1579999998212</v>
      </c>
      <c r="D200" s="128">
        <v>5716.3401469141245</v>
      </c>
      <c r="F200" s="128">
        <v>4310</v>
      </c>
      <c r="G200" s="128">
        <v>4020</v>
      </c>
      <c r="H200" s="149" t="s">
        <v>1064</v>
      </c>
    </row>
    <row r="202" spans="4:8" ht="12.75">
      <c r="D202" s="128">
        <v>5649.586243368685</v>
      </c>
      <c r="F202" s="128">
        <v>4310</v>
      </c>
      <c r="G202" s="128">
        <v>4020</v>
      </c>
      <c r="H202" s="149" t="s">
        <v>1065</v>
      </c>
    </row>
    <row r="204" spans="4:8" ht="12.75">
      <c r="D204" s="128">
        <v>5678.557207025588</v>
      </c>
      <c r="F204" s="128">
        <v>4310</v>
      </c>
      <c r="G204" s="128">
        <v>4020</v>
      </c>
      <c r="H204" s="149" t="s">
        <v>1066</v>
      </c>
    </row>
    <row r="206" spans="1:10" ht="12.75">
      <c r="A206" s="144" t="s">
        <v>1228</v>
      </c>
      <c r="C206" s="150" t="s">
        <v>1229</v>
      </c>
      <c r="D206" s="128">
        <v>5681.494532436132</v>
      </c>
      <c r="F206" s="128">
        <v>4310</v>
      </c>
      <c r="G206" s="128">
        <v>4020</v>
      </c>
      <c r="H206" s="128">
        <v>1518.7401076573715</v>
      </c>
      <c r="I206" s="128">
        <v>-0.0001</v>
      </c>
      <c r="J206" s="128">
        <v>-0.0001</v>
      </c>
    </row>
    <row r="207" spans="1:8" ht="12.75">
      <c r="A207" s="127">
        <v>38398.812523148146</v>
      </c>
      <c r="C207" s="150" t="s">
        <v>1230</v>
      </c>
      <c r="D207" s="128">
        <v>33.473748222480275</v>
      </c>
      <c r="H207" s="128">
        <v>33.473748222480275</v>
      </c>
    </row>
    <row r="209" spans="3:8" ht="12.75">
      <c r="C209" s="150" t="s">
        <v>1231</v>
      </c>
      <c r="D209" s="128">
        <v>0.5891715292758942</v>
      </c>
      <c r="F209" s="128">
        <v>0</v>
      </c>
      <c r="G209" s="128">
        <v>0</v>
      </c>
      <c r="H209" s="128">
        <v>2.2040471607820327</v>
      </c>
    </row>
    <row r="210" spans="1:10" ht="12.75">
      <c r="A210" s="144" t="s">
        <v>1220</v>
      </c>
      <c r="C210" s="145" t="s">
        <v>1221</v>
      </c>
      <c r="D210" s="145" t="s">
        <v>1222</v>
      </c>
      <c r="F210" s="145" t="s">
        <v>1223</v>
      </c>
      <c r="G210" s="145" t="s">
        <v>1224</v>
      </c>
      <c r="H210" s="145" t="s">
        <v>1225</v>
      </c>
      <c r="I210" s="146" t="s">
        <v>1226</v>
      </c>
      <c r="J210" s="145" t="s">
        <v>1227</v>
      </c>
    </row>
    <row r="211" spans="1:8" ht="12.75">
      <c r="A211" s="147" t="s">
        <v>1113</v>
      </c>
      <c r="C211" s="148">
        <v>334.94100000010803</v>
      </c>
      <c r="D211" s="128">
        <v>36430.388990819454</v>
      </c>
      <c r="F211" s="128">
        <v>36000</v>
      </c>
      <c r="G211" s="128">
        <v>35500</v>
      </c>
      <c r="H211" s="149" t="s">
        <v>1067</v>
      </c>
    </row>
    <row r="213" spans="4:8" ht="12.75">
      <c r="D213" s="128">
        <v>36823.78979820013</v>
      </c>
      <c r="F213" s="128">
        <v>35900</v>
      </c>
      <c r="G213" s="128">
        <v>35000</v>
      </c>
      <c r="H213" s="149" t="s">
        <v>1068</v>
      </c>
    </row>
    <row r="215" spans="4:8" ht="12.75">
      <c r="D215" s="128">
        <v>36650</v>
      </c>
      <c r="F215" s="128">
        <v>35700</v>
      </c>
      <c r="G215" s="128">
        <v>35800</v>
      </c>
      <c r="H215" s="149" t="s">
        <v>904</v>
      </c>
    </row>
    <row r="217" spans="1:10" ht="12.75">
      <c r="A217" s="144" t="s">
        <v>1228</v>
      </c>
      <c r="C217" s="150" t="s">
        <v>1229</v>
      </c>
      <c r="D217" s="128">
        <v>36634.72626300653</v>
      </c>
      <c r="F217" s="128">
        <v>35866.666666666664</v>
      </c>
      <c r="G217" s="128">
        <v>35433.333333333336</v>
      </c>
      <c r="H217" s="128">
        <v>1058.849070024072</v>
      </c>
      <c r="I217" s="128">
        <v>-0.0001</v>
      </c>
      <c r="J217" s="128">
        <v>-0.0001</v>
      </c>
    </row>
    <row r="218" spans="1:8" ht="12.75">
      <c r="A218" s="127">
        <v>38398.812997685185</v>
      </c>
      <c r="C218" s="150" t="s">
        <v>1230</v>
      </c>
      <c r="D218" s="128">
        <v>197.14465271220922</v>
      </c>
      <c r="F218" s="128">
        <v>152.7525231651947</v>
      </c>
      <c r="G218" s="128">
        <v>404.14518843273805</v>
      </c>
      <c r="H218" s="128">
        <v>197.14465271220922</v>
      </c>
    </row>
    <row r="220" spans="3:8" ht="12.75">
      <c r="C220" s="150" t="s">
        <v>1231</v>
      </c>
      <c r="D220" s="128">
        <v>0.5381360059766146</v>
      </c>
      <c r="F220" s="128">
        <v>0.4258899344754501</v>
      </c>
      <c r="G220" s="128">
        <v>1.1405790830651121</v>
      </c>
      <c r="H220" s="128">
        <v>18.618768084456768</v>
      </c>
    </row>
    <row r="221" spans="1:10" ht="12.75">
      <c r="A221" s="144" t="s">
        <v>1220</v>
      </c>
      <c r="C221" s="145" t="s">
        <v>1221</v>
      </c>
      <c r="D221" s="145" t="s">
        <v>1222</v>
      </c>
      <c r="F221" s="145" t="s">
        <v>1223</v>
      </c>
      <c r="G221" s="145" t="s">
        <v>1224</v>
      </c>
      <c r="H221" s="145" t="s">
        <v>1225</v>
      </c>
      <c r="I221" s="146" t="s">
        <v>1226</v>
      </c>
      <c r="J221" s="145" t="s">
        <v>1227</v>
      </c>
    </row>
    <row r="222" spans="1:8" ht="12.75">
      <c r="A222" s="147" t="s">
        <v>1117</v>
      </c>
      <c r="C222" s="148">
        <v>393.36599999992177</v>
      </c>
      <c r="D222" s="128">
        <v>25073.59780922532</v>
      </c>
      <c r="F222" s="128">
        <v>7800</v>
      </c>
      <c r="G222" s="128">
        <v>7800</v>
      </c>
      <c r="H222" s="149" t="s">
        <v>905</v>
      </c>
    </row>
    <row r="224" spans="4:8" ht="12.75">
      <c r="D224" s="128">
        <v>24296.724680513144</v>
      </c>
      <c r="F224" s="128">
        <v>7800</v>
      </c>
      <c r="G224" s="128">
        <v>7800</v>
      </c>
      <c r="H224" s="149" t="s">
        <v>906</v>
      </c>
    </row>
    <row r="226" spans="4:8" ht="12.75">
      <c r="D226" s="128">
        <v>24819.0712018013</v>
      </c>
      <c r="F226" s="128">
        <v>7800</v>
      </c>
      <c r="G226" s="128">
        <v>7900</v>
      </c>
      <c r="H226" s="149" t="s">
        <v>907</v>
      </c>
    </row>
    <row r="228" spans="1:10" ht="12.75">
      <c r="A228" s="144" t="s">
        <v>1228</v>
      </c>
      <c r="C228" s="150" t="s">
        <v>1229</v>
      </c>
      <c r="D228" s="128">
        <v>24729.797897179924</v>
      </c>
      <c r="F228" s="128">
        <v>7800</v>
      </c>
      <c r="G228" s="128">
        <v>7833.333333333334</v>
      </c>
      <c r="H228" s="128">
        <v>16913.131230513256</v>
      </c>
      <c r="I228" s="128">
        <v>-0.0001</v>
      </c>
      <c r="J228" s="128">
        <v>-0.0001</v>
      </c>
    </row>
    <row r="229" spans="1:8" ht="12.75">
      <c r="A229" s="127">
        <v>38398.813472222224</v>
      </c>
      <c r="C229" s="150" t="s">
        <v>1230</v>
      </c>
      <c r="D229" s="128">
        <v>396.0558757515483</v>
      </c>
      <c r="G229" s="128">
        <v>57.73502691896257</v>
      </c>
      <c r="H229" s="128">
        <v>396.0558757515483</v>
      </c>
    </row>
    <row r="231" spans="3:8" ht="12.75">
      <c r="C231" s="150" t="s">
        <v>1231</v>
      </c>
      <c r="D231" s="128">
        <v>1.601533006449328</v>
      </c>
      <c r="F231" s="128">
        <v>0</v>
      </c>
      <c r="G231" s="128">
        <v>0.73704289683782</v>
      </c>
      <c r="H231" s="128">
        <v>2.341706395779733</v>
      </c>
    </row>
    <row r="232" spans="1:10" ht="12.75">
      <c r="A232" s="144" t="s">
        <v>1220</v>
      </c>
      <c r="C232" s="145" t="s">
        <v>1221</v>
      </c>
      <c r="D232" s="145" t="s">
        <v>1222</v>
      </c>
      <c r="F232" s="145" t="s">
        <v>1223</v>
      </c>
      <c r="G232" s="145" t="s">
        <v>1224</v>
      </c>
      <c r="H232" s="145" t="s">
        <v>1225</v>
      </c>
      <c r="I232" s="146" t="s">
        <v>1226</v>
      </c>
      <c r="J232" s="145" t="s">
        <v>1227</v>
      </c>
    </row>
    <row r="233" spans="1:8" ht="12.75">
      <c r="A233" s="147" t="s">
        <v>1111</v>
      </c>
      <c r="C233" s="148">
        <v>396.15199999976903</v>
      </c>
      <c r="D233" s="128">
        <v>103878.74980545044</v>
      </c>
      <c r="F233" s="128">
        <v>97600</v>
      </c>
      <c r="G233" s="128">
        <v>96700</v>
      </c>
      <c r="H233" s="149" t="s">
        <v>908</v>
      </c>
    </row>
    <row r="235" spans="4:8" ht="12.75">
      <c r="D235" s="128">
        <v>104183.2715857029</v>
      </c>
      <c r="F235" s="128">
        <v>97000</v>
      </c>
      <c r="G235" s="128">
        <v>97300</v>
      </c>
      <c r="H235" s="149" t="s">
        <v>909</v>
      </c>
    </row>
    <row r="237" spans="4:8" ht="12.75">
      <c r="D237" s="128">
        <v>102849.1381508112</v>
      </c>
      <c r="F237" s="128">
        <v>96700</v>
      </c>
      <c r="G237" s="128">
        <v>97400</v>
      </c>
      <c r="H237" s="149" t="s">
        <v>910</v>
      </c>
    </row>
    <row r="239" spans="1:10" ht="12.75">
      <c r="A239" s="144" t="s">
        <v>1228</v>
      </c>
      <c r="C239" s="150" t="s">
        <v>1229</v>
      </c>
      <c r="D239" s="128">
        <v>103637.05318065485</v>
      </c>
      <c r="F239" s="128">
        <v>97100</v>
      </c>
      <c r="G239" s="128">
        <v>97133.33333333334</v>
      </c>
      <c r="H239" s="128">
        <v>6520.564873084491</v>
      </c>
      <c r="I239" s="128">
        <v>-0.0001</v>
      </c>
      <c r="J239" s="128">
        <v>-0.0001</v>
      </c>
    </row>
    <row r="240" spans="1:8" ht="12.75">
      <c r="A240" s="127">
        <v>38398.81394675926</v>
      </c>
      <c r="C240" s="150" t="s">
        <v>1230</v>
      </c>
      <c r="D240" s="128">
        <v>699.1358590089721</v>
      </c>
      <c r="F240" s="128">
        <v>458.25756949558405</v>
      </c>
      <c r="G240" s="128">
        <v>378.5938897200183</v>
      </c>
      <c r="H240" s="128">
        <v>699.1358590089721</v>
      </c>
    </row>
    <row r="242" spans="3:8" ht="12.75">
      <c r="C242" s="150" t="s">
        <v>1231</v>
      </c>
      <c r="D242" s="128">
        <v>0.6746002877853676</v>
      </c>
      <c r="F242" s="128">
        <v>0.47194394386774874</v>
      </c>
      <c r="G242" s="128">
        <v>0.3897672165957634</v>
      </c>
      <c r="H242" s="128">
        <v>10.7220136999918</v>
      </c>
    </row>
    <row r="243" spans="1:10" ht="12.75">
      <c r="A243" s="144" t="s">
        <v>1220</v>
      </c>
      <c r="C243" s="145" t="s">
        <v>1221</v>
      </c>
      <c r="D243" s="145" t="s">
        <v>1222</v>
      </c>
      <c r="F243" s="145" t="s">
        <v>1223</v>
      </c>
      <c r="G243" s="145" t="s">
        <v>1224</v>
      </c>
      <c r="H243" s="145" t="s">
        <v>1225</v>
      </c>
      <c r="I243" s="146" t="s">
        <v>1226</v>
      </c>
      <c r="J243" s="145" t="s">
        <v>1227</v>
      </c>
    </row>
    <row r="244" spans="1:8" ht="12.75">
      <c r="A244" s="147" t="s">
        <v>1118</v>
      </c>
      <c r="C244" s="148">
        <v>589.5920000001788</v>
      </c>
      <c r="D244" s="128">
        <v>15044.341505989432</v>
      </c>
      <c r="F244" s="128">
        <v>2020.0000000018626</v>
      </c>
      <c r="G244" s="128">
        <v>1970.0000000018626</v>
      </c>
      <c r="H244" s="149" t="s">
        <v>911</v>
      </c>
    </row>
    <row r="246" spans="4:8" ht="12.75">
      <c r="D246" s="128">
        <v>15081.27369633317</v>
      </c>
      <c r="F246" s="128">
        <v>1990</v>
      </c>
      <c r="G246" s="128">
        <v>1979.9999999981374</v>
      </c>
      <c r="H246" s="149" t="s">
        <v>912</v>
      </c>
    </row>
    <row r="248" spans="4:8" ht="12.75">
      <c r="D248" s="128">
        <v>14965.865008875728</v>
      </c>
      <c r="F248" s="128">
        <v>1970.0000000018626</v>
      </c>
      <c r="G248" s="128">
        <v>1990</v>
      </c>
      <c r="H248" s="149" t="s">
        <v>913</v>
      </c>
    </row>
    <row r="250" spans="1:10" ht="12.75">
      <c r="A250" s="144" t="s">
        <v>1228</v>
      </c>
      <c r="C250" s="150" t="s">
        <v>1229</v>
      </c>
      <c r="D250" s="128">
        <v>15030.493403732777</v>
      </c>
      <c r="F250" s="128">
        <v>1993.333333334575</v>
      </c>
      <c r="G250" s="128">
        <v>1980</v>
      </c>
      <c r="H250" s="128">
        <v>13044.231200105974</v>
      </c>
      <c r="I250" s="128">
        <v>-0.0001</v>
      </c>
      <c r="J250" s="128">
        <v>-0.0001</v>
      </c>
    </row>
    <row r="251" spans="1:8" ht="12.75">
      <c r="A251" s="127">
        <v>38398.81443287037</v>
      </c>
      <c r="C251" s="150" t="s">
        <v>1230</v>
      </c>
      <c r="D251" s="128">
        <v>58.93741373001208</v>
      </c>
      <c r="F251" s="128">
        <v>25.166114784362154</v>
      </c>
      <c r="G251" s="128">
        <v>9.999999999125798</v>
      </c>
      <c r="H251" s="128">
        <v>58.93741373001208</v>
      </c>
    </row>
    <row r="253" spans="3:8" ht="12.75">
      <c r="C253" s="150" t="s">
        <v>1231</v>
      </c>
      <c r="D253" s="128">
        <v>0.39211895542547637</v>
      </c>
      <c r="F253" s="128">
        <v>1.2625141196160445</v>
      </c>
      <c r="G253" s="128">
        <v>0.5050505050063534</v>
      </c>
      <c r="H253" s="128">
        <v>0.45182742337113185</v>
      </c>
    </row>
    <row r="254" spans="1:10" ht="12.75">
      <c r="A254" s="144" t="s">
        <v>1220</v>
      </c>
      <c r="C254" s="145" t="s">
        <v>1221</v>
      </c>
      <c r="D254" s="145" t="s">
        <v>1222</v>
      </c>
      <c r="F254" s="145" t="s">
        <v>1223</v>
      </c>
      <c r="G254" s="145" t="s">
        <v>1224</v>
      </c>
      <c r="H254" s="145" t="s">
        <v>1225</v>
      </c>
      <c r="I254" s="146" t="s">
        <v>1226</v>
      </c>
      <c r="J254" s="145" t="s">
        <v>1227</v>
      </c>
    </row>
    <row r="255" spans="1:8" ht="12.75">
      <c r="A255" s="147" t="s">
        <v>1119</v>
      </c>
      <c r="C255" s="148">
        <v>766.4900000002235</v>
      </c>
      <c r="D255" s="128">
        <v>1792.5</v>
      </c>
      <c r="F255" s="128">
        <v>1700</v>
      </c>
      <c r="G255" s="128">
        <v>1793</v>
      </c>
      <c r="H255" s="149" t="s">
        <v>914</v>
      </c>
    </row>
    <row r="257" spans="4:8" ht="12.75">
      <c r="D257" s="128">
        <v>1902.2766961827874</v>
      </c>
      <c r="F257" s="128">
        <v>1782.9999999981374</v>
      </c>
      <c r="G257" s="128">
        <v>1829.9999999981374</v>
      </c>
      <c r="H257" s="149" t="s">
        <v>915</v>
      </c>
    </row>
    <row r="259" spans="4:8" ht="12.75">
      <c r="D259" s="128">
        <v>1897.7061429992318</v>
      </c>
      <c r="F259" s="128">
        <v>1628</v>
      </c>
      <c r="G259" s="128">
        <v>1747</v>
      </c>
      <c r="H259" s="149" t="s">
        <v>916</v>
      </c>
    </row>
    <row r="261" spans="1:10" ht="12.75">
      <c r="A261" s="144" t="s">
        <v>1228</v>
      </c>
      <c r="C261" s="150" t="s">
        <v>1229</v>
      </c>
      <c r="D261" s="128">
        <v>1864.1609463940063</v>
      </c>
      <c r="F261" s="128">
        <v>1703.6666666660458</v>
      </c>
      <c r="G261" s="128">
        <v>1789.9999999993793</v>
      </c>
      <c r="H261" s="128">
        <v>115.6430602157655</v>
      </c>
      <c r="I261" s="128">
        <v>-0.0001</v>
      </c>
      <c r="J261" s="128">
        <v>-0.0001</v>
      </c>
    </row>
    <row r="262" spans="1:8" ht="12.75">
      <c r="A262" s="127">
        <v>38398.81494212963</v>
      </c>
      <c r="C262" s="150" t="s">
        <v>1230</v>
      </c>
      <c r="D262" s="128">
        <v>62.10226177574834</v>
      </c>
      <c r="F262" s="128">
        <v>77.56502648220726</v>
      </c>
      <c r="G262" s="128">
        <v>41.58124577169484</v>
      </c>
      <c r="H262" s="128">
        <v>62.10226177574834</v>
      </c>
    </row>
    <row r="264" spans="3:8" ht="12.75">
      <c r="C264" s="150" t="s">
        <v>1231</v>
      </c>
      <c r="D264" s="128">
        <v>3.3313787576055414</v>
      </c>
      <c r="F264" s="128">
        <v>4.552828789800558</v>
      </c>
      <c r="G264" s="128">
        <v>2.322974624117836</v>
      </c>
      <c r="H264" s="128">
        <v>53.70167622672614</v>
      </c>
    </row>
    <row r="265" spans="1:16" ht="12.75">
      <c r="A265" s="138" t="s">
        <v>1280</v>
      </c>
      <c r="B265" s="133" t="s">
        <v>1219</v>
      </c>
      <c r="D265" s="138" t="s">
        <v>1281</v>
      </c>
      <c r="E265" s="133" t="s">
        <v>1282</v>
      </c>
      <c r="F265" s="134" t="s">
        <v>1233</v>
      </c>
      <c r="G265" s="139" t="s">
        <v>1284</v>
      </c>
      <c r="H265" s="140">
        <v>1</v>
      </c>
      <c r="I265" s="141" t="s">
        <v>1285</v>
      </c>
      <c r="J265" s="140">
        <v>3</v>
      </c>
      <c r="K265" s="139" t="s">
        <v>1286</v>
      </c>
      <c r="L265" s="142">
        <v>1</v>
      </c>
      <c r="M265" s="139" t="s">
        <v>1287</v>
      </c>
      <c r="N265" s="143">
        <v>1</v>
      </c>
      <c r="O265" s="139" t="s">
        <v>1288</v>
      </c>
      <c r="P265" s="143">
        <v>1</v>
      </c>
    </row>
    <row r="267" spans="1:10" ht="12.75">
      <c r="A267" s="144" t="s">
        <v>1220</v>
      </c>
      <c r="C267" s="145" t="s">
        <v>1221</v>
      </c>
      <c r="D267" s="145" t="s">
        <v>1222</v>
      </c>
      <c r="F267" s="145" t="s">
        <v>1223</v>
      </c>
      <c r="G267" s="145" t="s">
        <v>1224</v>
      </c>
      <c r="H267" s="145" t="s">
        <v>1225</v>
      </c>
      <c r="I267" s="146" t="s">
        <v>1226</v>
      </c>
      <c r="J267" s="145" t="s">
        <v>1227</v>
      </c>
    </row>
    <row r="268" spans="1:8" ht="12.75">
      <c r="A268" s="147" t="s">
        <v>1096</v>
      </c>
      <c r="C268" s="148">
        <v>178.2290000000503</v>
      </c>
      <c r="D268" s="128">
        <v>472.21149749401957</v>
      </c>
      <c r="F268" s="128">
        <v>392</v>
      </c>
      <c r="G268" s="128">
        <v>374</v>
      </c>
      <c r="H268" s="149" t="s">
        <v>917</v>
      </c>
    </row>
    <row r="270" spans="4:8" ht="12.75">
      <c r="D270" s="128">
        <v>473.11874946113676</v>
      </c>
      <c r="F270" s="128">
        <v>379</v>
      </c>
      <c r="G270" s="128">
        <v>411</v>
      </c>
      <c r="H270" s="149" t="s">
        <v>918</v>
      </c>
    </row>
    <row r="272" spans="4:8" ht="12.75">
      <c r="D272" s="128">
        <v>461.44831980671734</v>
      </c>
      <c r="F272" s="128">
        <v>421</v>
      </c>
      <c r="G272" s="128">
        <v>444.99999999953434</v>
      </c>
      <c r="H272" s="149" t="s">
        <v>919</v>
      </c>
    </row>
    <row r="274" spans="1:8" ht="12.75">
      <c r="A274" s="144" t="s">
        <v>1228</v>
      </c>
      <c r="C274" s="150" t="s">
        <v>1229</v>
      </c>
      <c r="D274" s="128">
        <v>468.92618892062455</v>
      </c>
      <c r="F274" s="128">
        <v>397.33333333333337</v>
      </c>
      <c r="G274" s="128">
        <v>409.9999999998448</v>
      </c>
      <c r="H274" s="128">
        <v>63.57299214853164</v>
      </c>
    </row>
    <row r="275" spans="1:8" ht="12.75">
      <c r="A275" s="127">
        <v>38398.81722222222</v>
      </c>
      <c r="C275" s="150" t="s">
        <v>1230</v>
      </c>
      <c r="D275" s="128">
        <v>6.491892743762314</v>
      </c>
      <c r="F275" s="128">
        <v>21.501937897160182</v>
      </c>
      <c r="G275" s="128">
        <v>35.51056180890001</v>
      </c>
      <c r="H275" s="128">
        <v>6.491892743762314</v>
      </c>
    </row>
    <row r="277" spans="3:8" ht="12.75">
      <c r="C277" s="150" t="s">
        <v>1231</v>
      </c>
      <c r="D277" s="128">
        <v>1.3844167583613467</v>
      </c>
      <c r="F277" s="128">
        <v>5.4115615512987025</v>
      </c>
      <c r="G277" s="128">
        <v>8.661112636320356</v>
      </c>
      <c r="H277" s="128">
        <v>10.211714950579465</v>
      </c>
    </row>
    <row r="278" spans="1:10" ht="12.75">
      <c r="A278" s="144" t="s">
        <v>1220</v>
      </c>
      <c r="C278" s="145" t="s">
        <v>1221</v>
      </c>
      <c r="D278" s="145" t="s">
        <v>1222</v>
      </c>
      <c r="F278" s="145" t="s">
        <v>1223</v>
      </c>
      <c r="G278" s="145" t="s">
        <v>1224</v>
      </c>
      <c r="H278" s="145" t="s">
        <v>1225</v>
      </c>
      <c r="I278" s="146" t="s">
        <v>1226</v>
      </c>
      <c r="J278" s="145" t="s">
        <v>1227</v>
      </c>
    </row>
    <row r="279" spans="1:8" ht="12.75">
      <c r="A279" s="147" t="s">
        <v>1112</v>
      </c>
      <c r="C279" s="148">
        <v>251.61100000003353</v>
      </c>
      <c r="D279" s="128">
        <v>5340502.525123596</v>
      </c>
      <c r="F279" s="128">
        <v>36100</v>
      </c>
      <c r="G279" s="128">
        <v>33100</v>
      </c>
      <c r="H279" s="149" t="s">
        <v>920</v>
      </c>
    </row>
    <row r="281" spans="4:8" ht="12.75">
      <c r="D281" s="128">
        <v>5432686.920883179</v>
      </c>
      <c r="F281" s="128">
        <v>37300</v>
      </c>
      <c r="G281" s="128">
        <v>33200</v>
      </c>
      <c r="H281" s="149" t="s">
        <v>921</v>
      </c>
    </row>
    <row r="283" spans="4:8" ht="12.75">
      <c r="D283" s="128">
        <v>5062614.9454193115</v>
      </c>
      <c r="F283" s="128">
        <v>37300</v>
      </c>
      <c r="G283" s="128">
        <v>33300</v>
      </c>
      <c r="H283" s="149" t="s">
        <v>922</v>
      </c>
    </row>
    <row r="285" spans="1:10" ht="12.75">
      <c r="A285" s="144" t="s">
        <v>1228</v>
      </c>
      <c r="C285" s="150" t="s">
        <v>1229</v>
      </c>
      <c r="D285" s="128">
        <v>5278601.463808696</v>
      </c>
      <c r="F285" s="128">
        <v>36900</v>
      </c>
      <c r="G285" s="128">
        <v>33200</v>
      </c>
      <c r="H285" s="128">
        <v>5243569.700391389</v>
      </c>
      <c r="I285" s="128">
        <v>-0.0001</v>
      </c>
      <c r="J285" s="128">
        <v>-0.0001</v>
      </c>
    </row>
    <row r="286" spans="1:8" ht="12.75">
      <c r="A286" s="127">
        <v>38398.81774305556</v>
      </c>
      <c r="C286" s="150" t="s">
        <v>1230</v>
      </c>
      <c r="D286" s="128">
        <v>192645.0694927505</v>
      </c>
      <c r="F286" s="128">
        <v>692.8203230275509</v>
      </c>
      <c r="G286" s="128">
        <v>100</v>
      </c>
      <c r="H286" s="128">
        <v>192645.0694927505</v>
      </c>
    </row>
    <row r="288" spans="3:8" ht="12.75">
      <c r="C288" s="150" t="s">
        <v>1231</v>
      </c>
      <c r="D288" s="128">
        <v>3.6495475328753133</v>
      </c>
      <c r="F288" s="128">
        <v>1.877561851023173</v>
      </c>
      <c r="G288" s="128">
        <v>0.30120481927710846</v>
      </c>
      <c r="H288" s="128">
        <v>3.673929794017443</v>
      </c>
    </row>
    <row r="289" spans="1:10" ht="12.75">
      <c r="A289" s="144" t="s">
        <v>1220</v>
      </c>
      <c r="C289" s="145" t="s">
        <v>1221</v>
      </c>
      <c r="D289" s="145" t="s">
        <v>1222</v>
      </c>
      <c r="F289" s="145" t="s">
        <v>1223</v>
      </c>
      <c r="G289" s="145" t="s">
        <v>1224</v>
      </c>
      <c r="H289" s="145" t="s">
        <v>1225</v>
      </c>
      <c r="I289" s="146" t="s">
        <v>1226</v>
      </c>
      <c r="J289" s="145" t="s">
        <v>1227</v>
      </c>
    </row>
    <row r="290" spans="1:8" ht="12.75">
      <c r="A290" s="147" t="s">
        <v>1115</v>
      </c>
      <c r="C290" s="148">
        <v>257.6099999998696</v>
      </c>
      <c r="D290" s="128">
        <v>572478.261387825</v>
      </c>
      <c r="F290" s="128">
        <v>19012.5</v>
      </c>
      <c r="G290" s="128">
        <v>15275</v>
      </c>
      <c r="H290" s="149" t="s">
        <v>923</v>
      </c>
    </row>
    <row r="292" spans="4:8" ht="12.75">
      <c r="D292" s="128">
        <v>561017.7913389206</v>
      </c>
      <c r="F292" s="128">
        <v>17715</v>
      </c>
      <c r="G292" s="128">
        <v>14820</v>
      </c>
      <c r="H292" s="149" t="s">
        <v>924</v>
      </c>
    </row>
    <row r="294" spans="4:8" ht="12.75">
      <c r="D294" s="128">
        <v>557430.5698890686</v>
      </c>
      <c r="F294" s="128">
        <v>18602.5</v>
      </c>
      <c r="G294" s="128">
        <v>14977.499999985099</v>
      </c>
      <c r="H294" s="149" t="s">
        <v>925</v>
      </c>
    </row>
    <row r="296" spans="1:10" ht="12.75">
      <c r="A296" s="144" t="s">
        <v>1228</v>
      </c>
      <c r="C296" s="150" t="s">
        <v>1229</v>
      </c>
      <c r="D296" s="128">
        <v>563642.2075386047</v>
      </c>
      <c r="F296" s="128">
        <v>18443.333333333332</v>
      </c>
      <c r="G296" s="128">
        <v>15024.166666661698</v>
      </c>
      <c r="H296" s="128">
        <v>546908.4575386072</v>
      </c>
      <c r="I296" s="128">
        <v>-0.0001</v>
      </c>
      <c r="J296" s="128">
        <v>-0.0001</v>
      </c>
    </row>
    <row r="297" spans="1:8" ht="12.75">
      <c r="A297" s="127">
        <v>38398.818391203706</v>
      </c>
      <c r="C297" s="150" t="s">
        <v>1230</v>
      </c>
      <c r="D297" s="128">
        <v>7859.638996315023</v>
      </c>
      <c r="F297" s="128">
        <v>663.2322996758626</v>
      </c>
      <c r="G297" s="128">
        <v>231.0618604054884</v>
      </c>
      <c r="H297" s="128">
        <v>7859.638996315023</v>
      </c>
    </row>
    <row r="299" spans="3:8" ht="12.75">
      <c r="C299" s="150" t="s">
        <v>1231</v>
      </c>
      <c r="D299" s="128">
        <v>1.394437622164182</v>
      </c>
      <c r="F299" s="128">
        <v>3.5960543991100464</v>
      </c>
      <c r="G299" s="128">
        <v>1.5379346191506895</v>
      </c>
      <c r="H299" s="128">
        <v>1.4371032095001381</v>
      </c>
    </row>
    <row r="300" spans="1:10" ht="12.75">
      <c r="A300" s="144" t="s">
        <v>1220</v>
      </c>
      <c r="C300" s="145" t="s">
        <v>1221</v>
      </c>
      <c r="D300" s="145" t="s">
        <v>1222</v>
      </c>
      <c r="F300" s="145" t="s">
        <v>1223</v>
      </c>
      <c r="G300" s="145" t="s">
        <v>1224</v>
      </c>
      <c r="H300" s="145" t="s">
        <v>1225</v>
      </c>
      <c r="I300" s="146" t="s">
        <v>1226</v>
      </c>
      <c r="J300" s="145" t="s">
        <v>1227</v>
      </c>
    </row>
    <row r="301" spans="1:8" ht="12.75">
      <c r="A301" s="147" t="s">
        <v>1114</v>
      </c>
      <c r="C301" s="148">
        <v>259.9399999999441</v>
      </c>
      <c r="D301" s="128">
        <v>5541466.555854797</v>
      </c>
      <c r="F301" s="128">
        <v>33950</v>
      </c>
      <c r="G301" s="128">
        <v>31650</v>
      </c>
      <c r="H301" s="149" t="s">
        <v>926</v>
      </c>
    </row>
    <row r="303" spans="4:8" ht="12.75">
      <c r="D303" s="128">
        <v>5485287.067901611</v>
      </c>
      <c r="F303" s="128">
        <v>33075</v>
      </c>
      <c r="G303" s="128">
        <v>32100</v>
      </c>
      <c r="H303" s="149" t="s">
        <v>927</v>
      </c>
    </row>
    <row r="305" spans="4:8" ht="12.75">
      <c r="D305" s="128">
        <v>5394295.334152222</v>
      </c>
      <c r="F305" s="128">
        <v>33625</v>
      </c>
      <c r="G305" s="128">
        <v>32300</v>
      </c>
      <c r="H305" s="149" t="s">
        <v>928</v>
      </c>
    </row>
    <row r="307" spans="1:10" ht="12.75">
      <c r="A307" s="144" t="s">
        <v>1228</v>
      </c>
      <c r="C307" s="150" t="s">
        <v>1229</v>
      </c>
      <c r="D307" s="128">
        <v>5473682.985969543</v>
      </c>
      <c r="F307" s="128">
        <v>33550</v>
      </c>
      <c r="G307" s="128">
        <v>32016.666666666664</v>
      </c>
      <c r="H307" s="128">
        <v>5440983.552007279</v>
      </c>
      <c r="I307" s="128">
        <v>-0.0001</v>
      </c>
      <c r="J307" s="128">
        <v>-0.0001</v>
      </c>
    </row>
    <row r="308" spans="1:8" ht="12.75">
      <c r="A308" s="127">
        <v>38398.81905092593</v>
      </c>
      <c r="C308" s="150" t="s">
        <v>1230</v>
      </c>
      <c r="D308" s="128">
        <v>74268.65531617854</v>
      </c>
      <c r="F308" s="128">
        <v>442.2951503238533</v>
      </c>
      <c r="G308" s="128">
        <v>332.91640592396965</v>
      </c>
      <c r="H308" s="128">
        <v>74268.65531617854</v>
      </c>
    </row>
    <row r="310" spans="3:8" ht="12.75">
      <c r="C310" s="150" t="s">
        <v>1231</v>
      </c>
      <c r="D310" s="128">
        <v>1.3568315064381367</v>
      </c>
      <c r="F310" s="128">
        <v>1.3183163944079084</v>
      </c>
      <c r="G310" s="128">
        <v>1.0398221944527943</v>
      </c>
      <c r="H310" s="128">
        <v>1.3649858450459653</v>
      </c>
    </row>
    <row r="311" spans="1:10" ht="12.75">
      <c r="A311" s="144" t="s">
        <v>1220</v>
      </c>
      <c r="C311" s="145" t="s">
        <v>1221</v>
      </c>
      <c r="D311" s="145" t="s">
        <v>1222</v>
      </c>
      <c r="F311" s="145" t="s">
        <v>1223</v>
      </c>
      <c r="G311" s="145" t="s">
        <v>1224</v>
      </c>
      <c r="H311" s="145" t="s">
        <v>1225</v>
      </c>
      <c r="I311" s="146" t="s">
        <v>1226</v>
      </c>
      <c r="J311" s="145" t="s">
        <v>1227</v>
      </c>
    </row>
    <row r="312" spans="1:8" ht="12.75">
      <c r="A312" s="147" t="s">
        <v>1116</v>
      </c>
      <c r="C312" s="148">
        <v>285.2129999999888</v>
      </c>
      <c r="D312" s="128">
        <v>1214829.14925766</v>
      </c>
      <c r="F312" s="128">
        <v>18825</v>
      </c>
      <c r="G312" s="128">
        <v>13400</v>
      </c>
      <c r="H312" s="149" t="s">
        <v>929</v>
      </c>
    </row>
    <row r="314" spans="4:8" ht="12.75">
      <c r="D314" s="128">
        <v>1202889.2490711212</v>
      </c>
      <c r="F314" s="128">
        <v>18450</v>
      </c>
      <c r="G314" s="128">
        <v>13525</v>
      </c>
      <c r="H314" s="149" t="s">
        <v>930</v>
      </c>
    </row>
    <row r="316" spans="4:8" ht="12.75">
      <c r="D316" s="128">
        <v>1232159.4340286255</v>
      </c>
      <c r="F316" s="128">
        <v>19250</v>
      </c>
      <c r="G316" s="128">
        <v>13425</v>
      </c>
      <c r="H316" s="149" t="s">
        <v>931</v>
      </c>
    </row>
    <row r="318" spans="1:10" ht="12.75">
      <c r="A318" s="144" t="s">
        <v>1228</v>
      </c>
      <c r="C318" s="150" t="s">
        <v>1229</v>
      </c>
      <c r="D318" s="128">
        <v>1216625.9441191356</v>
      </c>
      <c r="F318" s="128">
        <v>18841.666666666668</v>
      </c>
      <c r="G318" s="128">
        <v>13450</v>
      </c>
      <c r="H318" s="128">
        <v>1200469.0773615183</v>
      </c>
      <c r="I318" s="128">
        <v>-0.0001</v>
      </c>
      <c r="J318" s="128">
        <v>-0.0001</v>
      </c>
    </row>
    <row r="319" spans="1:8" ht="12.75">
      <c r="A319" s="127">
        <v>38398.8197337963</v>
      </c>
      <c r="C319" s="150" t="s">
        <v>1230</v>
      </c>
      <c r="D319" s="128">
        <v>14717.584234244538</v>
      </c>
      <c r="F319" s="128">
        <v>400.26033195076093</v>
      </c>
      <c r="G319" s="128">
        <v>66.14378277661476</v>
      </c>
      <c r="H319" s="128">
        <v>14717.584234244538</v>
      </c>
    </row>
    <row r="321" spans="3:8" ht="12.75">
      <c r="C321" s="150" t="s">
        <v>1231</v>
      </c>
      <c r="D321" s="128">
        <v>1.2097049471438317</v>
      </c>
      <c r="F321" s="128">
        <v>2.124336127115936</v>
      </c>
      <c r="G321" s="128">
        <v>0.491775336629106</v>
      </c>
      <c r="H321" s="128">
        <v>1.2259861175759692</v>
      </c>
    </row>
    <row r="322" spans="1:10" ht="12.75">
      <c r="A322" s="144" t="s">
        <v>1220</v>
      </c>
      <c r="C322" s="145" t="s">
        <v>1221</v>
      </c>
      <c r="D322" s="145" t="s">
        <v>1222</v>
      </c>
      <c r="F322" s="145" t="s">
        <v>1223</v>
      </c>
      <c r="G322" s="145" t="s">
        <v>1224</v>
      </c>
      <c r="H322" s="145" t="s">
        <v>1225</v>
      </c>
      <c r="I322" s="146" t="s">
        <v>1226</v>
      </c>
      <c r="J322" s="145" t="s">
        <v>1227</v>
      </c>
    </row>
    <row r="323" spans="1:8" ht="12.75">
      <c r="A323" s="147" t="s">
        <v>1112</v>
      </c>
      <c r="C323" s="148">
        <v>288.1579999998212</v>
      </c>
      <c r="D323" s="128">
        <v>547827.4734706879</v>
      </c>
      <c r="F323" s="128">
        <v>5970</v>
      </c>
      <c r="G323" s="128">
        <v>5170</v>
      </c>
      <c r="H323" s="149" t="s">
        <v>932</v>
      </c>
    </row>
    <row r="325" spans="4:8" ht="12.75">
      <c r="D325" s="128">
        <v>537127.3492221832</v>
      </c>
      <c r="F325" s="128">
        <v>5970</v>
      </c>
      <c r="G325" s="128">
        <v>5170</v>
      </c>
      <c r="H325" s="149" t="s">
        <v>933</v>
      </c>
    </row>
    <row r="327" spans="4:8" ht="12.75">
      <c r="D327" s="128">
        <v>550958.2479047775</v>
      </c>
      <c r="F327" s="128">
        <v>5970</v>
      </c>
      <c r="G327" s="128">
        <v>5170</v>
      </c>
      <c r="H327" s="149" t="s">
        <v>934</v>
      </c>
    </row>
    <row r="329" spans="1:10" ht="12.75">
      <c r="A329" s="144" t="s">
        <v>1228</v>
      </c>
      <c r="C329" s="150" t="s">
        <v>1229</v>
      </c>
      <c r="D329" s="128">
        <v>545304.3568658829</v>
      </c>
      <c r="F329" s="128">
        <v>5970</v>
      </c>
      <c r="G329" s="128">
        <v>5170</v>
      </c>
      <c r="H329" s="128">
        <v>539740.5515561483</v>
      </c>
      <c r="I329" s="128">
        <v>-0.0001</v>
      </c>
      <c r="J329" s="128">
        <v>-0.0001</v>
      </c>
    </row>
    <row r="330" spans="1:8" ht="12.75">
      <c r="A330" s="127">
        <v>38398.82016203704</v>
      </c>
      <c r="C330" s="150" t="s">
        <v>1230</v>
      </c>
      <c r="D330" s="128">
        <v>7252.449768400818</v>
      </c>
      <c r="H330" s="128">
        <v>7252.449768400818</v>
      </c>
    </row>
    <row r="332" spans="3:8" ht="12.75">
      <c r="C332" s="150" t="s">
        <v>1231</v>
      </c>
      <c r="D332" s="128">
        <v>1.3299819957581145</v>
      </c>
      <c r="F332" s="128">
        <v>0</v>
      </c>
      <c r="G332" s="128">
        <v>0</v>
      </c>
      <c r="H332" s="128">
        <v>1.3436918436999001</v>
      </c>
    </row>
    <row r="333" spans="1:10" ht="12.75">
      <c r="A333" s="144" t="s">
        <v>1220</v>
      </c>
      <c r="C333" s="145" t="s">
        <v>1221</v>
      </c>
      <c r="D333" s="145" t="s">
        <v>1222</v>
      </c>
      <c r="F333" s="145" t="s">
        <v>1223</v>
      </c>
      <c r="G333" s="145" t="s">
        <v>1224</v>
      </c>
      <c r="H333" s="145" t="s">
        <v>1225</v>
      </c>
      <c r="I333" s="146" t="s">
        <v>1226</v>
      </c>
      <c r="J333" s="145" t="s">
        <v>1227</v>
      </c>
    </row>
    <row r="334" spans="1:8" ht="12.75">
      <c r="A334" s="147" t="s">
        <v>1113</v>
      </c>
      <c r="C334" s="148">
        <v>334.94100000010803</v>
      </c>
      <c r="D334" s="128">
        <v>742417.4829816818</v>
      </c>
      <c r="F334" s="128">
        <v>39000</v>
      </c>
      <c r="G334" s="128">
        <v>82900</v>
      </c>
      <c r="H334" s="149" t="s">
        <v>935</v>
      </c>
    </row>
    <row r="336" spans="4:8" ht="12.75">
      <c r="D336" s="128">
        <v>739222.2621631622</v>
      </c>
      <c r="F336" s="128">
        <v>38600</v>
      </c>
      <c r="G336" s="128">
        <v>80300</v>
      </c>
      <c r="H336" s="149" t="s">
        <v>936</v>
      </c>
    </row>
    <row r="338" spans="4:8" ht="12.75">
      <c r="D338" s="128">
        <v>706670.6641330719</v>
      </c>
      <c r="F338" s="128">
        <v>38900</v>
      </c>
      <c r="G338" s="128">
        <v>98800</v>
      </c>
      <c r="H338" s="149" t="s">
        <v>937</v>
      </c>
    </row>
    <row r="340" spans="1:10" ht="12.75">
      <c r="A340" s="144" t="s">
        <v>1228</v>
      </c>
      <c r="C340" s="150" t="s">
        <v>1229</v>
      </c>
      <c r="D340" s="128">
        <v>729436.8030926387</v>
      </c>
      <c r="F340" s="128">
        <v>38833.333333333336</v>
      </c>
      <c r="G340" s="128">
        <v>87333.33333333334</v>
      </c>
      <c r="H340" s="128">
        <v>658057.4171277263</v>
      </c>
      <c r="I340" s="128">
        <v>-0.0001</v>
      </c>
      <c r="J340" s="128">
        <v>-0.0001</v>
      </c>
    </row>
    <row r="341" spans="1:8" ht="12.75">
      <c r="A341" s="127">
        <v>38398.82063657408</v>
      </c>
      <c r="C341" s="150" t="s">
        <v>1230</v>
      </c>
      <c r="D341" s="128">
        <v>19780.676716545346</v>
      </c>
      <c r="F341" s="128">
        <v>208.16659994661327</v>
      </c>
      <c r="G341" s="128">
        <v>10015.15518268855</v>
      </c>
      <c r="H341" s="128">
        <v>19780.676716545346</v>
      </c>
    </row>
    <row r="343" spans="3:8" ht="12.75">
      <c r="C343" s="150" t="s">
        <v>1231</v>
      </c>
      <c r="D343" s="128">
        <v>2.711773882628348</v>
      </c>
      <c r="F343" s="128">
        <v>0.5360513303346265</v>
      </c>
      <c r="G343" s="128">
        <v>11.467734942009793</v>
      </c>
      <c r="H343" s="128">
        <v>3.0059195750552568</v>
      </c>
    </row>
    <row r="344" spans="1:10" ht="12.75">
      <c r="A344" s="144" t="s">
        <v>1220</v>
      </c>
      <c r="C344" s="145" t="s">
        <v>1221</v>
      </c>
      <c r="D344" s="145" t="s">
        <v>1222</v>
      </c>
      <c r="F344" s="145" t="s">
        <v>1223</v>
      </c>
      <c r="G344" s="145" t="s">
        <v>1224</v>
      </c>
      <c r="H344" s="145" t="s">
        <v>1225</v>
      </c>
      <c r="I344" s="146" t="s">
        <v>1226</v>
      </c>
      <c r="J344" s="145" t="s">
        <v>1227</v>
      </c>
    </row>
    <row r="345" spans="1:8" ht="12.75">
      <c r="A345" s="147" t="s">
        <v>1117</v>
      </c>
      <c r="C345" s="148">
        <v>393.36599999992177</v>
      </c>
      <c r="D345" s="128">
        <v>5346879.429458618</v>
      </c>
      <c r="F345" s="128">
        <v>18100</v>
      </c>
      <c r="G345" s="128">
        <v>18500</v>
      </c>
      <c r="H345" s="149" t="s">
        <v>938</v>
      </c>
    </row>
    <row r="347" spans="4:8" ht="12.75">
      <c r="D347" s="128">
        <v>5583314.881164551</v>
      </c>
      <c r="F347" s="128">
        <v>17500</v>
      </c>
      <c r="G347" s="128">
        <v>17700</v>
      </c>
      <c r="H347" s="149" t="s">
        <v>939</v>
      </c>
    </row>
    <row r="349" spans="4:8" ht="12.75">
      <c r="D349" s="128">
        <v>5491335.2953567505</v>
      </c>
      <c r="F349" s="128">
        <v>18700</v>
      </c>
      <c r="G349" s="128">
        <v>17600</v>
      </c>
      <c r="H349" s="149" t="s">
        <v>940</v>
      </c>
    </row>
    <row r="351" spans="1:10" ht="12.75">
      <c r="A351" s="144" t="s">
        <v>1228</v>
      </c>
      <c r="C351" s="150" t="s">
        <v>1229</v>
      </c>
      <c r="D351" s="128">
        <v>5473843.201993307</v>
      </c>
      <c r="F351" s="128">
        <v>18100</v>
      </c>
      <c r="G351" s="128">
        <v>17933.333333333332</v>
      </c>
      <c r="H351" s="128">
        <v>5455826.535326639</v>
      </c>
      <c r="I351" s="128">
        <v>-0.0001</v>
      </c>
      <c r="J351" s="128">
        <v>-0.0001</v>
      </c>
    </row>
    <row r="352" spans="1:8" ht="12.75">
      <c r="A352" s="127">
        <v>38398.82111111111</v>
      </c>
      <c r="C352" s="150" t="s">
        <v>1230</v>
      </c>
      <c r="D352" s="128">
        <v>119184.35595130204</v>
      </c>
      <c r="F352" s="128">
        <v>600</v>
      </c>
      <c r="G352" s="128">
        <v>493.28828623162474</v>
      </c>
      <c r="H352" s="128">
        <v>119184.35595130204</v>
      </c>
    </row>
    <row r="354" spans="3:8" ht="12.75">
      <c r="C354" s="150" t="s">
        <v>1231</v>
      </c>
      <c r="D354" s="128">
        <v>2.1773432587163057</v>
      </c>
      <c r="F354" s="128">
        <v>3.314917127071823</v>
      </c>
      <c r="G354" s="128">
        <v>2.750678176012778</v>
      </c>
      <c r="H354" s="128">
        <v>2.1845334557391043</v>
      </c>
    </row>
    <row r="355" spans="1:10" ht="12.75">
      <c r="A355" s="144" t="s">
        <v>1220</v>
      </c>
      <c r="C355" s="145" t="s">
        <v>1221</v>
      </c>
      <c r="D355" s="145" t="s">
        <v>1222</v>
      </c>
      <c r="F355" s="145" t="s">
        <v>1223</v>
      </c>
      <c r="G355" s="145" t="s">
        <v>1224</v>
      </c>
      <c r="H355" s="145" t="s">
        <v>1225</v>
      </c>
      <c r="I355" s="146" t="s">
        <v>1226</v>
      </c>
      <c r="J355" s="145" t="s">
        <v>1227</v>
      </c>
    </row>
    <row r="356" spans="1:8" ht="12.75">
      <c r="A356" s="147" t="s">
        <v>1111</v>
      </c>
      <c r="C356" s="148">
        <v>396.15199999976903</v>
      </c>
      <c r="D356" s="128">
        <v>5934936.8472213745</v>
      </c>
      <c r="F356" s="128">
        <v>128200</v>
      </c>
      <c r="G356" s="128">
        <v>127300</v>
      </c>
      <c r="H356" s="149" t="s">
        <v>941</v>
      </c>
    </row>
    <row r="358" spans="4:8" ht="12.75">
      <c r="D358" s="128">
        <v>5960382.225883484</v>
      </c>
      <c r="F358" s="128">
        <v>125300</v>
      </c>
      <c r="G358" s="128">
        <v>127800</v>
      </c>
      <c r="H358" s="149" t="s">
        <v>942</v>
      </c>
    </row>
    <row r="360" spans="4:8" ht="12.75">
      <c r="D360" s="128">
        <v>6023559.42326355</v>
      </c>
      <c r="F360" s="128">
        <v>128100</v>
      </c>
      <c r="G360" s="128">
        <v>127500</v>
      </c>
      <c r="H360" s="149" t="s">
        <v>943</v>
      </c>
    </row>
    <row r="362" spans="1:10" ht="12.75">
      <c r="A362" s="144" t="s">
        <v>1228</v>
      </c>
      <c r="C362" s="150" t="s">
        <v>1229</v>
      </c>
      <c r="D362" s="128">
        <v>5972959.498789469</v>
      </c>
      <c r="F362" s="128">
        <v>127200</v>
      </c>
      <c r="G362" s="128">
        <v>127533.33333333334</v>
      </c>
      <c r="H362" s="128">
        <v>5845594.615713766</v>
      </c>
      <c r="I362" s="128">
        <v>-0.0001</v>
      </c>
      <c r="J362" s="128">
        <v>-0.0001</v>
      </c>
    </row>
    <row r="363" spans="1:8" ht="12.75">
      <c r="A363" s="127">
        <v>38398.82157407407</v>
      </c>
      <c r="C363" s="150" t="s">
        <v>1230</v>
      </c>
      <c r="D363" s="128">
        <v>45630.37465767731</v>
      </c>
      <c r="F363" s="128">
        <v>1646.2077633154329</v>
      </c>
      <c r="G363" s="128">
        <v>251.66114784235833</v>
      </c>
      <c r="H363" s="128">
        <v>45630.37465767731</v>
      </c>
    </row>
    <row r="365" spans="3:8" ht="12.75">
      <c r="C365" s="150" t="s">
        <v>1231</v>
      </c>
      <c r="D365" s="128">
        <v>0.7639491723813822</v>
      </c>
      <c r="F365" s="128">
        <v>1.29418849317251</v>
      </c>
      <c r="G365" s="128">
        <v>0.19732970296055283</v>
      </c>
      <c r="H365" s="128">
        <v>0.7805942364702564</v>
      </c>
    </row>
    <row r="366" spans="1:10" ht="12.75">
      <c r="A366" s="144" t="s">
        <v>1220</v>
      </c>
      <c r="C366" s="145" t="s">
        <v>1221</v>
      </c>
      <c r="D366" s="145" t="s">
        <v>1222</v>
      </c>
      <c r="F366" s="145" t="s">
        <v>1223</v>
      </c>
      <c r="G366" s="145" t="s">
        <v>1224</v>
      </c>
      <c r="H366" s="145" t="s">
        <v>1225</v>
      </c>
      <c r="I366" s="146" t="s">
        <v>1226</v>
      </c>
      <c r="J366" s="145" t="s">
        <v>1227</v>
      </c>
    </row>
    <row r="367" spans="1:8" ht="12.75">
      <c r="A367" s="147" t="s">
        <v>1118</v>
      </c>
      <c r="C367" s="148">
        <v>589.5920000001788</v>
      </c>
      <c r="D367" s="128">
        <v>467547.44991111755</v>
      </c>
      <c r="F367" s="128">
        <v>3720</v>
      </c>
      <c r="G367" s="128">
        <v>3770</v>
      </c>
      <c r="H367" s="149" t="s">
        <v>944</v>
      </c>
    </row>
    <row r="369" spans="4:8" ht="12.75">
      <c r="D369" s="128">
        <v>454817.3426451683</v>
      </c>
      <c r="F369" s="128">
        <v>3820</v>
      </c>
      <c r="G369" s="128">
        <v>3680</v>
      </c>
      <c r="H369" s="149" t="s">
        <v>945</v>
      </c>
    </row>
    <row r="371" spans="4:8" ht="12.75">
      <c r="D371" s="128">
        <v>467253.40775203705</v>
      </c>
      <c r="F371" s="128">
        <v>3680</v>
      </c>
      <c r="G371" s="128">
        <v>3790.0000000037253</v>
      </c>
      <c r="H371" s="149" t="s">
        <v>946</v>
      </c>
    </row>
    <row r="373" spans="1:10" ht="12.75">
      <c r="A373" s="144" t="s">
        <v>1228</v>
      </c>
      <c r="C373" s="150" t="s">
        <v>1229</v>
      </c>
      <c r="D373" s="128">
        <v>463206.066769441</v>
      </c>
      <c r="F373" s="128">
        <v>3740</v>
      </c>
      <c r="G373" s="128">
        <v>3746.6666666679084</v>
      </c>
      <c r="H373" s="128">
        <v>459462.53120458685</v>
      </c>
      <c r="I373" s="128">
        <v>-0.0001</v>
      </c>
      <c r="J373" s="128">
        <v>-0.0001</v>
      </c>
    </row>
    <row r="374" spans="1:8" ht="12.75">
      <c r="A374" s="127">
        <v>38398.82208333333</v>
      </c>
      <c r="C374" s="150" t="s">
        <v>1230</v>
      </c>
      <c r="D374" s="128">
        <v>7266.335701208433</v>
      </c>
      <c r="F374" s="128">
        <v>72.11102550927978</v>
      </c>
      <c r="G374" s="128">
        <v>58.5946527722066</v>
      </c>
      <c r="H374" s="128">
        <v>7266.335701208433</v>
      </c>
    </row>
    <row r="376" spans="3:8" ht="12.75">
      <c r="C376" s="150" t="s">
        <v>1231</v>
      </c>
      <c r="D376" s="128">
        <v>1.5687047779590557</v>
      </c>
      <c r="F376" s="128">
        <v>1.9281022863443795</v>
      </c>
      <c r="G376" s="128">
        <v>1.5639142198982343</v>
      </c>
      <c r="H376" s="128">
        <v>1.581486020668119</v>
      </c>
    </row>
    <row r="377" spans="1:10" ht="12.75">
      <c r="A377" s="144" t="s">
        <v>1220</v>
      </c>
      <c r="C377" s="145" t="s">
        <v>1221</v>
      </c>
      <c r="D377" s="145" t="s">
        <v>1222</v>
      </c>
      <c r="F377" s="145" t="s">
        <v>1223</v>
      </c>
      <c r="G377" s="145" t="s">
        <v>1224</v>
      </c>
      <c r="H377" s="145" t="s">
        <v>1225</v>
      </c>
      <c r="I377" s="146" t="s">
        <v>1226</v>
      </c>
      <c r="J377" s="145" t="s">
        <v>1227</v>
      </c>
    </row>
    <row r="378" spans="1:8" ht="12.75">
      <c r="A378" s="147" t="s">
        <v>1119</v>
      </c>
      <c r="C378" s="148">
        <v>766.4900000002235</v>
      </c>
      <c r="D378" s="128">
        <v>2809.634609680623</v>
      </c>
      <c r="F378" s="128">
        <v>1915</v>
      </c>
      <c r="G378" s="128">
        <v>1704.9999999981374</v>
      </c>
      <c r="H378" s="149" t="s">
        <v>947</v>
      </c>
    </row>
    <row r="380" spans="4:8" ht="12.75">
      <c r="D380" s="128">
        <v>2826.569442950189</v>
      </c>
      <c r="F380" s="128">
        <v>1679</v>
      </c>
      <c r="G380" s="128">
        <v>1701.0000000018626</v>
      </c>
      <c r="H380" s="149" t="s">
        <v>948</v>
      </c>
    </row>
    <row r="382" spans="4:8" ht="12.75">
      <c r="D382" s="128">
        <v>2794.143732741475</v>
      </c>
      <c r="F382" s="128">
        <v>1773.0000000018626</v>
      </c>
      <c r="G382" s="128">
        <v>1838</v>
      </c>
      <c r="H382" s="149" t="s">
        <v>949</v>
      </c>
    </row>
    <row r="384" spans="1:10" ht="12.75">
      <c r="A384" s="144" t="s">
        <v>1228</v>
      </c>
      <c r="C384" s="150" t="s">
        <v>1229</v>
      </c>
      <c r="D384" s="128">
        <v>2810.1159284574287</v>
      </c>
      <c r="F384" s="128">
        <v>1789.0000000006207</v>
      </c>
      <c r="G384" s="128">
        <v>1748</v>
      </c>
      <c r="H384" s="128">
        <v>1042.4159284571306</v>
      </c>
      <c r="I384" s="128">
        <v>-0.0001</v>
      </c>
      <c r="J384" s="128">
        <v>-0.0001</v>
      </c>
    </row>
    <row r="385" spans="1:8" ht="12.75">
      <c r="A385" s="127">
        <v>38398.82258101852</v>
      </c>
      <c r="C385" s="150" t="s">
        <v>1230</v>
      </c>
      <c r="D385" s="128">
        <v>16.218212646863407</v>
      </c>
      <c r="F385" s="128">
        <v>118.81077392210608</v>
      </c>
      <c r="G385" s="128">
        <v>77.96794213003221</v>
      </c>
      <c r="H385" s="128">
        <v>16.218212646863407</v>
      </c>
    </row>
    <row r="387" spans="3:8" ht="12.75">
      <c r="C387" s="150" t="s">
        <v>1231</v>
      </c>
      <c r="D387" s="128">
        <v>0.5771367822453558</v>
      </c>
      <c r="F387" s="128">
        <v>6.64118356188177</v>
      </c>
      <c r="G387" s="128">
        <v>4.460408588674611</v>
      </c>
      <c r="H387" s="128">
        <v>1.5558293195757114</v>
      </c>
    </row>
    <row r="388" spans="1:16" ht="12.75">
      <c r="A388" s="138" t="s">
        <v>1280</v>
      </c>
      <c r="B388" s="133" t="s">
        <v>1137</v>
      </c>
      <c r="D388" s="138" t="s">
        <v>1281</v>
      </c>
      <c r="E388" s="133" t="s">
        <v>1282</v>
      </c>
      <c r="F388" s="134" t="s">
        <v>1234</v>
      </c>
      <c r="G388" s="139" t="s">
        <v>1284</v>
      </c>
      <c r="H388" s="140">
        <v>1</v>
      </c>
      <c r="I388" s="141" t="s">
        <v>1285</v>
      </c>
      <c r="J388" s="140">
        <v>4</v>
      </c>
      <c r="K388" s="139" t="s">
        <v>1286</v>
      </c>
      <c r="L388" s="142">
        <v>1</v>
      </c>
      <c r="M388" s="139" t="s">
        <v>1287</v>
      </c>
      <c r="N388" s="143">
        <v>1</v>
      </c>
      <c r="O388" s="139" t="s">
        <v>1288</v>
      </c>
      <c r="P388" s="143">
        <v>1</v>
      </c>
    </row>
    <row r="390" spans="1:10" ht="12.75">
      <c r="A390" s="144" t="s">
        <v>1220</v>
      </c>
      <c r="C390" s="145" t="s">
        <v>1221</v>
      </c>
      <c r="D390" s="145" t="s">
        <v>1222</v>
      </c>
      <c r="F390" s="145" t="s">
        <v>1223</v>
      </c>
      <c r="G390" s="145" t="s">
        <v>1224</v>
      </c>
      <c r="H390" s="145" t="s">
        <v>1225</v>
      </c>
      <c r="I390" s="146" t="s">
        <v>1226</v>
      </c>
      <c r="J390" s="145" t="s">
        <v>1227</v>
      </c>
    </row>
    <row r="391" spans="1:8" ht="12.75">
      <c r="A391" s="147" t="s">
        <v>1096</v>
      </c>
      <c r="C391" s="148">
        <v>178.2290000000503</v>
      </c>
      <c r="D391" s="128">
        <v>717.0705362986773</v>
      </c>
      <c r="F391" s="128">
        <v>375</v>
      </c>
      <c r="G391" s="128">
        <v>380</v>
      </c>
      <c r="H391" s="149" t="s">
        <v>950</v>
      </c>
    </row>
    <row r="393" spans="4:8" ht="12.75">
      <c r="D393" s="128">
        <v>739.0578414667398</v>
      </c>
      <c r="F393" s="128">
        <v>329</v>
      </c>
      <c r="G393" s="128">
        <v>355</v>
      </c>
      <c r="H393" s="149" t="s">
        <v>951</v>
      </c>
    </row>
    <row r="395" spans="4:8" ht="12.75">
      <c r="D395" s="128">
        <v>714.2147971950471</v>
      </c>
      <c r="F395" s="128">
        <v>405.00000000046566</v>
      </c>
      <c r="G395" s="128">
        <v>408</v>
      </c>
      <c r="H395" s="149" t="s">
        <v>952</v>
      </c>
    </row>
    <row r="397" spans="1:8" ht="12.75">
      <c r="A397" s="144" t="s">
        <v>1228</v>
      </c>
      <c r="C397" s="150" t="s">
        <v>1229</v>
      </c>
      <c r="D397" s="128">
        <v>723.4477249868214</v>
      </c>
      <c r="F397" s="128">
        <v>369.6666666668219</v>
      </c>
      <c r="G397" s="128">
        <v>381</v>
      </c>
      <c r="H397" s="128">
        <v>346.6053910326988</v>
      </c>
    </row>
    <row r="398" spans="1:8" ht="12.75">
      <c r="A398" s="127">
        <v>38398.824849537035</v>
      </c>
      <c r="C398" s="150" t="s">
        <v>1230</v>
      </c>
      <c r="D398" s="128">
        <v>13.593955047902533</v>
      </c>
      <c r="F398" s="128">
        <v>38.27967258676299</v>
      </c>
      <c r="G398" s="128">
        <v>26.514147167125703</v>
      </c>
      <c r="H398" s="128">
        <v>13.593955047902533</v>
      </c>
    </row>
    <row r="400" spans="3:8" ht="12.75">
      <c r="C400" s="150" t="s">
        <v>1231</v>
      </c>
      <c r="D400" s="128">
        <v>1.8790514612718103</v>
      </c>
      <c r="F400" s="128">
        <v>10.355186452681762</v>
      </c>
      <c r="G400" s="128">
        <v>6.959093744652417</v>
      </c>
      <c r="H400" s="128">
        <v>3.922026431094975</v>
      </c>
    </row>
    <row r="401" spans="1:10" ht="12.75">
      <c r="A401" s="144" t="s">
        <v>1220</v>
      </c>
      <c r="C401" s="145" t="s">
        <v>1221</v>
      </c>
      <c r="D401" s="145" t="s">
        <v>1222</v>
      </c>
      <c r="F401" s="145" t="s">
        <v>1223</v>
      </c>
      <c r="G401" s="145" t="s">
        <v>1224</v>
      </c>
      <c r="H401" s="145" t="s">
        <v>1225</v>
      </c>
      <c r="I401" s="146" t="s">
        <v>1226</v>
      </c>
      <c r="J401" s="145" t="s">
        <v>1227</v>
      </c>
    </row>
    <row r="402" spans="1:8" ht="12.75">
      <c r="A402" s="147" t="s">
        <v>1112</v>
      </c>
      <c r="C402" s="148">
        <v>251.61100000003353</v>
      </c>
      <c r="D402" s="128">
        <v>5575533.314460754</v>
      </c>
      <c r="F402" s="128">
        <v>38900</v>
      </c>
      <c r="G402" s="128">
        <v>34000</v>
      </c>
      <c r="H402" s="149" t="s">
        <v>953</v>
      </c>
    </row>
    <row r="404" spans="4:8" ht="12.75">
      <c r="D404" s="128">
        <v>5659468.034591675</v>
      </c>
      <c r="F404" s="128">
        <v>36000</v>
      </c>
      <c r="G404" s="128">
        <v>34200</v>
      </c>
      <c r="H404" s="149" t="s">
        <v>954</v>
      </c>
    </row>
    <row r="406" spans="4:8" ht="12.75">
      <c r="D406" s="128">
        <v>5674785.160545349</v>
      </c>
      <c r="F406" s="128">
        <v>38700</v>
      </c>
      <c r="G406" s="128">
        <v>33400</v>
      </c>
      <c r="H406" s="149" t="s">
        <v>955</v>
      </c>
    </row>
    <row r="408" spans="1:10" ht="12.75">
      <c r="A408" s="144" t="s">
        <v>1228</v>
      </c>
      <c r="C408" s="150" t="s">
        <v>1229</v>
      </c>
      <c r="D408" s="128">
        <v>5636595.503199259</v>
      </c>
      <c r="F408" s="128">
        <v>37866.666666666664</v>
      </c>
      <c r="G408" s="128">
        <v>33866.666666666664</v>
      </c>
      <c r="H408" s="128">
        <v>5600748.551757127</v>
      </c>
      <c r="I408" s="128">
        <v>-0.0001</v>
      </c>
      <c r="J408" s="128">
        <v>-0.0001</v>
      </c>
    </row>
    <row r="409" spans="1:8" ht="12.75">
      <c r="A409" s="127">
        <v>38398.825370370374</v>
      </c>
      <c r="C409" s="150" t="s">
        <v>1230</v>
      </c>
      <c r="D409" s="128">
        <v>53433.105440541265</v>
      </c>
      <c r="F409" s="128">
        <v>1619.6707484341791</v>
      </c>
      <c r="G409" s="128">
        <v>416.33319989322655</v>
      </c>
      <c r="H409" s="128">
        <v>53433.105440541265</v>
      </c>
    </row>
    <row r="411" spans="3:8" ht="12.75">
      <c r="C411" s="150" t="s">
        <v>1231</v>
      </c>
      <c r="D411" s="128">
        <v>0.9479677122513641</v>
      </c>
      <c r="F411" s="128">
        <v>4.277299511709981</v>
      </c>
      <c r="G411" s="128">
        <v>1.2293303146453542</v>
      </c>
      <c r="H411" s="128">
        <v>0.9540350713259155</v>
      </c>
    </row>
    <row r="412" spans="1:10" ht="12.75">
      <c r="A412" s="144" t="s">
        <v>1220</v>
      </c>
      <c r="C412" s="145" t="s">
        <v>1221</v>
      </c>
      <c r="D412" s="145" t="s">
        <v>1222</v>
      </c>
      <c r="F412" s="145" t="s">
        <v>1223</v>
      </c>
      <c r="G412" s="145" t="s">
        <v>1224</v>
      </c>
      <c r="H412" s="145" t="s">
        <v>1225</v>
      </c>
      <c r="I412" s="146" t="s">
        <v>1226</v>
      </c>
      <c r="J412" s="145" t="s">
        <v>1227</v>
      </c>
    </row>
    <row r="413" spans="1:8" ht="12.75">
      <c r="A413" s="147" t="s">
        <v>1115</v>
      </c>
      <c r="C413" s="148">
        <v>257.6099999998696</v>
      </c>
      <c r="D413" s="128">
        <v>560400.0385503769</v>
      </c>
      <c r="F413" s="128">
        <v>18820</v>
      </c>
      <c r="G413" s="128">
        <v>15145</v>
      </c>
      <c r="H413" s="149" t="s">
        <v>956</v>
      </c>
    </row>
    <row r="415" spans="4:8" ht="12.75">
      <c r="D415" s="128">
        <v>527271.8888711929</v>
      </c>
      <c r="F415" s="128">
        <v>18065</v>
      </c>
      <c r="G415" s="128">
        <v>14970</v>
      </c>
      <c r="H415" s="149" t="s">
        <v>957</v>
      </c>
    </row>
    <row r="417" spans="4:8" ht="12.75">
      <c r="D417" s="128">
        <v>531368.5748987198</v>
      </c>
      <c r="F417" s="128">
        <v>17795</v>
      </c>
      <c r="G417" s="128">
        <v>15050</v>
      </c>
      <c r="H417" s="149" t="s">
        <v>958</v>
      </c>
    </row>
    <row r="419" spans="1:10" ht="12.75">
      <c r="A419" s="144" t="s">
        <v>1228</v>
      </c>
      <c r="C419" s="150" t="s">
        <v>1229</v>
      </c>
      <c r="D419" s="128">
        <v>539680.1674400965</v>
      </c>
      <c r="F419" s="128">
        <v>18226.666666666668</v>
      </c>
      <c r="G419" s="128">
        <v>15055</v>
      </c>
      <c r="H419" s="128">
        <v>523039.33410676324</v>
      </c>
      <c r="I419" s="128">
        <v>-0.0001</v>
      </c>
      <c r="J419" s="128">
        <v>-0.0001</v>
      </c>
    </row>
    <row r="420" spans="1:8" ht="12.75">
      <c r="A420" s="127">
        <v>38398.82601851852</v>
      </c>
      <c r="C420" s="150" t="s">
        <v>1230</v>
      </c>
      <c r="D420" s="128">
        <v>18060.467967968914</v>
      </c>
      <c r="F420" s="128">
        <v>531.2799011193001</v>
      </c>
      <c r="G420" s="128">
        <v>87.60707733967617</v>
      </c>
      <c r="H420" s="128">
        <v>18060.467967968914</v>
      </c>
    </row>
    <row r="422" spans="3:8" ht="12.75">
      <c r="C422" s="150" t="s">
        <v>1231</v>
      </c>
      <c r="D422" s="128">
        <v>3.34651318643715</v>
      </c>
      <c r="F422" s="128">
        <v>2.914849494070775</v>
      </c>
      <c r="G422" s="128">
        <v>0.5819134994332524</v>
      </c>
      <c r="H422" s="128">
        <v>3.452984659138924</v>
      </c>
    </row>
    <row r="423" spans="1:10" ht="12.75">
      <c r="A423" s="144" t="s">
        <v>1220</v>
      </c>
      <c r="C423" s="145" t="s">
        <v>1221</v>
      </c>
      <c r="D423" s="145" t="s">
        <v>1222</v>
      </c>
      <c r="F423" s="145" t="s">
        <v>1223</v>
      </c>
      <c r="G423" s="145" t="s">
        <v>1224</v>
      </c>
      <c r="H423" s="145" t="s">
        <v>1225</v>
      </c>
      <c r="I423" s="146" t="s">
        <v>1226</v>
      </c>
      <c r="J423" s="145" t="s">
        <v>1227</v>
      </c>
    </row>
    <row r="424" spans="1:8" ht="12.75">
      <c r="A424" s="147" t="s">
        <v>1114</v>
      </c>
      <c r="C424" s="148">
        <v>259.9399999999441</v>
      </c>
      <c r="D424" s="128">
        <v>5924100.129615784</v>
      </c>
      <c r="F424" s="128">
        <v>33925</v>
      </c>
      <c r="G424" s="128">
        <v>34925</v>
      </c>
      <c r="H424" s="149" t="s">
        <v>959</v>
      </c>
    </row>
    <row r="426" spans="4:8" ht="12.75">
      <c r="D426" s="128">
        <v>5975118.831588745</v>
      </c>
      <c r="F426" s="128">
        <v>34700</v>
      </c>
      <c r="G426" s="128">
        <v>34600</v>
      </c>
      <c r="H426" s="149" t="s">
        <v>960</v>
      </c>
    </row>
    <row r="428" spans="4:8" ht="12.75">
      <c r="D428" s="128">
        <v>5956748.669624329</v>
      </c>
      <c r="F428" s="128">
        <v>34775</v>
      </c>
      <c r="G428" s="128">
        <v>34125</v>
      </c>
      <c r="H428" s="149" t="s">
        <v>961</v>
      </c>
    </row>
    <row r="430" spans="1:10" ht="12.75">
      <c r="A430" s="144" t="s">
        <v>1228</v>
      </c>
      <c r="C430" s="150" t="s">
        <v>1229</v>
      </c>
      <c r="D430" s="128">
        <v>5951989.210276285</v>
      </c>
      <c r="F430" s="128">
        <v>34466.666666666664</v>
      </c>
      <c r="G430" s="128">
        <v>34550</v>
      </c>
      <c r="H430" s="128">
        <v>5917476.317194525</v>
      </c>
      <c r="I430" s="128">
        <v>-0.0001</v>
      </c>
      <c r="J430" s="128">
        <v>-0.0001</v>
      </c>
    </row>
    <row r="431" spans="1:8" ht="12.75">
      <c r="A431" s="127">
        <v>38398.826689814814</v>
      </c>
      <c r="C431" s="150" t="s">
        <v>1230</v>
      </c>
      <c r="D431" s="128">
        <v>25840.207578758596</v>
      </c>
      <c r="F431" s="128">
        <v>470.59359678318333</v>
      </c>
      <c r="G431" s="128">
        <v>402.336923485777</v>
      </c>
      <c r="H431" s="128">
        <v>25840.207578758596</v>
      </c>
    </row>
    <row r="433" spans="3:8" ht="12.75">
      <c r="C433" s="150" t="s">
        <v>1231</v>
      </c>
      <c r="D433" s="128">
        <v>0.43414405950442114</v>
      </c>
      <c r="F433" s="128">
        <v>1.3653585980169733</v>
      </c>
      <c r="G433" s="128">
        <v>1.164506290841612</v>
      </c>
      <c r="H433" s="128">
        <v>0.43667614695261586</v>
      </c>
    </row>
    <row r="434" spans="1:10" ht="12.75">
      <c r="A434" s="144" t="s">
        <v>1220</v>
      </c>
      <c r="C434" s="145" t="s">
        <v>1221</v>
      </c>
      <c r="D434" s="145" t="s">
        <v>1222</v>
      </c>
      <c r="F434" s="145" t="s">
        <v>1223</v>
      </c>
      <c r="G434" s="145" t="s">
        <v>1224</v>
      </c>
      <c r="H434" s="145" t="s">
        <v>1225</v>
      </c>
      <c r="I434" s="146" t="s">
        <v>1226</v>
      </c>
      <c r="J434" s="145" t="s">
        <v>1227</v>
      </c>
    </row>
    <row r="435" spans="1:8" ht="12.75">
      <c r="A435" s="147" t="s">
        <v>1116</v>
      </c>
      <c r="C435" s="148">
        <v>285.2129999999888</v>
      </c>
      <c r="D435" s="128">
        <v>912095.9606294632</v>
      </c>
      <c r="F435" s="128">
        <v>16525</v>
      </c>
      <c r="G435" s="128">
        <v>12850</v>
      </c>
      <c r="H435" s="149" t="s">
        <v>962</v>
      </c>
    </row>
    <row r="437" spans="4:8" ht="12.75">
      <c r="D437" s="128">
        <v>919334.6929864883</v>
      </c>
      <c r="F437" s="128">
        <v>15950</v>
      </c>
      <c r="G437" s="128">
        <v>12700</v>
      </c>
      <c r="H437" s="149" t="s">
        <v>963</v>
      </c>
    </row>
    <row r="439" spans="4:8" ht="12.75">
      <c r="D439" s="128">
        <v>905907.157585144</v>
      </c>
      <c r="F439" s="128">
        <v>15925</v>
      </c>
      <c r="G439" s="128">
        <v>12750</v>
      </c>
      <c r="H439" s="149" t="s">
        <v>964</v>
      </c>
    </row>
    <row r="441" spans="1:10" ht="12.75">
      <c r="A441" s="144" t="s">
        <v>1228</v>
      </c>
      <c r="C441" s="150" t="s">
        <v>1229</v>
      </c>
      <c r="D441" s="128">
        <v>912445.9370670319</v>
      </c>
      <c r="F441" s="128">
        <v>16133.333333333332</v>
      </c>
      <c r="G441" s="128">
        <v>12766.666666666668</v>
      </c>
      <c r="H441" s="128">
        <v>897989.0475718067</v>
      </c>
      <c r="I441" s="128">
        <v>-0.0001</v>
      </c>
      <c r="J441" s="128">
        <v>-0.0001</v>
      </c>
    </row>
    <row r="442" spans="1:8" ht="12.75">
      <c r="A442" s="127">
        <v>38398.827372685184</v>
      </c>
      <c r="C442" s="150" t="s">
        <v>1230</v>
      </c>
      <c r="D442" s="128">
        <v>6720.605580507608</v>
      </c>
      <c r="F442" s="128">
        <v>339.42353090693837</v>
      </c>
      <c r="G442" s="128">
        <v>76.37626158259735</v>
      </c>
      <c r="H442" s="128">
        <v>6720.605580507608</v>
      </c>
    </row>
    <row r="444" spans="3:8" ht="12.75">
      <c r="C444" s="150" t="s">
        <v>1231</v>
      </c>
      <c r="D444" s="128">
        <v>0.736548359468873</v>
      </c>
      <c r="F444" s="128">
        <v>2.1038648609934207</v>
      </c>
      <c r="G444" s="128">
        <v>0.5982474797592482</v>
      </c>
      <c r="H444" s="128">
        <v>0.7484061858750235</v>
      </c>
    </row>
    <row r="445" spans="1:10" ht="12.75">
      <c r="A445" s="144" t="s">
        <v>1220</v>
      </c>
      <c r="C445" s="145" t="s">
        <v>1221</v>
      </c>
      <c r="D445" s="145" t="s">
        <v>1222</v>
      </c>
      <c r="F445" s="145" t="s">
        <v>1223</v>
      </c>
      <c r="G445" s="145" t="s">
        <v>1224</v>
      </c>
      <c r="H445" s="145" t="s">
        <v>1225</v>
      </c>
      <c r="I445" s="146" t="s">
        <v>1226</v>
      </c>
      <c r="J445" s="145" t="s">
        <v>1227</v>
      </c>
    </row>
    <row r="446" spans="1:8" ht="12.75">
      <c r="A446" s="147" t="s">
        <v>1112</v>
      </c>
      <c r="C446" s="148">
        <v>288.1579999998212</v>
      </c>
      <c r="D446" s="128">
        <v>549528.5020675659</v>
      </c>
      <c r="F446" s="128">
        <v>6010</v>
      </c>
      <c r="G446" s="128">
        <v>5370</v>
      </c>
      <c r="H446" s="149" t="s">
        <v>965</v>
      </c>
    </row>
    <row r="448" spans="4:8" ht="12.75">
      <c r="D448" s="128">
        <v>553665.2172269821</v>
      </c>
      <c r="F448" s="128">
        <v>6010</v>
      </c>
      <c r="G448" s="128">
        <v>5370</v>
      </c>
      <c r="H448" s="149" t="s">
        <v>966</v>
      </c>
    </row>
    <row r="450" spans="4:8" ht="12.75">
      <c r="D450" s="128">
        <v>556305.6991682053</v>
      </c>
      <c r="F450" s="128">
        <v>6010</v>
      </c>
      <c r="G450" s="128">
        <v>5370</v>
      </c>
      <c r="H450" s="149" t="s">
        <v>967</v>
      </c>
    </row>
    <row r="452" spans="1:10" ht="12.75">
      <c r="A452" s="144" t="s">
        <v>1228</v>
      </c>
      <c r="C452" s="150" t="s">
        <v>1229</v>
      </c>
      <c r="D452" s="128">
        <v>553166.4728209177</v>
      </c>
      <c r="F452" s="128">
        <v>6010</v>
      </c>
      <c r="G452" s="128">
        <v>5370</v>
      </c>
      <c r="H452" s="128">
        <v>547481.4285731302</v>
      </c>
      <c r="I452" s="128">
        <v>-0.0001</v>
      </c>
      <c r="J452" s="128">
        <v>-0.0001</v>
      </c>
    </row>
    <row r="453" spans="1:8" ht="12.75">
      <c r="A453" s="127">
        <v>38398.82778935185</v>
      </c>
      <c r="C453" s="150" t="s">
        <v>1230</v>
      </c>
      <c r="D453" s="128">
        <v>3416.0151671483404</v>
      </c>
      <c r="H453" s="128">
        <v>3416.0151671483404</v>
      </c>
    </row>
    <row r="455" spans="3:8" ht="12.75">
      <c r="C455" s="150" t="s">
        <v>1231</v>
      </c>
      <c r="D455" s="128">
        <v>0.6175383605098284</v>
      </c>
      <c r="F455" s="128">
        <v>0</v>
      </c>
      <c r="G455" s="128">
        <v>0</v>
      </c>
      <c r="H455" s="128">
        <v>0.6239508755669225</v>
      </c>
    </row>
    <row r="456" spans="1:10" ht="12.75">
      <c r="A456" s="144" t="s">
        <v>1220</v>
      </c>
      <c r="C456" s="145" t="s">
        <v>1221</v>
      </c>
      <c r="D456" s="145" t="s">
        <v>1222</v>
      </c>
      <c r="F456" s="145" t="s">
        <v>1223</v>
      </c>
      <c r="G456" s="145" t="s">
        <v>1224</v>
      </c>
      <c r="H456" s="145" t="s">
        <v>1225</v>
      </c>
      <c r="I456" s="146" t="s">
        <v>1226</v>
      </c>
      <c r="J456" s="145" t="s">
        <v>1227</v>
      </c>
    </row>
    <row r="457" spans="1:8" ht="12.75">
      <c r="A457" s="147" t="s">
        <v>1113</v>
      </c>
      <c r="C457" s="148">
        <v>334.94100000010803</v>
      </c>
      <c r="D457" s="128">
        <v>2050926.5303020477</v>
      </c>
      <c r="F457" s="128">
        <v>42800</v>
      </c>
      <c r="G457" s="128">
        <v>168200</v>
      </c>
      <c r="H457" s="149" t="s">
        <v>968</v>
      </c>
    </row>
    <row r="459" spans="4:8" ht="12.75">
      <c r="D459" s="128">
        <v>2051520.67212677</v>
      </c>
      <c r="F459" s="128">
        <v>43900</v>
      </c>
      <c r="G459" s="128">
        <v>167300</v>
      </c>
      <c r="H459" s="149" t="s">
        <v>969</v>
      </c>
    </row>
    <row r="461" spans="4:8" ht="12.75">
      <c r="D461" s="128">
        <v>2064907.002418518</v>
      </c>
      <c r="F461" s="128">
        <v>44000</v>
      </c>
      <c r="G461" s="128">
        <v>165300</v>
      </c>
      <c r="H461" s="149" t="s">
        <v>970</v>
      </c>
    </row>
    <row r="463" spans="1:10" ht="12.75">
      <c r="A463" s="144" t="s">
        <v>1228</v>
      </c>
      <c r="C463" s="150" t="s">
        <v>1229</v>
      </c>
      <c r="D463" s="128">
        <v>2055784.734949112</v>
      </c>
      <c r="F463" s="128">
        <v>43566.66666666667</v>
      </c>
      <c r="G463" s="128">
        <v>166933.33333333334</v>
      </c>
      <c r="H463" s="128">
        <v>1929432.5419666562</v>
      </c>
      <c r="I463" s="128">
        <v>-0.0001</v>
      </c>
      <c r="J463" s="128">
        <v>-0.0001</v>
      </c>
    </row>
    <row r="464" spans="1:8" ht="12.75">
      <c r="A464" s="127">
        <v>38398.82827546296</v>
      </c>
      <c r="C464" s="150" t="s">
        <v>1230</v>
      </c>
      <c r="D464" s="128">
        <v>7905.698828324203</v>
      </c>
      <c r="F464" s="128">
        <v>665.8328118479393</v>
      </c>
      <c r="G464" s="128">
        <v>1484.362938547488</v>
      </c>
      <c r="H464" s="128">
        <v>7905.698828324203</v>
      </c>
    </row>
    <row r="466" spans="3:8" ht="12.75">
      <c r="C466" s="150" t="s">
        <v>1231</v>
      </c>
      <c r="D466" s="128">
        <v>0.3845586891430975</v>
      </c>
      <c r="F466" s="128">
        <v>1.5283079078376565</v>
      </c>
      <c r="G466" s="128">
        <v>0.8891950510468177</v>
      </c>
      <c r="H466" s="128">
        <v>0.4097421732229096</v>
      </c>
    </row>
    <row r="467" spans="1:10" ht="12.75">
      <c r="A467" s="144" t="s">
        <v>1220</v>
      </c>
      <c r="C467" s="145" t="s">
        <v>1221</v>
      </c>
      <c r="D467" s="145" t="s">
        <v>1222</v>
      </c>
      <c r="F467" s="145" t="s">
        <v>1223</v>
      </c>
      <c r="G467" s="145" t="s">
        <v>1224</v>
      </c>
      <c r="H467" s="145" t="s">
        <v>1225</v>
      </c>
      <c r="I467" s="146" t="s">
        <v>1226</v>
      </c>
      <c r="J467" s="145" t="s">
        <v>1227</v>
      </c>
    </row>
    <row r="468" spans="1:8" ht="12.75">
      <c r="A468" s="147" t="s">
        <v>1117</v>
      </c>
      <c r="C468" s="148">
        <v>393.36599999992177</v>
      </c>
      <c r="D468" s="128">
        <v>4791471.568092346</v>
      </c>
      <c r="F468" s="128">
        <v>16000</v>
      </c>
      <c r="G468" s="128">
        <v>17200</v>
      </c>
      <c r="H468" s="149" t="s">
        <v>971</v>
      </c>
    </row>
    <row r="470" spans="4:8" ht="12.75">
      <c r="D470" s="128">
        <v>4784232.405601501</v>
      </c>
      <c r="F470" s="128">
        <v>16900</v>
      </c>
      <c r="G470" s="128">
        <v>17700</v>
      </c>
      <c r="H470" s="149" t="s">
        <v>972</v>
      </c>
    </row>
    <row r="472" spans="4:8" ht="12.75">
      <c r="D472" s="128">
        <v>4769073.784828186</v>
      </c>
      <c r="F472" s="128">
        <v>16300</v>
      </c>
      <c r="G472" s="128">
        <v>17800</v>
      </c>
      <c r="H472" s="149" t="s">
        <v>973</v>
      </c>
    </row>
    <row r="474" spans="1:10" ht="12.75">
      <c r="A474" s="144" t="s">
        <v>1228</v>
      </c>
      <c r="C474" s="150" t="s">
        <v>1229</v>
      </c>
      <c r="D474" s="128">
        <v>4781592.586174011</v>
      </c>
      <c r="F474" s="128">
        <v>16400</v>
      </c>
      <c r="G474" s="128">
        <v>17566.666666666668</v>
      </c>
      <c r="H474" s="128">
        <v>4764609.252840678</v>
      </c>
      <c r="I474" s="128">
        <v>-0.0001</v>
      </c>
      <c r="J474" s="128">
        <v>-0.0001</v>
      </c>
    </row>
    <row r="475" spans="1:8" ht="12.75">
      <c r="A475" s="127">
        <v>38398.82875</v>
      </c>
      <c r="C475" s="150" t="s">
        <v>1230</v>
      </c>
      <c r="D475" s="128">
        <v>11429.858212010622</v>
      </c>
      <c r="F475" s="128">
        <v>458.25756949558405</v>
      </c>
      <c r="G475" s="128">
        <v>321.4550253664318</v>
      </c>
      <c r="H475" s="128">
        <v>11429.858212010622</v>
      </c>
    </row>
    <row r="477" spans="3:8" ht="12.75">
      <c r="C477" s="150" t="s">
        <v>1231</v>
      </c>
      <c r="D477" s="128">
        <v>0.23903873042341778</v>
      </c>
      <c r="F477" s="128">
        <v>2.7942534725340487</v>
      </c>
      <c r="G477" s="128">
        <v>1.8299147554066326</v>
      </c>
      <c r="H477" s="128">
        <v>0.23989077814085383</v>
      </c>
    </row>
    <row r="478" spans="1:10" ht="12.75">
      <c r="A478" s="144" t="s">
        <v>1220</v>
      </c>
      <c r="C478" s="145" t="s">
        <v>1221</v>
      </c>
      <c r="D478" s="145" t="s">
        <v>1222</v>
      </c>
      <c r="F478" s="145" t="s">
        <v>1223</v>
      </c>
      <c r="G478" s="145" t="s">
        <v>1224</v>
      </c>
      <c r="H478" s="145" t="s">
        <v>1225</v>
      </c>
      <c r="I478" s="146" t="s">
        <v>1226</v>
      </c>
      <c r="J478" s="145" t="s">
        <v>1227</v>
      </c>
    </row>
    <row r="479" spans="1:8" ht="12.75">
      <c r="A479" s="147" t="s">
        <v>1111</v>
      </c>
      <c r="C479" s="148">
        <v>396.15199999976903</v>
      </c>
      <c r="D479" s="128">
        <v>5273797.59916687</v>
      </c>
      <c r="F479" s="128">
        <v>124000</v>
      </c>
      <c r="G479" s="128">
        <v>125100</v>
      </c>
      <c r="H479" s="149" t="s">
        <v>974</v>
      </c>
    </row>
    <row r="481" spans="4:8" ht="12.75">
      <c r="D481" s="128">
        <v>5285699.1167907715</v>
      </c>
      <c r="F481" s="128">
        <v>123900</v>
      </c>
      <c r="G481" s="128">
        <v>125700</v>
      </c>
      <c r="H481" s="149" t="s">
        <v>975</v>
      </c>
    </row>
    <row r="483" spans="4:8" ht="12.75">
      <c r="D483" s="128">
        <v>5212838.524925232</v>
      </c>
      <c r="F483" s="128">
        <v>124200</v>
      </c>
      <c r="G483" s="128">
        <v>124400</v>
      </c>
      <c r="H483" s="149" t="s">
        <v>976</v>
      </c>
    </row>
    <row r="485" spans="1:10" ht="12.75">
      <c r="A485" s="144" t="s">
        <v>1228</v>
      </c>
      <c r="C485" s="150" t="s">
        <v>1229</v>
      </c>
      <c r="D485" s="128">
        <v>5257445.0802942915</v>
      </c>
      <c r="F485" s="128">
        <v>124033.33333333334</v>
      </c>
      <c r="G485" s="128">
        <v>125066.66666666666</v>
      </c>
      <c r="H485" s="128">
        <v>5132900.609426277</v>
      </c>
      <c r="I485" s="128">
        <v>-0.0001</v>
      </c>
      <c r="J485" s="128">
        <v>-0.0001</v>
      </c>
    </row>
    <row r="486" spans="1:8" ht="12.75">
      <c r="A486" s="127">
        <v>38398.82921296296</v>
      </c>
      <c r="C486" s="150" t="s">
        <v>1230</v>
      </c>
      <c r="D486" s="128">
        <v>39086.06039054503</v>
      </c>
      <c r="F486" s="128">
        <v>152.7525231651947</v>
      </c>
      <c r="G486" s="128">
        <v>650.6407098647712</v>
      </c>
      <c r="H486" s="128">
        <v>39086.06039054503</v>
      </c>
    </row>
    <row r="488" spans="3:8" ht="12.75">
      <c r="C488" s="150" t="s">
        <v>1231</v>
      </c>
      <c r="D488" s="128">
        <v>0.7434421053116764</v>
      </c>
      <c r="F488" s="128">
        <v>0.12315441265670092</v>
      </c>
      <c r="G488" s="128">
        <v>0.520235109166928</v>
      </c>
      <c r="H488" s="128">
        <v>0.7614809513117347</v>
      </c>
    </row>
    <row r="489" spans="1:10" ht="12.75">
      <c r="A489" s="144" t="s">
        <v>1220</v>
      </c>
      <c r="C489" s="145" t="s">
        <v>1221</v>
      </c>
      <c r="D489" s="145" t="s">
        <v>1222</v>
      </c>
      <c r="F489" s="145" t="s">
        <v>1223</v>
      </c>
      <c r="G489" s="145" t="s">
        <v>1224</v>
      </c>
      <c r="H489" s="145" t="s">
        <v>1225</v>
      </c>
      <c r="I489" s="146" t="s">
        <v>1226</v>
      </c>
      <c r="J489" s="145" t="s">
        <v>1227</v>
      </c>
    </row>
    <row r="490" spans="1:8" ht="12.75">
      <c r="A490" s="147" t="s">
        <v>1118</v>
      </c>
      <c r="C490" s="148">
        <v>589.5920000001788</v>
      </c>
      <c r="D490" s="128">
        <v>548008.0750732422</v>
      </c>
      <c r="F490" s="128">
        <v>3920</v>
      </c>
      <c r="G490" s="128">
        <v>4180</v>
      </c>
      <c r="H490" s="149" t="s">
        <v>977</v>
      </c>
    </row>
    <row r="492" spans="4:8" ht="12.75">
      <c r="D492" s="128">
        <v>563667.1611623764</v>
      </c>
      <c r="F492" s="128">
        <v>4059.9999999962747</v>
      </c>
      <c r="G492" s="128">
        <v>4220</v>
      </c>
      <c r="H492" s="149" t="s">
        <v>978</v>
      </c>
    </row>
    <row r="494" spans="4:8" ht="12.75">
      <c r="D494" s="128">
        <v>557095.4905366898</v>
      </c>
      <c r="F494" s="128">
        <v>4210</v>
      </c>
      <c r="G494" s="128">
        <v>4120</v>
      </c>
      <c r="H494" s="149" t="s">
        <v>979</v>
      </c>
    </row>
    <row r="496" spans="1:10" ht="12.75">
      <c r="A496" s="144" t="s">
        <v>1228</v>
      </c>
      <c r="C496" s="150" t="s">
        <v>1229</v>
      </c>
      <c r="D496" s="128">
        <v>556256.9089241028</v>
      </c>
      <c r="F496" s="128">
        <v>4063.3333333320916</v>
      </c>
      <c r="G496" s="128">
        <v>4173.333333333333</v>
      </c>
      <c r="H496" s="128">
        <v>552135.2387706864</v>
      </c>
      <c r="I496" s="128">
        <v>-0.0001</v>
      </c>
      <c r="J496" s="128">
        <v>-0.0001</v>
      </c>
    </row>
    <row r="497" spans="1:8" ht="12.75">
      <c r="A497" s="127">
        <v>38398.829722222225</v>
      </c>
      <c r="C497" s="150" t="s">
        <v>1230</v>
      </c>
      <c r="D497" s="128">
        <v>7863.151952458245</v>
      </c>
      <c r="F497" s="128">
        <v>145.02873278542447</v>
      </c>
      <c r="G497" s="128">
        <v>50.33222956847167</v>
      </c>
      <c r="H497" s="128">
        <v>7863.151952458245</v>
      </c>
    </row>
    <row r="499" spans="3:8" ht="12.75">
      <c r="C499" s="150" t="s">
        <v>1231</v>
      </c>
      <c r="D499" s="128">
        <v>1.4135827935453324</v>
      </c>
      <c r="F499" s="128">
        <v>3.56920589299759</v>
      </c>
      <c r="G499" s="128">
        <v>1.2060438395001198</v>
      </c>
      <c r="H499" s="128">
        <v>1.4241351394207937</v>
      </c>
    </row>
    <row r="500" spans="1:10" ht="12.75">
      <c r="A500" s="144" t="s">
        <v>1220</v>
      </c>
      <c r="C500" s="145" t="s">
        <v>1221</v>
      </c>
      <c r="D500" s="145" t="s">
        <v>1222</v>
      </c>
      <c r="F500" s="145" t="s">
        <v>1223</v>
      </c>
      <c r="G500" s="145" t="s">
        <v>1224</v>
      </c>
      <c r="H500" s="145" t="s">
        <v>1225</v>
      </c>
      <c r="I500" s="146" t="s">
        <v>1226</v>
      </c>
      <c r="J500" s="145" t="s">
        <v>1227</v>
      </c>
    </row>
    <row r="501" spans="1:8" ht="12.75">
      <c r="A501" s="147" t="s">
        <v>1119</v>
      </c>
      <c r="C501" s="148">
        <v>766.4900000002235</v>
      </c>
      <c r="D501" s="128">
        <v>24704.440011680126</v>
      </c>
      <c r="F501" s="128">
        <v>1913</v>
      </c>
      <c r="G501" s="128">
        <v>1919</v>
      </c>
      <c r="H501" s="149" t="s">
        <v>980</v>
      </c>
    </row>
    <row r="503" spans="4:8" ht="12.75">
      <c r="D503" s="128">
        <v>23898.530107557774</v>
      </c>
      <c r="F503" s="128">
        <v>1957.9999999981374</v>
      </c>
      <c r="G503" s="128">
        <v>1906</v>
      </c>
      <c r="H503" s="149" t="s">
        <v>981</v>
      </c>
    </row>
    <row r="505" spans="4:8" ht="12.75">
      <c r="D505" s="128">
        <v>24614.554038614035</v>
      </c>
      <c r="F505" s="128">
        <v>1756</v>
      </c>
      <c r="G505" s="128">
        <v>1978</v>
      </c>
      <c r="H505" s="149" t="s">
        <v>982</v>
      </c>
    </row>
    <row r="507" spans="1:10" ht="12.75">
      <c r="A507" s="144" t="s">
        <v>1228</v>
      </c>
      <c r="C507" s="150" t="s">
        <v>1229</v>
      </c>
      <c r="D507" s="128">
        <v>24405.841385950647</v>
      </c>
      <c r="F507" s="128">
        <v>1875.6666666660458</v>
      </c>
      <c r="G507" s="128">
        <v>1934.3333333333335</v>
      </c>
      <c r="H507" s="128">
        <v>22499.69667050379</v>
      </c>
      <c r="I507" s="128">
        <v>-0.0001</v>
      </c>
      <c r="J507" s="128">
        <v>-0.0001</v>
      </c>
    </row>
    <row r="508" spans="1:8" ht="12.75">
      <c r="A508" s="127">
        <v>38398.83021990741</v>
      </c>
      <c r="C508" s="150" t="s">
        <v>1230</v>
      </c>
      <c r="D508" s="128">
        <v>441.63720623050244</v>
      </c>
      <c r="F508" s="128">
        <v>106.04873093621038</v>
      </c>
      <c r="G508" s="128">
        <v>38.37099599089569</v>
      </c>
      <c r="H508" s="128">
        <v>441.63720623050244</v>
      </c>
    </row>
    <row r="510" spans="3:8" ht="12.75">
      <c r="C510" s="150" t="s">
        <v>1231</v>
      </c>
      <c r="D510" s="128">
        <v>1.8095553406519034</v>
      </c>
      <c r="F510" s="128">
        <v>5.653922033210174</v>
      </c>
      <c r="G510" s="128">
        <v>1.9836806474700515</v>
      </c>
      <c r="H510" s="128">
        <v>1.962858489596757</v>
      </c>
    </row>
    <row r="511" spans="1:16" ht="12.75">
      <c r="A511" s="138" t="s">
        <v>1280</v>
      </c>
      <c r="B511" s="133" t="s">
        <v>1211</v>
      </c>
      <c r="D511" s="138" t="s">
        <v>1281</v>
      </c>
      <c r="E511" s="133" t="s">
        <v>1282</v>
      </c>
      <c r="F511" s="134" t="s">
        <v>1235</v>
      </c>
      <c r="G511" s="139" t="s">
        <v>1284</v>
      </c>
      <c r="H511" s="140">
        <v>1</v>
      </c>
      <c r="I511" s="141" t="s">
        <v>1285</v>
      </c>
      <c r="J511" s="140">
        <v>5</v>
      </c>
      <c r="K511" s="139" t="s">
        <v>1286</v>
      </c>
      <c r="L511" s="142">
        <v>1</v>
      </c>
      <c r="M511" s="139" t="s">
        <v>1287</v>
      </c>
      <c r="N511" s="143">
        <v>1</v>
      </c>
      <c r="O511" s="139" t="s">
        <v>1288</v>
      </c>
      <c r="P511" s="143">
        <v>1</v>
      </c>
    </row>
    <row r="513" spans="1:10" ht="12.75">
      <c r="A513" s="144" t="s">
        <v>1220</v>
      </c>
      <c r="C513" s="145" t="s">
        <v>1221</v>
      </c>
      <c r="D513" s="145" t="s">
        <v>1222</v>
      </c>
      <c r="F513" s="145" t="s">
        <v>1223</v>
      </c>
      <c r="G513" s="145" t="s">
        <v>1224</v>
      </c>
      <c r="H513" s="145" t="s">
        <v>1225</v>
      </c>
      <c r="I513" s="146" t="s">
        <v>1226</v>
      </c>
      <c r="J513" s="145" t="s">
        <v>1227</v>
      </c>
    </row>
    <row r="514" spans="1:8" ht="12.75">
      <c r="A514" s="147" t="s">
        <v>1096</v>
      </c>
      <c r="C514" s="148">
        <v>178.2290000000503</v>
      </c>
      <c r="D514" s="128">
        <v>521.3339249538258</v>
      </c>
      <c r="F514" s="128">
        <v>485</v>
      </c>
      <c r="G514" s="128">
        <v>444.00000000046566</v>
      </c>
      <c r="H514" s="149" t="s">
        <v>983</v>
      </c>
    </row>
    <row r="516" spans="4:8" ht="12.75">
      <c r="D516" s="128">
        <v>476</v>
      </c>
      <c r="F516" s="128">
        <v>493</v>
      </c>
      <c r="G516" s="128">
        <v>503</v>
      </c>
      <c r="H516" s="149" t="s">
        <v>984</v>
      </c>
    </row>
    <row r="518" spans="4:8" ht="12.75">
      <c r="D518" s="128">
        <v>515.5</v>
      </c>
      <c r="F518" s="128">
        <v>504</v>
      </c>
      <c r="G518" s="128">
        <v>451.99999999953434</v>
      </c>
      <c r="H518" s="149" t="s">
        <v>985</v>
      </c>
    </row>
    <row r="520" spans="1:8" ht="12.75">
      <c r="A520" s="144" t="s">
        <v>1228</v>
      </c>
      <c r="C520" s="150" t="s">
        <v>1229</v>
      </c>
      <c r="D520" s="128">
        <v>504.2779749846086</v>
      </c>
      <c r="F520" s="128">
        <v>494</v>
      </c>
      <c r="G520" s="128">
        <v>466.33333333333337</v>
      </c>
      <c r="H520" s="128">
        <v>27.79504512737706</v>
      </c>
    </row>
    <row r="521" spans="1:8" ht="12.75">
      <c r="A521" s="127">
        <v>38398.8325</v>
      </c>
      <c r="C521" s="150" t="s">
        <v>1230</v>
      </c>
      <c r="D521" s="128">
        <v>24.662554044834682</v>
      </c>
      <c r="F521" s="128">
        <v>9.539392014169458</v>
      </c>
      <c r="G521" s="128">
        <v>32.00520790948885</v>
      </c>
      <c r="H521" s="128">
        <v>24.662554044834682</v>
      </c>
    </row>
    <row r="523" spans="3:8" ht="12.75">
      <c r="C523" s="150" t="s">
        <v>1231</v>
      </c>
      <c r="D523" s="128">
        <v>4.890666510982841</v>
      </c>
      <c r="F523" s="128">
        <v>1.93105101501406</v>
      </c>
      <c r="G523" s="128">
        <v>6.8631610956730915</v>
      </c>
      <c r="H523" s="128">
        <v>88.73003778843668</v>
      </c>
    </row>
    <row r="524" spans="1:10" ht="12.75">
      <c r="A524" s="144" t="s">
        <v>1220</v>
      </c>
      <c r="C524" s="145" t="s">
        <v>1221</v>
      </c>
      <c r="D524" s="145" t="s">
        <v>1222</v>
      </c>
      <c r="F524" s="145" t="s">
        <v>1223</v>
      </c>
      <c r="G524" s="145" t="s">
        <v>1224</v>
      </c>
      <c r="H524" s="145" t="s">
        <v>1225</v>
      </c>
      <c r="I524" s="146" t="s">
        <v>1226</v>
      </c>
      <c r="J524" s="145" t="s">
        <v>1227</v>
      </c>
    </row>
    <row r="525" spans="1:8" ht="12.75">
      <c r="A525" s="147" t="s">
        <v>1112</v>
      </c>
      <c r="C525" s="148">
        <v>251.61100000003353</v>
      </c>
      <c r="D525" s="128">
        <v>4978316.606712341</v>
      </c>
      <c r="F525" s="128">
        <v>34600</v>
      </c>
      <c r="G525" s="128">
        <v>32400</v>
      </c>
      <c r="H525" s="149" t="s">
        <v>986</v>
      </c>
    </row>
    <row r="527" spans="4:8" ht="12.75">
      <c r="D527" s="128">
        <v>4953308.346366882</v>
      </c>
      <c r="F527" s="128">
        <v>36900</v>
      </c>
      <c r="G527" s="128">
        <v>31800</v>
      </c>
      <c r="H527" s="149" t="s">
        <v>987</v>
      </c>
    </row>
    <row r="529" spans="4:8" ht="12.75">
      <c r="D529" s="128">
        <v>4833407.658447266</v>
      </c>
      <c r="F529" s="128">
        <v>36100</v>
      </c>
      <c r="G529" s="128">
        <v>32200</v>
      </c>
      <c r="H529" s="149" t="s">
        <v>988</v>
      </c>
    </row>
    <row r="531" spans="1:10" ht="12.75">
      <c r="A531" s="144" t="s">
        <v>1228</v>
      </c>
      <c r="C531" s="150" t="s">
        <v>1229</v>
      </c>
      <c r="D531" s="128">
        <v>4921677.537175496</v>
      </c>
      <c r="F531" s="128">
        <v>35866.666666666664</v>
      </c>
      <c r="G531" s="128">
        <v>32133.333333333336</v>
      </c>
      <c r="H531" s="128">
        <v>4887695.9380517285</v>
      </c>
      <c r="I531" s="128">
        <v>-0.0001</v>
      </c>
      <c r="J531" s="128">
        <v>-0.0001</v>
      </c>
    </row>
    <row r="532" spans="1:8" ht="12.75">
      <c r="A532" s="127">
        <v>38398.83300925926</v>
      </c>
      <c r="C532" s="150" t="s">
        <v>1230</v>
      </c>
      <c r="D532" s="128">
        <v>77459.87276902367</v>
      </c>
      <c r="F532" s="128">
        <v>1167.6186592091328</v>
      </c>
      <c r="G532" s="128">
        <v>305.5050463303894</v>
      </c>
      <c r="H532" s="128">
        <v>77459.87276902367</v>
      </c>
    </row>
    <row r="534" spans="3:8" ht="12.75">
      <c r="C534" s="150" t="s">
        <v>1231</v>
      </c>
      <c r="D534" s="128">
        <v>1.5738510331881101</v>
      </c>
      <c r="F534" s="128">
        <v>3.255442358389777</v>
      </c>
      <c r="G534" s="128">
        <v>0.9507418454265231</v>
      </c>
      <c r="H534" s="128">
        <v>1.5847931980789243</v>
      </c>
    </row>
    <row r="535" spans="1:10" ht="12.75">
      <c r="A535" s="144" t="s">
        <v>1220</v>
      </c>
      <c r="C535" s="145" t="s">
        <v>1221</v>
      </c>
      <c r="D535" s="145" t="s">
        <v>1222</v>
      </c>
      <c r="F535" s="145" t="s">
        <v>1223</v>
      </c>
      <c r="G535" s="145" t="s">
        <v>1224</v>
      </c>
      <c r="H535" s="145" t="s">
        <v>1225</v>
      </c>
      <c r="I535" s="146" t="s">
        <v>1226</v>
      </c>
      <c r="J535" s="145" t="s">
        <v>1227</v>
      </c>
    </row>
    <row r="536" spans="1:8" ht="12.75">
      <c r="A536" s="147" t="s">
        <v>1115</v>
      </c>
      <c r="C536" s="148">
        <v>257.6099999998696</v>
      </c>
      <c r="D536" s="128">
        <v>387504.47166252136</v>
      </c>
      <c r="F536" s="128">
        <v>16845</v>
      </c>
      <c r="G536" s="128">
        <v>14432.5</v>
      </c>
      <c r="H536" s="149" t="s">
        <v>989</v>
      </c>
    </row>
    <row r="538" spans="4:8" ht="12.75">
      <c r="D538" s="128">
        <v>400637.021463871</v>
      </c>
      <c r="F538" s="128">
        <v>16335.000000014901</v>
      </c>
      <c r="G538" s="128">
        <v>14639.999999985099</v>
      </c>
      <c r="H538" s="149" t="s">
        <v>990</v>
      </c>
    </row>
    <row r="540" spans="4:8" ht="12.75">
      <c r="D540" s="128">
        <v>393803.0013437271</v>
      </c>
      <c r="F540" s="128">
        <v>16057.5</v>
      </c>
      <c r="G540" s="128">
        <v>14550</v>
      </c>
      <c r="H540" s="149" t="s">
        <v>991</v>
      </c>
    </row>
    <row r="542" spans="1:10" ht="12.75">
      <c r="A542" s="144" t="s">
        <v>1228</v>
      </c>
      <c r="C542" s="150" t="s">
        <v>1229</v>
      </c>
      <c r="D542" s="128">
        <v>393981.49815670645</v>
      </c>
      <c r="F542" s="128">
        <v>16412.500000004966</v>
      </c>
      <c r="G542" s="128">
        <v>14540.833333328366</v>
      </c>
      <c r="H542" s="128">
        <v>378504.8314900398</v>
      </c>
      <c r="I542" s="128">
        <v>-0.0001</v>
      </c>
      <c r="J542" s="128">
        <v>-0.0001</v>
      </c>
    </row>
    <row r="543" spans="1:8" ht="12.75">
      <c r="A543" s="127">
        <v>38398.833657407406</v>
      </c>
      <c r="C543" s="150" t="s">
        <v>1230</v>
      </c>
      <c r="D543" s="128">
        <v>6568.094236947021</v>
      </c>
      <c r="F543" s="128">
        <v>399.4292803473217</v>
      </c>
      <c r="G543" s="128">
        <v>104.05327160574201</v>
      </c>
      <c r="H543" s="128">
        <v>6568.094236947021</v>
      </c>
    </row>
    <row r="545" spans="3:8" ht="12.75">
      <c r="C545" s="150" t="s">
        <v>1231</v>
      </c>
      <c r="D545" s="128">
        <v>1.6671072798282924</v>
      </c>
      <c r="F545" s="128">
        <v>2.4336894461367913</v>
      </c>
      <c r="G545" s="128">
        <v>0.7155935923372863</v>
      </c>
      <c r="H545" s="128">
        <v>1.7352735528079668</v>
      </c>
    </row>
    <row r="546" spans="1:10" ht="12.75">
      <c r="A546" s="144" t="s">
        <v>1220</v>
      </c>
      <c r="C546" s="145" t="s">
        <v>1221</v>
      </c>
      <c r="D546" s="145" t="s">
        <v>1222</v>
      </c>
      <c r="F546" s="145" t="s">
        <v>1223</v>
      </c>
      <c r="G546" s="145" t="s">
        <v>1224</v>
      </c>
      <c r="H546" s="145" t="s">
        <v>1225</v>
      </c>
      <c r="I546" s="146" t="s">
        <v>1226</v>
      </c>
      <c r="J546" s="145" t="s">
        <v>1227</v>
      </c>
    </row>
    <row r="547" spans="1:8" ht="12.75">
      <c r="A547" s="147" t="s">
        <v>1114</v>
      </c>
      <c r="C547" s="148">
        <v>259.9399999999441</v>
      </c>
      <c r="D547" s="128">
        <v>4093821.6158485413</v>
      </c>
      <c r="F547" s="128">
        <v>29725</v>
      </c>
      <c r="G547" s="128">
        <v>29975</v>
      </c>
      <c r="H547" s="149" t="s">
        <v>992</v>
      </c>
    </row>
    <row r="549" spans="4:8" ht="12.75">
      <c r="D549" s="128">
        <v>4034406.6923713684</v>
      </c>
      <c r="F549" s="128">
        <v>29925</v>
      </c>
      <c r="G549" s="128">
        <v>29475</v>
      </c>
      <c r="H549" s="149" t="s">
        <v>993</v>
      </c>
    </row>
    <row r="551" spans="4:8" ht="12.75">
      <c r="D551" s="128">
        <v>4050727.6801452637</v>
      </c>
      <c r="F551" s="128">
        <v>29675</v>
      </c>
      <c r="G551" s="128">
        <v>29275</v>
      </c>
      <c r="H551" s="149" t="s">
        <v>994</v>
      </c>
    </row>
    <row r="553" spans="1:10" ht="12.75">
      <c r="A553" s="144" t="s">
        <v>1228</v>
      </c>
      <c r="C553" s="150" t="s">
        <v>1229</v>
      </c>
      <c r="D553" s="128">
        <v>4059651.996121724</v>
      </c>
      <c r="F553" s="128">
        <v>29775</v>
      </c>
      <c r="G553" s="128">
        <v>29575</v>
      </c>
      <c r="H553" s="128">
        <v>4029987.939517951</v>
      </c>
      <c r="I553" s="128">
        <v>-0.0001</v>
      </c>
      <c r="J553" s="128">
        <v>-0.0001</v>
      </c>
    </row>
    <row r="554" spans="1:8" ht="12.75">
      <c r="A554" s="127">
        <v>38398.834328703706</v>
      </c>
      <c r="C554" s="150" t="s">
        <v>1230</v>
      </c>
      <c r="D554" s="128">
        <v>30696.349044905437</v>
      </c>
      <c r="F554" s="128">
        <v>132.2875655532295</v>
      </c>
      <c r="G554" s="128">
        <v>360.5551275463989</v>
      </c>
      <c r="H554" s="128">
        <v>30696.349044905437</v>
      </c>
    </row>
    <row r="556" spans="3:8" ht="12.75">
      <c r="C556" s="150" t="s">
        <v>1231</v>
      </c>
      <c r="D556" s="128">
        <v>0.756132522547015</v>
      </c>
      <c r="F556" s="128">
        <v>0.44429073233662303</v>
      </c>
      <c r="G556" s="128">
        <v>1.219121310385119</v>
      </c>
      <c r="H556" s="128">
        <v>0.7616982855928148</v>
      </c>
    </row>
    <row r="557" spans="1:10" ht="12.75">
      <c r="A557" s="144" t="s">
        <v>1220</v>
      </c>
      <c r="C557" s="145" t="s">
        <v>1221</v>
      </c>
      <c r="D557" s="145" t="s">
        <v>1222</v>
      </c>
      <c r="F557" s="145" t="s">
        <v>1223</v>
      </c>
      <c r="G557" s="145" t="s">
        <v>1224</v>
      </c>
      <c r="H557" s="145" t="s">
        <v>1225</v>
      </c>
      <c r="I557" s="146" t="s">
        <v>1226</v>
      </c>
      <c r="J557" s="145" t="s">
        <v>1227</v>
      </c>
    </row>
    <row r="558" spans="1:8" ht="12.75">
      <c r="A558" s="147" t="s">
        <v>1116</v>
      </c>
      <c r="C558" s="148">
        <v>285.2129999999888</v>
      </c>
      <c r="D558" s="128">
        <v>5692893.086647034</v>
      </c>
      <c r="F558" s="128">
        <v>40025</v>
      </c>
      <c r="G558" s="128">
        <v>26000</v>
      </c>
      <c r="H558" s="149" t="s">
        <v>995</v>
      </c>
    </row>
    <row r="560" spans="4:8" ht="12.75">
      <c r="D560" s="128">
        <v>5610478.216430664</v>
      </c>
      <c r="F560" s="128">
        <v>40950</v>
      </c>
      <c r="G560" s="128">
        <v>26050</v>
      </c>
      <c r="H560" s="149" t="s">
        <v>996</v>
      </c>
    </row>
    <row r="562" spans="4:8" ht="12.75">
      <c r="D562" s="128">
        <v>5667132.8904800415</v>
      </c>
      <c r="F562" s="128">
        <v>40475</v>
      </c>
      <c r="G562" s="128">
        <v>25625</v>
      </c>
      <c r="H562" s="149" t="s">
        <v>997</v>
      </c>
    </row>
    <row r="564" spans="1:10" ht="12.75">
      <c r="A564" s="144" t="s">
        <v>1228</v>
      </c>
      <c r="C564" s="150" t="s">
        <v>1229</v>
      </c>
      <c r="D564" s="128">
        <v>5656834.731185913</v>
      </c>
      <c r="F564" s="128">
        <v>40483.333333333336</v>
      </c>
      <c r="G564" s="128">
        <v>25891.666666666664</v>
      </c>
      <c r="H564" s="128">
        <v>5623617.371022202</v>
      </c>
      <c r="I564" s="128">
        <v>-0.0001</v>
      </c>
      <c r="J564" s="128">
        <v>-0.0001</v>
      </c>
    </row>
    <row r="565" spans="1:8" ht="12.75">
      <c r="A565" s="127">
        <v>38398.835011574076</v>
      </c>
      <c r="C565" s="150" t="s">
        <v>1230</v>
      </c>
      <c r="D565" s="128">
        <v>42161.49631879779</v>
      </c>
      <c r="F565" s="128">
        <v>462.5563028792639</v>
      </c>
      <c r="G565" s="128">
        <v>232.28933107943922</v>
      </c>
      <c r="H565" s="128">
        <v>42161.49631879779</v>
      </c>
    </row>
    <row r="567" spans="3:8" ht="12.75">
      <c r="C567" s="150" t="s">
        <v>1231</v>
      </c>
      <c r="D567" s="128">
        <v>0.7453195704368573</v>
      </c>
      <c r="F567" s="128">
        <v>1.142584527490977</v>
      </c>
      <c r="G567" s="128">
        <v>0.8971586652569269</v>
      </c>
      <c r="H567" s="128">
        <v>0.7497219945306154</v>
      </c>
    </row>
    <row r="568" spans="1:10" ht="12.75">
      <c r="A568" s="144" t="s">
        <v>1220</v>
      </c>
      <c r="C568" s="145" t="s">
        <v>1221</v>
      </c>
      <c r="D568" s="145" t="s">
        <v>1222</v>
      </c>
      <c r="F568" s="145" t="s">
        <v>1223</v>
      </c>
      <c r="G568" s="145" t="s">
        <v>1224</v>
      </c>
      <c r="H568" s="145" t="s">
        <v>1225</v>
      </c>
      <c r="I568" s="146" t="s">
        <v>1226</v>
      </c>
      <c r="J568" s="145" t="s">
        <v>1227</v>
      </c>
    </row>
    <row r="569" spans="1:8" ht="12.75">
      <c r="A569" s="147" t="s">
        <v>1112</v>
      </c>
      <c r="C569" s="148">
        <v>288.1579999998212</v>
      </c>
      <c r="D569" s="128">
        <v>503037.90115356445</v>
      </c>
      <c r="F569" s="128">
        <v>5810</v>
      </c>
      <c r="G569" s="128">
        <v>5400</v>
      </c>
      <c r="H569" s="149" t="s">
        <v>998</v>
      </c>
    </row>
    <row r="571" spans="4:8" ht="12.75">
      <c r="D571" s="128">
        <v>505399.47802972794</v>
      </c>
      <c r="F571" s="128">
        <v>5810</v>
      </c>
      <c r="G571" s="128">
        <v>5400</v>
      </c>
      <c r="H571" s="149" t="s">
        <v>999</v>
      </c>
    </row>
    <row r="573" spans="4:8" ht="12.75">
      <c r="D573" s="128">
        <v>500407.63991975784</v>
      </c>
      <c r="F573" s="128">
        <v>5810</v>
      </c>
      <c r="G573" s="128">
        <v>5400</v>
      </c>
      <c r="H573" s="149" t="s">
        <v>1000</v>
      </c>
    </row>
    <row r="575" spans="1:10" ht="12.75">
      <c r="A575" s="144" t="s">
        <v>1228</v>
      </c>
      <c r="C575" s="150" t="s">
        <v>1229</v>
      </c>
      <c r="D575" s="128">
        <v>502948.3397010168</v>
      </c>
      <c r="F575" s="128">
        <v>5810</v>
      </c>
      <c r="G575" s="128">
        <v>5400</v>
      </c>
      <c r="H575" s="128">
        <v>497346.51447977783</v>
      </c>
      <c r="I575" s="128">
        <v>-0.0001</v>
      </c>
      <c r="J575" s="128">
        <v>-0.0001</v>
      </c>
    </row>
    <row r="576" spans="1:8" ht="12.75">
      <c r="A576" s="127">
        <v>38398.83542824074</v>
      </c>
      <c r="C576" s="150" t="s">
        <v>1230</v>
      </c>
      <c r="D576" s="128">
        <v>2497.1239195176286</v>
      </c>
      <c r="H576" s="128">
        <v>2497.1239195176286</v>
      </c>
    </row>
    <row r="578" spans="3:8" ht="12.75">
      <c r="C578" s="150" t="s">
        <v>1231</v>
      </c>
      <c r="D578" s="128">
        <v>0.4964970996826576</v>
      </c>
      <c r="F578" s="128">
        <v>0</v>
      </c>
      <c r="G578" s="128">
        <v>0</v>
      </c>
      <c r="H578" s="128">
        <v>0.502089357583939</v>
      </c>
    </row>
    <row r="579" spans="1:10" ht="12.75">
      <c r="A579" s="144" t="s">
        <v>1220</v>
      </c>
      <c r="C579" s="145" t="s">
        <v>1221</v>
      </c>
      <c r="D579" s="145" t="s">
        <v>1222</v>
      </c>
      <c r="F579" s="145" t="s">
        <v>1223</v>
      </c>
      <c r="G579" s="145" t="s">
        <v>1224</v>
      </c>
      <c r="H579" s="145" t="s">
        <v>1225</v>
      </c>
      <c r="I579" s="146" t="s">
        <v>1226</v>
      </c>
      <c r="J579" s="145" t="s">
        <v>1227</v>
      </c>
    </row>
    <row r="580" spans="1:8" ht="12.75">
      <c r="A580" s="147" t="s">
        <v>1113</v>
      </c>
      <c r="C580" s="148">
        <v>334.94100000010803</v>
      </c>
      <c r="D580" s="128">
        <v>38705.43096148968</v>
      </c>
      <c r="F580" s="128">
        <v>36100</v>
      </c>
      <c r="G580" s="128">
        <v>36200</v>
      </c>
      <c r="H580" s="149" t="s">
        <v>1001</v>
      </c>
    </row>
    <row r="582" spans="4:8" ht="12.75">
      <c r="D582" s="128">
        <v>38821.1393917799</v>
      </c>
      <c r="F582" s="128">
        <v>36000</v>
      </c>
      <c r="G582" s="128">
        <v>35400</v>
      </c>
      <c r="H582" s="149" t="s">
        <v>1002</v>
      </c>
    </row>
    <row r="584" spans="4:8" ht="12.75">
      <c r="D584" s="128">
        <v>39097.75653129816</v>
      </c>
      <c r="F584" s="128">
        <v>36100</v>
      </c>
      <c r="G584" s="128">
        <v>35500</v>
      </c>
      <c r="H584" s="149" t="s">
        <v>1003</v>
      </c>
    </row>
    <row r="586" spans="1:10" ht="12.75">
      <c r="A586" s="144" t="s">
        <v>1228</v>
      </c>
      <c r="C586" s="150" t="s">
        <v>1229</v>
      </c>
      <c r="D586" s="128">
        <v>38874.77562818924</v>
      </c>
      <c r="F586" s="128">
        <v>36066.666666666664</v>
      </c>
      <c r="G586" s="128">
        <v>35700</v>
      </c>
      <c r="H586" s="128">
        <v>3054.161593101527</v>
      </c>
      <c r="I586" s="128">
        <v>-0.0001</v>
      </c>
      <c r="J586" s="128">
        <v>-0.0001</v>
      </c>
    </row>
    <row r="587" spans="1:8" ht="12.75">
      <c r="A587" s="127">
        <v>38398.83590277778</v>
      </c>
      <c r="C587" s="150" t="s">
        <v>1230</v>
      </c>
      <c r="D587" s="128">
        <v>201.58738198024471</v>
      </c>
      <c r="F587" s="128">
        <v>57.73502691896257</v>
      </c>
      <c r="G587" s="128">
        <v>435.88989435406734</v>
      </c>
      <c r="H587" s="128">
        <v>201.58738198024471</v>
      </c>
    </row>
    <row r="589" spans="3:8" ht="12.75">
      <c r="C589" s="150" t="s">
        <v>1231</v>
      </c>
      <c r="D589" s="128">
        <v>0.5185557439823981</v>
      </c>
      <c r="F589" s="128">
        <v>0.1600786328621883</v>
      </c>
      <c r="G589" s="128">
        <v>1.220980096229881</v>
      </c>
      <c r="H589" s="128">
        <v>6.600416377298851</v>
      </c>
    </row>
    <row r="590" spans="1:10" ht="12.75">
      <c r="A590" s="144" t="s">
        <v>1220</v>
      </c>
      <c r="C590" s="145" t="s">
        <v>1221</v>
      </c>
      <c r="D590" s="145" t="s">
        <v>1222</v>
      </c>
      <c r="F590" s="145" t="s">
        <v>1223</v>
      </c>
      <c r="G590" s="145" t="s">
        <v>1224</v>
      </c>
      <c r="H590" s="145" t="s">
        <v>1225</v>
      </c>
      <c r="I590" s="146" t="s">
        <v>1226</v>
      </c>
      <c r="J590" s="145" t="s">
        <v>1227</v>
      </c>
    </row>
    <row r="591" spans="1:8" ht="12.75">
      <c r="A591" s="147" t="s">
        <v>1117</v>
      </c>
      <c r="C591" s="148">
        <v>393.36599999992177</v>
      </c>
      <c r="D591" s="128">
        <v>273393.9809579849</v>
      </c>
      <c r="F591" s="128">
        <v>8300</v>
      </c>
      <c r="G591" s="128">
        <v>8300</v>
      </c>
      <c r="H591" s="149" t="s">
        <v>1004</v>
      </c>
    </row>
    <row r="593" spans="4:8" ht="12.75">
      <c r="D593" s="128">
        <v>276314.6287531853</v>
      </c>
      <c r="F593" s="128">
        <v>8200</v>
      </c>
      <c r="G593" s="128">
        <v>8300</v>
      </c>
      <c r="H593" s="149" t="s">
        <v>1005</v>
      </c>
    </row>
    <row r="595" spans="4:8" ht="12.75">
      <c r="D595" s="128">
        <v>278701.9114499092</v>
      </c>
      <c r="F595" s="128">
        <v>8200</v>
      </c>
      <c r="G595" s="128">
        <v>8300</v>
      </c>
      <c r="H595" s="149" t="s">
        <v>1006</v>
      </c>
    </row>
    <row r="597" spans="1:10" ht="12.75">
      <c r="A597" s="144" t="s">
        <v>1228</v>
      </c>
      <c r="C597" s="150" t="s">
        <v>1229</v>
      </c>
      <c r="D597" s="128">
        <v>276136.8403870265</v>
      </c>
      <c r="F597" s="128">
        <v>8233.333333333334</v>
      </c>
      <c r="G597" s="128">
        <v>8300</v>
      </c>
      <c r="H597" s="128">
        <v>267870.1737203598</v>
      </c>
      <c r="I597" s="128">
        <v>-0.0001</v>
      </c>
      <c r="J597" s="128">
        <v>-0.0001</v>
      </c>
    </row>
    <row r="598" spans="1:8" ht="12.75">
      <c r="A598" s="127">
        <v>38398.836377314816</v>
      </c>
      <c r="C598" s="150" t="s">
        <v>1230</v>
      </c>
      <c r="D598" s="128">
        <v>2658.427741001738</v>
      </c>
      <c r="F598" s="128">
        <v>57.73502691896257</v>
      </c>
      <c r="H598" s="128">
        <v>2658.427741001738</v>
      </c>
    </row>
    <row r="600" spans="3:8" ht="12.75">
      <c r="C600" s="150" t="s">
        <v>1231</v>
      </c>
      <c r="D600" s="128">
        <v>0.9627211411833898</v>
      </c>
      <c r="F600" s="128">
        <v>0.7012351447647275</v>
      </c>
      <c r="G600" s="128">
        <v>0</v>
      </c>
      <c r="H600" s="128">
        <v>0.992431409618965</v>
      </c>
    </row>
    <row r="601" spans="1:10" ht="12.75">
      <c r="A601" s="144" t="s">
        <v>1220</v>
      </c>
      <c r="C601" s="145" t="s">
        <v>1221</v>
      </c>
      <c r="D601" s="145" t="s">
        <v>1222</v>
      </c>
      <c r="F601" s="145" t="s">
        <v>1223</v>
      </c>
      <c r="G601" s="145" t="s">
        <v>1224</v>
      </c>
      <c r="H601" s="145" t="s">
        <v>1225</v>
      </c>
      <c r="I601" s="146" t="s">
        <v>1226</v>
      </c>
      <c r="J601" s="145" t="s">
        <v>1227</v>
      </c>
    </row>
    <row r="602" spans="1:8" ht="12.75">
      <c r="A602" s="147" t="s">
        <v>1111</v>
      </c>
      <c r="C602" s="148">
        <v>396.15199999976903</v>
      </c>
      <c r="D602" s="128">
        <v>349296.2459487915</v>
      </c>
      <c r="F602" s="128">
        <v>97700</v>
      </c>
      <c r="G602" s="128">
        <v>96600</v>
      </c>
      <c r="H602" s="149" t="s">
        <v>1007</v>
      </c>
    </row>
    <row r="604" spans="4:8" ht="12.75">
      <c r="D604" s="128">
        <v>338827.5158419609</v>
      </c>
      <c r="F604" s="128">
        <v>99600</v>
      </c>
      <c r="G604" s="128">
        <v>98400</v>
      </c>
      <c r="H604" s="149" t="s">
        <v>1008</v>
      </c>
    </row>
    <row r="606" spans="4:8" ht="12.75">
      <c r="D606" s="128">
        <v>346103.25471019745</v>
      </c>
      <c r="F606" s="128">
        <v>96500</v>
      </c>
      <c r="G606" s="128">
        <v>99800</v>
      </c>
      <c r="H606" s="149" t="s">
        <v>1009</v>
      </c>
    </row>
    <row r="608" spans="1:10" ht="12.75">
      <c r="A608" s="144" t="s">
        <v>1228</v>
      </c>
      <c r="C608" s="150" t="s">
        <v>1229</v>
      </c>
      <c r="D608" s="128">
        <v>344742.33883365</v>
      </c>
      <c r="F608" s="128">
        <v>97933.33333333334</v>
      </c>
      <c r="G608" s="128">
        <v>98266.66666666666</v>
      </c>
      <c r="H608" s="128">
        <v>246644.1224246131</v>
      </c>
      <c r="I608" s="128">
        <v>-0.0001</v>
      </c>
      <c r="J608" s="128">
        <v>-0.0001</v>
      </c>
    </row>
    <row r="609" spans="1:8" ht="12.75">
      <c r="A609" s="127">
        <v>38398.836851851855</v>
      </c>
      <c r="C609" s="150" t="s">
        <v>1230</v>
      </c>
      <c r="D609" s="128">
        <v>5365.412055908428</v>
      </c>
      <c r="F609" s="128">
        <v>1563.1165450257809</v>
      </c>
      <c r="G609" s="128">
        <v>1604.1612554021287</v>
      </c>
      <c r="H609" s="128">
        <v>5365.412055908428</v>
      </c>
    </row>
    <row r="611" spans="3:8" ht="12.75">
      <c r="C611" s="150" t="s">
        <v>1231</v>
      </c>
      <c r="D611" s="128">
        <v>1.5563542540382378</v>
      </c>
      <c r="F611" s="128">
        <v>1.596102666806447</v>
      </c>
      <c r="G611" s="128">
        <v>1.6324571798529126</v>
      </c>
      <c r="H611" s="128">
        <v>2.1753658685089357</v>
      </c>
    </row>
    <row r="612" spans="1:10" ht="12.75">
      <c r="A612" s="144" t="s">
        <v>1220</v>
      </c>
      <c r="C612" s="145" t="s">
        <v>1221</v>
      </c>
      <c r="D612" s="145" t="s">
        <v>1222</v>
      </c>
      <c r="F612" s="145" t="s">
        <v>1223</v>
      </c>
      <c r="G612" s="145" t="s">
        <v>1224</v>
      </c>
      <c r="H612" s="145" t="s">
        <v>1225</v>
      </c>
      <c r="I612" s="146" t="s">
        <v>1226</v>
      </c>
      <c r="J612" s="145" t="s">
        <v>1227</v>
      </c>
    </row>
    <row r="613" spans="1:8" ht="12.75">
      <c r="A613" s="147" t="s">
        <v>1118</v>
      </c>
      <c r="C613" s="148">
        <v>589.5920000001788</v>
      </c>
      <c r="D613" s="128">
        <v>22983.59257850051</v>
      </c>
      <c r="F613" s="128">
        <v>2050</v>
      </c>
      <c r="G613" s="128">
        <v>2000</v>
      </c>
      <c r="H613" s="149" t="s">
        <v>1010</v>
      </c>
    </row>
    <row r="615" spans="4:8" ht="12.75">
      <c r="D615" s="128">
        <v>22202.83973184228</v>
      </c>
      <c r="F615" s="128">
        <v>2020.0000000018626</v>
      </c>
      <c r="G615" s="128">
        <v>1970.0000000018626</v>
      </c>
      <c r="H615" s="149" t="s">
        <v>1011</v>
      </c>
    </row>
    <row r="617" spans="4:8" ht="12.75">
      <c r="D617" s="128">
        <v>22617.629253089428</v>
      </c>
      <c r="F617" s="128">
        <v>2029.9999999981374</v>
      </c>
      <c r="G617" s="128">
        <v>1990</v>
      </c>
      <c r="H617" s="149" t="s">
        <v>1012</v>
      </c>
    </row>
    <row r="619" spans="1:10" ht="12.75">
      <c r="A619" s="144" t="s">
        <v>1228</v>
      </c>
      <c r="C619" s="150" t="s">
        <v>1229</v>
      </c>
      <c r="D619" s="128">
        <v>22601.353854477406</v>
      </c>
      <c r="F619" s="128">
        <v>2033.3333333333335</v>
      </c>
      <c r="G619" s="128">
        <v>1986.6666666672877</v>
      </c>
      <c r="H619" s="128">
        <v>20592.76947511864</v>
      </c>
      <c r="I619" s="128">
        <v>-0.0001</v>
      </c>
      <c r="J619" s="128">
        <v>-0.0001</v>
      </c>
    </row>
    <row r="620" spans="1:8" ht="12.75">
      <c r="A620" s="127">
        <v>38398.83733796296</v>
      </c>
      <c r="C620" s="150" t="s">
        <v>1230</v>
      </c>
      <c r="D620" s="128">
        <v>390.63079543357105</v>
      </c>
      <c r="F620" s="128">
        <v>15.275252315947169</v>
      </c>
      <c r="G620" s="128">
        <v>15.275252315478925</v>
      </c>
      <c r="H620" s="128">
        <v>390.63079543357105</v>
      </c>
    </row>
    <row r="622" spans="3:8" ht="12.75">
      <c r="C622" s="150" t="s">
        <v>1231</v>
      </c>
      <c r="D622" s="128">
        <v>1.728351310052985</v>
      </c>
      <c r="F622" s="128">
        <v>0.7512419171777297</v>
      </c>
      <c r="G622" s="128">
        <v>0.7688885393695043</v>
      </c>
      <c r="H622" s="128">
        <v>1.8969318133996182</v>
      </c>
    </row>
    <row r="623" spans="1:10" ht="12.75">
      <c r="A623" s="144" t="s">
        <v>1220</v>
      </c>
      <c r="C623" s="145" t="s">
        <v>1221</v>
      </c>
      <c r="D623" s="145" t="s">
        <v>1222</v>
      </c>
      <c r="F623" s="145" t="s">
        <v>1223</v>
      </c>
      <c r="G623" s="145" t="s">
        <v>1224</v>
      </c>
      <c r="H623" s="145" t="s">
        <v>1225</v>
      </c>
      <c r="I623" s="146" t="s">
        <v>1226</v>
      </c>
      <c r="J623" s="145" t="s">
        <v>1227</v>
      </c>
    </row>
    <row r="624" spans="1:8" ht="12.75">
      <c r="A624" s="147" t="s">
        <v>1119</v>
      </c>
      <c r="C624" s="148">
        <v>766.4900000002235</v>
      </c>
      <c r="D624" s="128">
        <v>1976.8833977971226</v>
      </c>
      <c r="F624" s="128">
        <v>1620.0000000018626</v>
      </c>
      <c r="G624" s="128">
        <v>1665</v>
      </c>
      <c r="H624" s="149" t="s">
        <v>1013</v>
      </c>
    </row>
    <row r="626" spans="4:8" ht="12.75">
      <c r="D626" s="128">
        <v>1891.0000000018626</v>
      </c>
      <c r="F626" s="128">
        <v>1824</v>
      </c>
      <c r="G626" s="128">
        <v>1703</v>
      </c>
      <c r="H626" s="149" t="s">
        <v>1014</v>
      </c>
    </row>
    <row r="628" spans="4:8" ht="12.75">
      <c r="D628" s="128">
        <v>1909.4714815467596</v>
      </c>
      <c r="F628" s="128">
        <v>1772</v>
      </c>
      <c r="G628" s="128">
        <v>1804.9999999981374</v>
      </c>
      <c r="H628" s="149" t="s">
        <v>793</v>
      </c>
    </row>
    <row r="630" spans="1:10" ht="12.75">
      <c r="A630" s="144" t="s">
        <v>1228</v>
      </c>
      <c r="C630" s="150" t="s">
        <v>1229</v>
      </c>
      <c r="D630" s="128">
        <v>1925.784959781915</v>
      </c>
      <c r="F630" s="128">
        <v>1738.6666666672877</v>
      </c>
      <c r="G630" s="128">
        <v>1724.3333333327123</v>
      </c>
      <c r="H630" s="128">
        <v>194.56463457868713</v>
      </c>
      <c r="I630" s="128">
        <v>-0.0001</v>
      </c>
      <c r="J630" s="128">
        <v>-0.0001</v>
      </c>
    </row>
    <row r="631" spans="1:8" ht="12.75">
      <c r="A631" s="127">
        <v>38398.83783564815</v>
      </c>
      <c r="C631" s="150" t="s">
        <v>1230</v>
      </c>
      <c r="D631" s="128">
        <v>45.206046977282334</v>
      </c>
      <c r="F631" s="128">
        <v>106.00628912055927</v>
      </c>
      <c r="G631" s="128">
        <v>72.39705334599695</v>
      </c>
      <c r="H631" s="128">
        <v>45.206046977282334</v>
      </c>
    </row>
    <row r="633" spans="3:8" ht="12.75">
      <c r="C633" s="150" t="s">
        <v>1231</v>
      </c>
      <c r="D633" s="128">
        <v>2.3474088707392173</v>
      </c>
      <c r="F633" s="128">
        <v>6.096987487760051</v>
      </c>
      <c r="G633" s="128">
        <v>4.198553258033426</v>
      </c>
      <c r="H633" s="128">
        <v>23.234462457769947</v>
      </c>
    </row>
    <row r="634" spans="1:16" ht="12.75">
      <c r="A634" s="138" t="s">
        <v>1280</v>
      </c>
      <c r="B634" s="133" t="s">
        <v>794</v>
      </c>
      <c r="D634" s="138" t="s">
        <v>1281</v>
      </c>
      <c r="E634" s="133" t="s">
        <v>1282</v>
      </c>
      <c r="F634" s="134" t="s">
        <v>1236</v>
      </c>
      <c r="G634" s="139" t="s">
        <v>1284</v>
      </c>
      <c r="H634" s="140">
        <v>1</v>
      </c>
      <c r="I634" s="141" t="s">
        <v>1285</v>
      </c>
      <c r="J634" s="140">
        <v>6</v>
      </c>
      <c r="K634" s="139" t="s">
        <v>1286</v>
      </c>
      <c r="L634" s="142">
        <v>1</v>
      </c>
      <c r="M634" s="139" t="s">
        <v>1287</v>
      </c>
      <c r="N634" s="143">
        <v>1</v>
      </c>
      <c r="O634" s="139" t="s">
        <v>1288</v>
      </c>
      <c r="P634" s="143">
        <v>1</v>
      </c>
    </row>
    <row r="636" spans="1:10" ht="12.75">
      <c r="A636" s="144" t="s">
        <v>1220</v>
      </c>
      <c r="C636" s="145" t="s">
        <v>1221</v>
      </c>
      <c r="D636" s="145" t="s">
        <v>1222</v>
      </c>
      <c r="F636" s="145" t="s">
        <v>1223</v>
      </c>
      <c r="G636" s="145" t="s">
        <v>1224</v>
      </c>
      <c r="H636" s="145" t="s">
        <v>1225</v>
      </c>
      <c r="I636" s="146" t="s">
        <v>1226</v>
      </c>
      <c r="J636" s="145" t="s">
        <v>1227</v>
      </c>
    </row>
    <row r="637" spans="1:8" ht="12.75">
      <c r="A637" s="147" t="s">
        <v>1096</v>
      </c>
      <c r="C637" s="148">
        <v>178.2290000000503</v>
      </c>
      <c r="D637" s="128">
        <v>505.36279557738453</v>
      </c>
      <c r="F637" s="128">
        <v>437.99999999953434</v>
      </c>
      <c r="G637" s="128">
        <v>412.99999999953434</v>
      </c>
      <c r="H637" s="149" t="s">
        <v>795</v>
      </c>
    </row>
    <row r="639" spans="4:8" ht="12.75">
      <c r="D639" s="128">
        <v>452.6298774071038</v>
      </c>
      <c r="F639" s="128">
        <v>358</v>
      </c>
      <c r="G639" s="128">
        <v>380</v>
      </c>
      <c r="H639" s="149" t="s">
        <v>796</v>
      </c>
    </row>
    <row r="641" spans="4:8" ht="12.75">
      <c r="D641" s="128">
        <v>475.5540346996859</v>
      </c>
      <c r="F641" s="128">
        <v>433.99999999953434</v>
      </c>
      <c r="G641" s="128">
        <v>379</v>
      </c>
      <c r="H641" s="149" t="s">
        <v>797</v>
      </c>
    </row>
    <row r="643" spans="1:8" ht="12.75">
      <c r="A643" s="144" t="s">
        <v>1228</v>
      </c>
      <c r="C643" s="150" t="s">
        <v>1229</v>
      </c>
      <c r="D643" s="128">
        <v>477.84890256139136</v>
      </c>
      <c r="F643" s="128">
        <v>409.9999999996895</v>
      </c>
      <c r="G643" s="128">
        <v>390.66666666651145</v>
      </c>
      <c r="H643" s="128">
        <v>80.08974675775502</v>
      </c>
    </row>
    <row r="644" spans="1:8" ht="12.75">
      <c r="A644" s="127">
        <v>38398.84011574074</v>
      </c>
      <c r="C644" s="150" t="s">
        <v>1230</v>
      </c>
      <c r="D644" s="128">
        <v>26.44125523808155</v>
      </c>
      <c r="F644" s="128">
        <v>45.077710678070815</v>
      </c>
      <c r="G644" s="128">
        <v>19.347695814306988</v>
      </c>
      <c r="H644" s="128">
        <v>26.44125523808155</v>
      </c>
    </row>
    <row r="646" spans="3:8" ht="12.75">
      <c r="C646" s="150" t="s">
        <v>1231</v>
      </c>
      <c r="D646" s="128">
        <v>5.533392479578738</v>
      </c>
      <c r="F646" s="128">
        <v>10.994563580025602</v>
      </c>
      <c r="G646" s="128">
        <v>4.952481863732425</v>
      </c>
      <c r="H646" s="128">
        <v>33.01453220729691</v>
      </c>
    </row>
    <row r="647" spans="1:10" ht="12.75">
      <c r="A647" s="144" t="s">
        <v>1220</v>
      </c>
      <c r="C647" s="145" t="s">
        <v>1221</v>
      </c>
      <c r="D647" s="145" t="s">
        <v>1222</v>
      </c>
      <c r="F647" s="145" t="s">
        <v>1223</v>
      </c>
      <c r="G647" s="145" t="s">
        <v>1224</v>
      </c>
      <c r="H647" s="145" t="s">
        <v>1225</v>
      </c>
      <c r="I647" s="146" t="s">
        <v>1226</v>
      </c>
      <c r="J647" s="145" t="s">
        <v>1227</v>
      </c>
    </row>
    <row r="648" spans="1:8" ht="12.75">
      <c r="A648" s="147" t="s">
        <v>1112</v>
      </c>
      <c r="C648" s="148">
        <v>251.61100000003353</v>
      </c>
      <c r="D648" s="128">
        <v>5549840.8654174805</v>
      </c>
      <c r="F648" s="128">
        <v>38000</v>
      </c>
      <c r="G648" s="128">
        <v>34400</v>
      </c>
      <c r="H648" s="149" t="s">
        <v>798</v>
      </c>
    </row>
    <row r="650" spans="4:8" ht="12.75">
      <c r="D650" s="128">
        <v>5694800.043357849</v>
      </c>
      <c r="F650" s="128">
        <v>39000</v>
      </c>
      <c r="G650" s="128">
        <v>35100</v>
      </c>
      <c r="H650" s="149" t="s">
        <v>799</v>
      </c>
    </row>
    <row r="652" spans="4:8" ht="12.75">
      <c r="D652" s="128">
        <v>5674395.524200439</v>
      </c>
      <c r="F652" s="128">
        <v>39500</v>
      </c>
      <c r="G652" s="128">
        <v>34900</v>
      </c>
      <c r="H652" s="149" t="s">
        <v>800</v>
      </c>
    </row>
    <row r="654" spans="1:10" ht="12.75">
      <c r="A654" s="144" t="s">
        <v>1228</v>
      </c>
      <c r="C654" s="150" t="s">
        <v>1229</v>
      </c>
      <c r="D654" s="128">
        <v>5639678.810991922</v>
      </c>
      <c r="F654" s="128">
        <v>38833.333333333336</v>
      </c>
      <c r="G654" s="128">
        <v>34800</v>
      </c>
      <c r="H654" s="128">
        <v>5602882.023843328</v>
      </c>
      <c r="I654" s="128">
        <v>-0.0001</v>
      </c>
      <c r="J654" s="128">
        <v>-0.0001</v>
      </c>
    </row>
    <row r="655" spans="1:8" ht="12.75">
      <c r="A655" s="127">
        <v>38398.840625</v>
      </c>
      <c r="C655" s="150" t="s">
        <v>1230</v>
      </c>
      <c r="D655" s="128">
        <v>78468.00908191822</v>
      </c>
      <c r="F655" s="128">
        <v>763.7626158259733</v>
      </c>
      <c r="G655" s="128">
        <v>360.5551275463989</v>
      </c>
      <c r="H655" s="128">
        <v>78468.00908191822</v>
      </c>
    </row>
    <row r="657" spans="3:8" ht="12.75">
      <c r="C657" s="150" t="s">
        <v>1231</v>
      </c>
      <c r="D657" s="128">
        <v>1.391355992277104</v>
      </c>
      <c r="F657" s="128">
        <v>1.9667706845304034</v>
      </c>
      <c r="G657" s="128">
        <v>1.036077952719537</v>
      </c>
      <c r="H657" s="128">
        <v>1.4004936878555347</v>
      </c>
    </row>
    <row r="658" spans="1:10" ht="12.75">
      <c r="A658" s="144" t="s">
        <v>1220</v>
      </c>
      <c r="C658" s="145" t="s">
        <v>1221</v>
      </c>
      <c r="D658" s="145" t="s">
        <v>1222</v>
      </c>
      <c r="F658" s="145" t="s">
        <v>1223</v>
      </c>
      <c r="G658" s="145" t="s">
        <v>1224</v>
      </c>
      <c r="H658" s="145" t="s">
        <v>1225</v>
      </c>
      <c r="I658" s="146" t="s">
        <v>1226</v>
      </c>
      <c r="J658" s="145" t="s">
        <v>1227</v>
      </c>
    </row>
    <row r="659" spans="1:8" ht="12.75">
      <c r="A659" s="147" t="s">
        <v>1115</v>
      </c>
      <c r="C659" s="148">
        <v>257.6099999998696</v>
      </c>
      <c r="D659" s="128">
        <v>940959.4135408401</v>
      </c>
      <c r="F659" s="128">
        <v>21647.5</v>
      </c>
      <c r="G659" s="128">
        <v>16665</v>
      </c>
      <c r="H659" s="149" t="s">
        <v>801</v>
      </c>
    </row>
    <row r="661" spans="4:8" ht="12.75">
      <c r="D661" s="128">
        <v>948718.2068223953</v>
      </c>
      <c r="F661" s="128">
        <v>21112.5</v>
      </c>
      <c r="G661" s="128">
        <v>16210.000000014901</v>
      </c>
      <c r="H661" s="149" t="s">
        <v>802</v>
      </c>
    </row>
    <row r="663" spans="4:8" ht="12.75">
      <c r="D663" s="128">
        <v>931604.1669502258</v>
      </c>
      <c r="F663" s="128">
        <v>21007.5</v>
      </c>
      <c r="G663" s="128">
        <v>16532.5</v>
      </c>
      <c r="H663" s="149" t="s">
        <v>803</v>
      </c>
    </row>
    <row r="665" spans="1:10" ht="12.75">
      <c r="A665" s="144" t="s">
        <v>1228</v>
      </c>
      <c r="C665" s="150" t="s">
        <v>1229</v>
      </c>
      <c r="D665" s="128">
        <v>940427.2624378204</v>
      </c>
      <c r="F665" s="128">
        <v>21255.833333333336</v>
      </c>
      <c r="G665" s="128">
        <v>16469.166666671634</v>
      </c>
      <c r="H665" s="128">
        <v>921564.7624378181</v>
      </c>
      <c r="I665" s="128">
        <v>-0.0001</v>
      </c>
      <c r="J665" s="128">
        <v>-0.0001</v>
      </c>
    </row>
    <row r="666" spans="1:8" ht="12.75">
      <c r="A666" s="127">
        <v>38398.84127314815</v>
      </c>
      <c r="C666" s="150" t="s">
        <v>1230</v>
      </c>
      <c r="D666" s="128">
        <v>8569.421146363973</v>
      </c>
      <c r="F666" s="128">
        <v>343.2321857479763</v>
      </c>
      <c r="G666" s="128">
        <v>234.01833972900207</v>
      </c>
      <c r="H666" s="128">
        <v>8569.421146363973</v>
      </c>
    </row>
    <row r="668" spans="3:8" ht="12.75">
      <c r="C668" s="150" t="s">
        <v>1231</v>
      </c>
      <c r="D668" s="128">
        <v>0.9112263636583557</v>
      </c>
      <c r="F668" s="128">
        <v>1.6147670164957528</v>
      </c>
      <c r="G668" s="128">
        <v>1.4209482754375233</v>
      </c>
      <c r="H668" s="128">
        <v>0.9298772582943883</v>
      </c>
    </row>
    <row r="669" spans="1:10" ht="12.75">
      <c r="A669" s="144" t="s">
        <v>1220</v>
      </c>
      <c r="C669" s="145" t="s">
        <v>1221</v>
      </c>
      <c r="D669" s="145" t="s">
        <v>1222</v>
      </c>
      <c r="F669" s="145" t="s">
        <v>1223</v>
      </c>
      <c r="G669" s="145" t="s">
        <v>1224</v>
      </c>
      <c r="H669" s="145" t="s">
        <v>1225</v>
      </c>
      <c r="I669" s="146" t="s">
        <v>1226</v>
      </c>
      <c r="J669" s="145" t="s">
        <v>1227</v>
      </c>
    </row>
    <row r="670" spans="1:8" ht="12.75">
      <c r="A670" s="147" t="s">
        <v>1114</v>
      </c>
      <c r="C670" s="148">
        <v>259.9399999999441</v>
      </c>
      <c r="D670" s="128">
        <v>9468840.919265747</v>
      </c>
      <c r="F670" s="128">
        <v>42125</v>
      </c>
      <c r="G670" s="128">
        <v>44450</v>
      </c>
      <c r="H670" s="149" t="s">
        <v>804</v>
      </c>
    </row>
    <row r="672" spans="4:8" ht="12.75">
      <c r="D672" s="128">
        <v>9564536.64402771</v>
      </c>
      <c r="F672" s="128">
        <v>43675</v>
      </c>
      <c r="G672" s="128">
        <v>44400</v>
      </c>
      <c r="H672" s="149" t="s">
        <v>805</v>
      </c>
    </row>
    <row r="674" spans="4:8" ht="12.75">
      <c r="D674" s="128">
        <v>9476016.5834198</v>
      </c>
      <c r="F674" s="128">
        <v>43400</v>
      </c>
      <c r="G674" s="128">
        <v>43575</v>
      </c>
      <c r="H674" s="149" t="s">
        <v>806</v>
      </c>
    </row>
    <row r="676" spans="1:10" ht="12.75">
      <c r="A676" s="144" t="s">
        <v>1228</v>
      </c>
      <c r="C676" s="150" t="s">
        <v>1229</v>
      </c>
      <c r="D676" s="128">
        <v>9503131.382237753</v>
      </c>
      <c r="F676" s="128">
        <v>43066.66666666667</v>
      </c>
      <c r="G676" s="128">
        <v>44141.66666666667</v>
      </c>
      <c r="H676" s="128">
        <v>9459468.394816369</v>
      </c>
      <c r="I676" s="128">
        <v>-0.0001</v>
      </c>
      <c r="J676" s="128">
        <v>-0.0001</v>
      </c>
    </row>
    <row r="677" spans="1:8" ht="12.75">
      <c r="A677" s="127">
        <v>38398.841944444444</v>
      </c>
      <c r="C677" s="150" t="s">
        <v>1230</v>
      </c>
      <c r="D677" s="128">
        <v>53299.41060312018</v>
      </c>
      <c r="F677" s="128">
        <v>827.0177345942064</v>
      </c>
      <c r="G677" s="128">
        <v>491.3840995935189</v>
      </c>
      <c r="H677" s="128">
        <v>53299.41060312018</v>
      </c>
    </row>
    <row r="679" spans="3:8" ht="12.75">
      <c r="C679" s="150" t="s">
        <v>1231</v>
      </c>
      <c r="D679" s="128">
        <v>0.5608615566732225</v>
      </c>
      <c r="F679" s="128">
        <v>1.9203198171692097</v>
      </c>
      <c r="G679" s="128">
        <v>1.1131978846747643</v>
      </c>
      <c r="H679" s="128">
        <v>0.5634503798577875</v>
      </c>
    </row>
    <row r="680" spans="1:10" ht="12.75">
      <c r="A680" s="144" t="s">
        <v>1220</v>
      </c>
      <c r="C680" s="145" t="s">
        <v>1221</v>
      </c>
      <c r="D680" s="145" t="s">
        <v>1222</v>
      </c>
      <c r="F680" s="145" t="s">
        <v>1223</v>
      </c>
      <c r="G680" s="145" t="s">
        <v>1224</v>
      </c>
      <c r="H680" s="145" t="s">
        <v>1225</v>
      </c>
      <c r="I680" s="146" t="s">
        <v>1226</v>
      </c>
      <c r="J680" s="145" t="s">
        <v>1227</v>
      </c>
    </row>
    <row r="681" spans="1:8" ht="12.75">
      <c r="A681" s="147" t="s">
        <v>1116</v>
      </c>
      <c r="C681" s="148">
        <v>285.2129999999888</v>
      </c>
      <c r="D681" s="128">
        <v>1068466.1376361847</v>
      </c>
      <c r="F681" s="128">
        <v>17825</v>
      </c>
      <c r="G681" s="128">
        <v>13475</v>
      </c>
      <c r="H681" s="149" t="s">
        <v>807</v>
      </c>
    </row>
    <row r="683" spans="4:8" ht="12.75">
      <c r="D683" s="128">
        <v>1062172.8029460907</v>
      </c>
      <c r="F683" s="128">
        <v>18150</v>
      </c>
      <c r="G683" s="128">
        <v>13325</v>
      </c>
      <c r="H683" s="149" t="s">
        <v>808</v>
      </c>
    </row>
    <row r="685" spans="4:8" ht="12.75">
      <c r="D685" s="128">
        <v>1078483.4192333221</v>
      </c>
      <c r="F685" s="128">
        <v>17675</v>
      </c>
      <c r="G685" s="128">
        <v>13275</v>
      </c>
      <c r="H685" s="149" t="s">
        <v>809</v>
      </c>
    </row>
    <row r="687" spans="1:10" ht="12.75">
      <c r="A687" s="144" t="s">
        <v>1228</v>
      </c>
      <c r="C687" s="150" t="s">
        <v>1229</v>
      </c>
      <c r="D687" s="128">
        <v>1069707.4532718658</v>
      </c>
      <c r="F687" s="128">
        <v>17883.333333333332</v>
      </c>
      <c r="G687" s="128">
        <v>13358.333333333332</v>
      </c>
      <c r="H687" s="128">
        <v>1054077.3600476729</v>
      </c>
      <c r="I687" s="128">
        <v>-0.0001</v>
      </c>
      <c r="J687" s="128">
        <v>-0.0001</v>
      </c>
    </row>
    <row r="688" spans="1:8" ht="12.75">
      <c r="A688" s="127">
        <v>38398.842627314814</v>
      </c>
      <c r="C688" s="150" t="s">
        <v>1230</v>
      </c>
      <c r="D688" s="128">
        <v>8225.85553592553</v>
      </c>
      <c r="F688" s="128">
        <v>242.81337140555775</v>
      </c>
      <c r="G688" s="128">
        <v>104.08329997330664</v>
      </c>
      <c r="H688" s="128">
        <v>8225.85553592553</v>
      </c>
    </row>
    <row r="690" spans="3:8" ht="12.75">
      <c r="C690" s="150" t="s">
        <v>1231</v>
      </c>
      <c r="D690" s="128">
        <v>0.7689817913080325</v>
      </c>
      <c r="F690" s="128">
        <v>1.3577634934141158</v>
      </c>
      <c r="G690" s="128">
        <v>0.7791638176417217</v>
      </c>
      <c r="H690" s="128">
        <v>0.7803844241141369</v>
      </c>
    </row>
    <row r="691" spans="1:10" ht="12.75">
      <c r="A691" s="144" t="s">
        <v>1220</v>
      </c>
      <c r="C691" s="145" t="s">
        <v>1221</v>
      </c>
      <c r="D691" s="145" t="s">
        <v>1222</v>
      </c>
      <c r="F691" s="145" t="s">
        <v>1223</v>
      </c>
      <c r="G691" s="145" t="s">
        <v>1224</v>
      </c>
      <c r="H691" s="145" t="s">
        <v>1225</v>
      </c>
      <c r="I691" s="146" t="s">
        <v>1226</v>
      </c>
      <c r="J691" s="145" t="s">
        <v>1227</v>
      </c>
    </row>
    <row r="692" spans="1:8" ht="12.75">
      <c r="A692" s="147" t="s">
        <v>1112</v>
      </c>
      <c r="C692" s="148">
        <v>288.1579999998212</v>
      </c>
      <c r="D692" s="128">
        <v>576172.330154419</v>
      </c>
      <c r="F692" s="128">
        <v>5860</v>
      </c>
      <c r="G692" s="128">
        <v>5400</v>
      </c>
      <c r="H692" s="149" t="s">
        <v>810</v>
      </c>
    </row>
    <row r="694" spans="4:8" ht="12.75">
      <c r="D694" s="128">
        <v>568519.3771266937</v>
      </c>
      <c r="F694" s="128">
        <v>5860</v>
      </c>
      <c r="G694" s="128">
        <v>5400</v>
      </c>
      <c r="H694" s="149" t="s">
        <v>811</v>
      </c>
    </row>
    <row r="696" spans="4:8" ht="12.75">
      <c r="D696" s="128">
        <v>584998.4187908173</v>
      </c>
      <c r="F696" s="128">
        <v>5860</v>
      </c>
      <c r="G696" s="128">
        <v>5400</v>
      </c>
      <c r="H696" s="149" t="s">
        <v>812</v>
      </c>
    </row>
    <row r="698" spans="1:10" ht="12.75">
      <c r="A698" s="144" t="s">
        <v>1228</v>
      </c>
      <c r="C698" s="150" t="s">
        <v>1229</v>
      </c>
      <c r="D698" s="128">
        <v>576563.3753573099</v>
      </c>
      <c r="F698" s="128">
        <v>5860</v>
      </c>
      <c r="G698" s="128">
        <v>5400</v>
      </c>
      <c r="H698" s="128">
        <v>570936.9373042127</v>
      </c>
      <c r="I698" s="128">
        <v>-0.0001</v>
      </c>
      <c r="J698" s="128">
        <v>-0.0001</v>
      </c>
    </row>
    <row r="699" spans="1:8" ht="12.75">
      <c r="A699" s="127">
        <v>38398.84305555555</v>
      </c>
      <c r="C699" s="150" t="s">
        <v>1230</v>
      </c>
      <c r="D699" s="128">
        <v>8246.477478596544</v>
      </c>
      <c r="H699" s="128">
        <v>8246.477478596544</v>
      </c>
    </row>
    <row r="701" spans="3:8" ht="12.75">
      <c r="C701" s="150" t="s">
        <v>1231</v>
      </c>
      <c r="D701" s="128">
        <v>1.4302811852185389</v>
      </c>
      <c r="F701" s="128">
        <v>0</v>
      </c>
      <c r="G701" s="128">
        <v>0</v>
      </c>
      <c r="H701" s="128">
        <v>1.4443762418900161</v>
      </c>
    </row>
    <row r="702" spans="1:10" ht="12.75">
      <c r="A702" s="144" t="s">
        <v>1220</v>
      </c>
      <c r="C702" s="145" t="s">
        <v>1221</v>
      </c>
      <c r="D702" s="145" t="s">
        <v>1222</v>
      </c>
      <c r="F702" s="145" t="s">
        <v>1223</v>
      </c>
      <c r="G702" s="145" t="s">
        <v>1224</v>
      </c>
      <c r="H702" s="145" t="s">
        <v>1225</v>
      </c>
      <c r="I702" s="146" t="s">
        <v>1226</v>
      </c>
      <c r="J702" s="145" t="s">
        <v>1227</v>
      </c>
    </row>
    <row r="703" spans="1:8" ht="12.75">
      <c r="A703" s="147" t="s">
        <v>1113</v>
      </c>
      <c r="C703" s="148">
        <v>334.94100000010803</v>
      </c>
      <c r="D703" s="128">
        <v>4932186.971740723</v>
      </c>
      <c r="F703" s="128">
        <v>53800</v>
      </c>
      <c r="G703" s="128">
        <v>415400</v>
      </c>
      <c r="H703" s="149" t="s">
        <v>813</v>
      </c>
    </row>
    <row r="705" spans="4:8" ht="12.75">
      <c r="D705" s="128">
        <v>5107636.333068848</v>
      </c>
      <c r="F705" s="128">
        <v>51800</v>
      </c>
      <c r="G705" s="128">
        <v>580700</v>
      </c>
      <c r="H705" s="149" t="s">
        <v>814</v>
      </c>
    </row>
    <row r="707" spans="4:8" ht="12.75">
      <c r="D707" s="128">
        <v>5032612.08744812</v>
      </c>
      <c r="F707" s="128">
        <v>51300</v>
      </c>
      <c r="G707" s="128">
        <v>451300</v>
      </c>
      <c r="H707" s="149" t="s">
        <v>815</v>
      </c>
    </row>
    <row r="709" spans="1:10" ht="12.75">
      <c r="A709" s="144" t="s">
        <v>1228</v>
      </c>
      <c r="C709" s="150" t="s">
        <v>1229</v>
      </c>
      <c r="D709" s="128">
        <v>5024145.1307525635</v>
      </c>
      <c r="F709" s="128">
        <v>52300</v>
      </c>
      <c r="G709" s="128">
        <v>482466.6666666666</v>
      </c>
      <c r="H709" s="128">
        <v>4683180.657068353</v>
      </c>
      <c r="I709" s="128">
        <v>-0.0001</v>
      </c>
      <c r="J709" s="128">
        <v>-0.0001</v>
      </c>
    </row>
    <row r="710" spans="1:8" ht="12.75">
      <c r="A710" s="127">
        <v>38398.84353009259</v>
      </c>
      <c r="C710" s="150" t="s">
        <v>1230</v>
      </c>
      <c r="D710" s="128">
        <v>88030.60044314136</v>
      </c>
      <c r="F710" s="128">
        <v>1322.8756555322952</v>
      </c>
      <c r="G710" s="128">
        <v>86945.63435465483</v>
      </c>
      <c r="H710" s="128">
        <v>88030.60044314136</v>
      </c>
    </row>
    <row r="712" spans="3:8" ht="12.75">
      <c r="C712" s="150" t="s">
        <v>1231</v>
      </c>
      <c r="D712" s="128">
        <v>1.7521508267010457</v>
      </c>
      <c r="F712" s="128">
        <v>2.5293989589527635</v>
      </c>
      <c r="G712" s="128">
        <v>18.02106557026147</v>
      </c>
      <c r="H712" s="128">
        <v>1.8797182276168711</v>
      </c>
    </row>
    <row r="713" spans="1:10" ht="12.75">
      <c r="A713" s="144" t="s">
        <v>1220</v>
      </c>
      <c r="C713" s="145" t="s">
        <v>1221</v>
      </c>
      <c r="D713" s="145" t="s">
        <v>1222</v>
      </c>
      <c r="F713" s="145" t="s">
        <v>1223</v>
      </c>
      <c r="G713" s="145" t="s">
        <v>1224</v>
      </c>
      <c r="H713" s="145" t="s">
        <v>1225</v>
      </c>
      <c r="I713" s="146" t="s">
        <v>1226</v>
      </c>
      <c r="J713" s="145" t="s">
        <v>1227</v>
      </c>
    </row>
    <row r="714" spans="1:8" ht="12.75">
      <c r="A714" s="147" t="s">
        <v>1117</v>
      </c>
      <c r="C714" s="148">
        <v>393.36599999992177</v>
      </c>
      <c r="D714" s="128">
        <v>5147480.109443665</v>
      </c>
      <c r="F714" s="128">
        <v>17100</v>
      </c>
      <c r="G714" s="128">
        <v>17000</v>
      </c>
      <c r="H714" s="149" t="s">
        <v>816</v>
      </c>
    </row>
    <row r="716" spans="4:8" ht="12.75">
      <c r="D716" s="128">
        <v>5130849.117256165</v>
      </c>
      <c r="F716" s="128">
        <v>16500</v>
      </c>
      <c r="G716" s="128">
        <v>18400</v>
      </c>
      <c r="H716" s="149" t="s">
        <v>817</v>
      </c>
    </row>
    <row r="718" spans="4:8" ht="12.75">
      <c r="D718" s="128">
        <v>5123349.638305664</v>
      </c>
      <c r="F718" s="128">
        <v>16900</v>
      </c>
      <c r="G718" s="128">
        <v>18600</v>
      </c>
      <c r="H718" s="149" t="s">
        <v>818</v>
      </c>
    </row>
    <row r="720" spans="1:10" ht="12.75">
      <c r="A720" s="144" t="s">
        <v>1228</v>
      </c>
      <c r="C720" s="150" t="s">
        <v>1229</v>
      </c>
      <c r="D720" s="128">
        <v>5133892.955001831</v>
      </c>
      <c r="F720" s="128">
        <v>16833.333333333332</v>
      </c>
      <c r="G720" s="128">
        <v>18000</v>
      </c>
      <c r="H720" s="128">
        <v>5116476.288335164</v>
      </c>
      <c r="I720" s="128">
        <v>-0.0001</v>
      </c>
      <c r="J720" s="128">
        <v>-0.0001</v>
      </c>
    </row>
    <row r="721" spans="1:8" ht="12.75">
      <c r="A721" s="127">
        <v>38398.84400462963</v>
      </c>
      <c r="C721" s="150" t="s">
        <v>1230</v>
      </c>
      <c r="D721" s="128">
        <v>12349.842934493809</v>
      </c>
      <c r="F721" s="128">
        <v>305.5050463303894</v>
      </c>
      <c r="G721" s="128">
        <v>871.7797887081347</v>
      </c>
      <c r="H721" s="128">
        <v>12349.842934493809</v>
      </c>
    </row>
    <row r="723" spans="3:8" ht="12.75">
      <c r="C723" s="150" t="s">
        <v>1231</v>
      </c>
      <c r="D723" s="128">
        <v>0.2405551312179513</v>
      </c>
      <c r="F723" s="128">
        <v>1.8148814633488484</v>
      </c>
      <c r="G723" s="128">
        <v>4.843221048378528</v>
      </c>
      <c r="H723" s="128">
        <v>0.24137398941239485</v>
      </c>
    </row>
    <row r="724" spans="1:10" ht="12.75">
      <c r="A724" s="144" t="s">
        <v>1220</v>
      </c>
      <c r="C724" s="145" t="s">
        <v>1221</v>
      </c>
      <c r="D724" s="145" t="s">
        <v>1222</v>
      </c>
      <c r="F724" s="145" t="s">
        <v>1223</v>
      </c>
      <c r="G724" s="145" t="s">
        <v>1224</v>
      </c>
      <c r="H724" s="145" t="s">
        <v>1225</v>
      </c>
      <c r="I724" s="146" t="s">
        <v>1226</v>
      </c>
      <c r="J724" s="145" t="s">
        <v>1227</v>
      </c>
    </row>
    <row r="725" spans="1:8" ht="12.75">
      <c r="A725" s="147" t="s">
        <v>1111</v>
      </c>
      <c r="C725" s="148">
        <v>396.15199999976903</v>
      </c>
      <c r="D725" s="128">
        <v>4644768.568519592</v>
      </c>
      <c r="F725" s="128">
        <v>125900</v>
      </c>
      <c r="G725" s="128">
        <v>129000</v>
      </c>
      <c r="H725" s="149" t="s">
        <v>819</v>
      </c>
    </row>
    <row r="727" spans="4:8" ht="12.75">
      <c r="D727" s="128">
        <v>4932836.085083008</v>
      </c>
      <c r="F727" s="128">
        <v>125400</v>
      </c>
      <c r="G727" s="128">
        <v>128500</v>
      </c>
      <c r="H727" s="149" t="s">
        <v>820</v>
      </c>
    </row>
    <row r="729" spans="4:8" ht="12.75">
      <c r="D729" s="128">
        <v>4843876.496994019</v>
      </c>
      <c r="F729" s="128">
        <v>123500</v>
      </c>
      <c r="G729" s="128">
        <v>126800</v>
      </c>
      <c r="H729" s="149" t="s">
        <v>821</v>
      </c>
    </row>
    <row r="731" spans="1:10" ht="12.75">
      <c r="A731" s="144" t="s">
        <v>1228</v>
      </c>
      <c r="C731" s="150" t="s">
        <v>1229</v>
      </c>
      <c r="D731" s="128">
        <v>4807160.3835322065</v>
      </c>
      <c r="F731" s="128">
        <v>124933.33333333334</v>
      </c>
      <c r="G731" s="128">
        <v>128100</v>
      </c>
      <c r="H731" s="128">
        <v>4680660.660979689</v>
      </c>
      <c r="I731" s="128">
        <v>-0.0001</v>
      </c>
      <c r="J731" s="128">
        <v>-0.0001</v>
      </c>
    </row>
    <row r="732" spans="1:8" ht="12.75">
      <c r="A732" s="127">
        <v>38398.84446759259</v>
      </c>
      <c r="C732" s="150" t="s">
        <v>1230</v>
      </c>
      <c r="D732" s="128">
        <v>147501.79071981917</v>
      </c>
      <c r="F732" s="128">
        <v>1266.2279942148386</v>
      </c>
      <c r="G732" s="128">
        <v>1153.2562594670794</v>
      </c>
      <c r="H732" s="128">
        <v>147501.79071981917</v>
      </c>
    </row>
    <row r="734" spans="3:8" ht="12.75">
      <c r="C734" s="150" t="s">
        <v>1231</v>
      </c>
      <c r="D734" s="128">
        <v>3.068376732865271</v>
      </c>
      <c r="F734" s="128">
        <v>1.0135229409403725</v>
      </c>
      <c r="G734" s="128">
        <v>0.9002781104348786</v>
      </c>
      <c r="H734" s="128">
        <v>3.1513028053810292</v>
      </c>
    </row>
    <row r="735" spans="1:10" ht="12.75">
      <c r="A735" s="144" t="s">
        <v>1220</v>
      </c>
      <c r="C735" s="145" t="s">
        <v>1221</v>
      </c>
      <c r="D735" s="145" t="s">
        <v>1222</v>
      </c>
      <c r="F735" s="145" t="s">
        <v>1223</v>
      </c>
      <c r="G735" s="145" t="s">
        <v>1224</v>
      </c>
      <c r="H735" s="145" t="s">
        <v>1225</v>
      </c>
      <c r="I735" s="146" t="s">
        <v>1226</v>
      </c>
      <c r="J735" s="145" t="s">
        <v>1227</v>
      </c>
    </row>
    <row r="736" spans="1:8" ht="12.75">
      <c r="A736" s="147" t="s">
        <v>1118</v>
      </c>
      <c r="C736" s="148">
        <v>589.5920000001788</v>
      </c>
      <c r="D736" s="128">
        <v>554263.4265861511</v>
      </c>
      <c r="F736" s="128">
        <v>4170</v>
      </c>
      <c r="G736" s="128">
        <v>4570</v>
      </c>
      <c r="H736" s="149" t="s">
        <v>822</v>
      </c>
    </row>
    <row r="738" spans="4:8" ht="12.75">
      <c r="D738" s="128">
        <v>569520.0454292297</v>
      </c>
      <c r="F738" s="128">
        <v>4290</v>
      </c>
      <c r="G738" s="128">
        <v>4470</v>
      </c>
      <c r="H738" s="149" t="s">
        <v>823</v>
      </c>
    </row>
    <row r="740" spans="4:8" ht="12.75">
      <c r="D740" s="128">
        <v>592896.889339447</v>
      </c>
      <c r="F740" s="128">
        <v>4220</v>
      </c>
      <c r="G740" s="128">
        <v>4590</v>
      </c>
      <c r="H740" s="149" t="s">
        <v>824</v>
      </c>
    </row>
    <row r="742" spans="1:10" ht="12.75">
      <c r="A742" s="144" t="s">
        <v>1228</v>
      </c>
      <c r="C742" s="150" t="s">
        <v>1229</v>
      </c>
      <c r="D742" s="128">
        <v>572226.787118276</v>
      </c>
      <c r="F742" s="128">
        <v>4226.666666666667</v>
      </c>
      <c r="G742" s="128">
        <v>4543.333333333333</v>
      </c>
      <c r="H742" s="128">
        <v>567832.1811210654</v>
      </c>
      <c r="I742" s="128">
        <v>-0.0001</v>
      </c>
      <c r="J742" s="128">
        <v>-0.0001</v>
      </c>
    </row>
    <row r="743" spans="1:8" ht="12.75">
      <c r="A743" s="127">
        <v>38398.84496527778</v>
      </c>
      <c r="C743" s="150" t="s">
        <v>1230</v>
      </c>
      <c r="D743" s="128">
        <v>19458.441587286306</v>
      </c>
      <c r="F743" s="128">
        <v>60.27713773341708</v>
      </c>
      <c r="G743" s="128">
        <v>64.29100507328636</v>
      </c>
      <c r="H743" s="128">
        <v>19458.441587286306</v>
      </c>
    </row>
    <row r="745" spans="3:8" ht="12.75">
      <c r="C745" s="150" t="s">
        <v>1231</v>
      </c>
      <c r="D745" s="128">
        <v>3.4004772277926163</v>
      </c>
      <c r="F745" s="128">
        <v>1.4261152460587636</v>
      </c>
      <c r="G745" s="128">
        <v>1.4150624741002136</v>
      </c>
      <c r="H745" s="128">
        <v>3.4267944357908187</v>
      </c>
    </row>
    <row r="746" spans="1:10" ht="12.75">
      <c r="A746" s="144" t="s">
        <v>1220</v>
      </c>
      <c r="C746" s="145" t="s">
        <v>1221</v>
      </c>
      <c r="D746" s="145" t="s">
        <v>1222</v>
      </c>
      <c r="F746" s="145" t="s">
        <v>1223</v>
      </c>
      <c r="G746" s="145" t="s">
        <v>1224</v>
      </c>
      <c r="H746" s="145" t="s">
        <v>1225</v>
      </c>
      <c r="I746" s="146" t="s">
        <v>1226</v>
      </c>
      <c r="J746" s="145" t="s">
        <v>1227</v>
      </c>
    </row>
    <row r="747" spans="1:8" ht="12.75">
      <c r="A747" s="147" t="s">
        <v>1119</v>
      </c>
      <c r="C747" s="148">
        <v>766.4900000002235</v>
      </c>
      <c r="D747" s="128">
        <v>3426.6593332849443</v>
      </c>
      <c r="F747" s="128">
        <v>1857</v>
      </c>
      <c r="G747" s="128">
        <v>1785</v>
      </c>
      <c r="H747" s="149" t="s">
        <v>825</v>
      </c>
    </row>
    <row r="749" spans="4:8" ht="12.75">
      <c r="D749" s="128">
        <v>3310.1894363574684</v>
      </c>
      <c r="F749" s="128">
        <v>1660.9999999981374</v>
      </c>
      <c r="G749" s="128">
        <v>1634</v>
      </c>
      <c r="H749" s="149" t="s">
        <v>826</v>
      </c>
    </row>
    <row r="751" spans="4:8" ht="12.75">
      <c r="D751" s="128">
        <v>3504.178492065519</v>
      </c>
      <c r="F751" s="128">
        <v>1856</v>
      </c>
      <c r="G751" s="128">
        <v>1772</v>
      </c>
      <c r="H751" s="149" t="s">
        <v>1063</v>
      </c>
    </row>
    <row r="753" spans="1:10" ht="12.75">
      <c r="A753" s="144" t="s">
        <v>1228</v>
      </c>
      <c r="C753" s="150" t="s">
        <v>1229</v>
      </c>
      <c r="D753" s="128">
        <v>3413.675753902644</v>
      </c>
      <c r="F753" s="128">
        <v>1791.3333333327123</v>
      </c>
      <c r="G753" s="128">
        <v>1730.3333333333335</v>
      </c>
      <c r="H753" s="128">
        <v>1654.0326644720478</v>
      </c>
      <c r="I753" s="128">
        <v>-0.0001</v>
      </c>
      <c r="J753" s="128">
        <v>-0.0001</v>
      </c>
    </row>
    <row r="754" spans="1:8" ht="12.75">
      <c r="A754" s="127">
        <v>38398.84546296296</v>
      </c>
      <c r="C754" s="150" t="s">
        <v>1230</v>
      </c>
      <c r="D754" s="128">
        <v>97.64409062410935</v>
      </c>
      <c r="F754" s="128">
        <v>112.8730850715817</v>
      </c>
      <c r="G754" s="128">
        <v>83.67994582534895</v>
      </c>
      <c r="H754" s="128">
        <v>97.64409062410935</v>
      </c>
    </row>
    <row r="756" spans="3:8" ht="12.75">
      <c r="C756" s="150" t="s">
        <v>1231</v>
      </c>
      <c r="D756" s="128">
        <v>2.8603797684205627</v>
      </c>
      <c r="F756" s="128">
        <v>6.301065411515865</v>
      </c>
      <c r="G756" s="128">
        <v>4.836059284840048</v>
      </c>
      <c r="H756" s="128">
        <v>5.903395544807847</v>
      </c>
    </row>
    <row r="757" spans="1:16" ht="12.75">
      <c r="A757" s="138" t="s">
        <v>1280</v>
      </c>
      <c r="B757" s="133" t="s">
        <v>1135</v>
      </c>
      <c r="D757" s="138" t="s">
        <v>1281</v>
      </c>
      <c r="E757" s="133" t="s">
        <v>1282</v>
      </c>
      <c r="F757" s="134" t="s">
        <v>1237</v>
      </c>
      <c r="G757" s="139" t="s">
        <v>1284</v>
      </c>
      <c r="H757" s="140">
        <v>1</v>
      </c>
      <c r="I757" s="141" t="s">
        <v>1285</v>
      </c>
      <c r="J757" s="140">
        <v>7</v>
      </c>
      <c r="K757" s="139" t="s">
        <v>1286</v>
      </c>
      <c r="L757" s="142">
        <v>1</v>
      </c>
      <c r="M757" s="139" t="s">
        <v>1287</v>
      </c>
      <c r="N757" s="143">
        <v>1</v>
      </c>
      <c r="O757" s="139" t="s">
        <v>1288</v>
      </c>
      <c r="P757" s="143">
        <v>1</v>
      </c>
    </row>
    <row r="759" spans="1:10" ht="12.75">
      <c r="A759" s="144" t="s">
        <v>1220</v>
      </c>
      <c r="C759" s="145" t="s">
        <v>1221</v>
      </c>
      <c r="D759" s="145" t="s">
        <v>1222</v>
      </c>
      <c r="F759" s="145" t="s">
        <v>1223</v>
      </c>
      <c r="G759" s="145" t="s">
        <v>1224</v>
      </c>
      <c r="H759" s="145" t="s">
        <v>1225</v>
      </c>
      <c r="I759" s="146" t="s">
        <v>1226</v>
      </c>
      <c r="J759" s="145" t="s">
        <v>1227</v>
      </c>
    </row>
    <row r="760" spans="1:8" ht="12.75">
      <c r="A760" s="147" t="s">
        <v>1096</v>
      </c>
      <c r="C760" s="148">
        <v>178.2290000000503</v>
      </c>
      <c r="D760" s="128">
        <v>717.8239929210395</v>
      </c>
      <c r="F760" s="128">
        <v>412.99999999953434</v>
      </c>
      <c r="G760" s="128">
        <v>377</v>
      </c>
      <c r="H760" s="149" t="s">
        <v>827</v>
      </c>
    </row>
    <row r="762" spans="4:8" ht="12.75">
      <c r="D762" s="128">
        <v>752.0261649545282</v>
      </c>
      <c r="F762" s="128">
        <v>421</v>
      </c>
      <c r="G762" s="128">
        <v>389</v>
      </c>
      <c r="H762" s="149" t="s">
        <v>828</v>
      </c>
    </row>
    <row r="764" spans="4:8" ht="12.75">
      <c r="D764" s="128">
        <v>737.1914568683133</v>
      </c>
      <c r="F764" s="128">
        <v>430.00000000046566</v>
      </c>
      <c r="G764" s="128">
        <v>407</v>
      </c>
      <c r="H764" s="149" t="s">
        <v>829</v>
      </c>
    </row>
    <row r="766" spans="1:8" ht="12.75">
      <c r="A766" s="144" t="s">
        <v>1228</v>
      </c>
      <c r="C766" s="150" t="s">
        <v>1229</v>
      </c>
      <c r="D766" s="128">
        <v>735.6805382479604</v>
      </c>
      <c r="F766" s="128">
        <v>421.33333333333337</v>
      </c>
      <c r="G766" s="128">
        <v>391</v>
      </c>
      <c r="H766" s="128">
        <v>333.55266736031285</v>
      </c>
    </row>
    <row r="767" spans="1:8" ht="12.75">
      <c r="A767" s="127">
        <v>38398.84775462963</v>
      </c>
      <c r="C767" s="150" t="s">
        <v>1230</v>
      </c>
      <c r="D767" s="128">
        <v>17.15107283117527</v>
      </c>
      <c r="F767" s="128">
        <v>8.504900548579679</v>
      </c>
      <c r="G767" s="128">
        <v>15.099668870541498</v>
      </c>
      <c r="H767" s="128">
        <v>17.15107283117527</v>
      </c>
    </row>
    <row r="769" spans="3:8" ht="12.75">
      <c r="C769" s="150" t="s">
        <v>1231</v>
      </c>
      <c r="D769" s="128">
        <v>2.3313207213583405</v>
      </c>
      <c r="F769" s="128">
        <v>2.0185681681755567</v>
      </c>
      <c r="G769" s="128">
        <v>3.861807895279155</v>
      </c>
      <c r="H769" s="128">
        <v>5.141938443156927</v>
      </c>
    </row>
    <row r="770" spans="1:10" ht="12.75">
      <c r="A770" s="144" t="s">
        <v>1220</v>
      </c>
      <c r="C770" s="145" t="s">
        <v>1221</v>
      </c>
      <c r="D770" s="145" t="s">
        <v>1222</v>
      </c>
      <c r="F770" s="145" t="s">
        <v>1223</v>
      </c>
      <c r="G770" s="145" t="s">
        <v>1224</v>
      </c>
      <c r="H770" s="145" t="s">
        <v>1225</v>
      </c>
      <c r="I770" s="146" t="s">
        <v>1226</v>
      </c>
      <c r="J770" s="145" t="s">
        <v>1227</v>
      </c>
    </row>
    <row r="771" spans="1:8" ht="12.75">
      <c r="A771" s="147" t="s">
        <v>1112</v>
      </c>
      <c r="C771" s="148">
        <v>251.61100000003353</v>
      </c>
      <c r="D771" s="128">
        <v>5613565.690551758</v>
      </c>
      <c r="F771" s="128">
        <v>36400</v>
      </c>
      <c r="G771" s="128">
        <v>34800</v>
      </c>
      <c r="H771" s="149" t="s">
        <v>830</v>
      </c>
    </row>
    <row r="773" spans="4:8" ht="12.75">
      <c r="D773" s="128">
        <v>5441148.946899414</v>
      </c>
      <c r="F773" s="128">
        <v>36700</v>
      </c>
      <c r="G773" s="128">
        <v>34000</v>
      </c>
      <c r="H773" s="149" t="s">
        <v>831</v>
      </c>
    </row>
    <row r="775" spans="4:8" ht="12.75">
      <c r="D775" s="128">
        <v>5662853.534515381</v>
      </c>
      <c r="F775" s="128">
        <v>38000</v>
      </c>
      <c r="G775" s="128">
        <v>33900</v>
      </c>
      <c r="H775" s="149" t="s">
        <v>832</v>
      </c>
    </row>
    <row r="777" spans="1:10" ht="12.75">
      <c r="A777" s="144" t="s">
        <v>1228</v>
      </c>
      <c r="C777" s="150" t="s">
        <v>1229</v>
      </c>
      <c r="D777" s="128">
        <v>5572522.7239888515</v>
      </c>
      <c r="F777" s="128">
        <v>37033.333333333336</v>
      </c>
      <c r="G777" s="128">
        <v>34233.333333333336</v>
      </c>
      <c r="H777" s="128">
        <v>5536903.191312691</v>
      </c>
      <c r="I777" s="128">
        <v>-0.0001</v>
      </c>
      <c r="J777" s="128">
        <v>-0.0001</v>
      </c>
    </row>
    <row r="778" spans="1:8" ht="12.75">
      <c r="A778" s="127">
        <v>38398.84826388889</v>
      </c>
      <c r="C778" s="150" t="s">
        <v>1230</v>
      </c>
      <c r="D778" s="128">
        <v>116411.44647625221</v>
      </c>
      <c r="F778" s="128">
        <v>850.4900548115381</v>
      </c>
      <c r="G778" s="128">
        <v>493.28828623162474</v>
      </c>
      <c r="H778" s="128">
        <v>116411.44647625221</v>
      </c>
    </row>
    <row r="780" spans="3:8" ht="12.75">
      <c r="C780" s="150" t="s">
        <v>1231</v>
      </c>
      <c r="D780" s="128">
        <v>2.0890259626061076</v>
      </c>
      <c r="F780" s="128">
        <v>2.29655280327148</v>
      </c>
      <c r="G780" s="128">
        <v>1.4409589665967615</v>
      </c>
      <c r="H780" s="128">
        <v>2.102464905994742</v>
      </c>
    </row>
    <row r="781" spans="1:10" ht="12.75">
      <c r="A781" s="144" t="s">
        <v>1220</v>
      </c>
      <c r="C781" s="145" t="s">
        <v>1221</v>
      </c>
      <c r="D781" s="145" t="s">
        <v>1222</v>
      </c>
      <c r="F781" s="145" t="s">
        <v>1223</v>
      </c>
      <c r="G781" s="145" t="s">
        <v>1224</v>
      </c>
      <c r="H781" s="145" t="s">
        <v>1225</v>
      </c>
      <c r="I781" s="146" t="s">
        <v>1226</v>
      </c>
      <c r="J781" s="145" t="s">
        <v>1227</v>
      </c>
    </row>
    <row r="782" spans="1:8" ht="12.75">
      <c r="A782" s="147" t="s">
        <v>1115</v>
      </c>
      <c r="C782" s="148">
        <v>257.6099999998696</v>
      </c>
      <c r="D782" s="128">
        <v>556973.0018110275</v>
      </c>
      <c r="F782" s="128">
        <v>18610</v>
      </c>
      <c r="G782" s="128">
        <v>15352.499999985099</v>
      </c>
      <c r="H782" s="149" t="s">
        <v>833</v>
      </c>
    </row>
    <row r="784" spans="4:8" ht="12.75">
      <c r="D784" s="128">
        <v>567752.0837669373</v>
      </c>
      <c r="F784" s="128">
        <v>18810</v>
      </c>
      <c r="G784" s="128">
        <v>15385.000000014901</v>
      </c>
      <c r="H784" s="149" t="s">
        <v>834</v>
      </c>
    </row>
    <row r="786" spans="4:8" ht="12.75">
      <c r="D786" s="128">
        <v>554341.6566448212</v>
      </c>
      <c r="F786" s="128">
        <v>18352.5</v>
      </c>
      <c r="G786" s="128">
        <v>15314.999999985099</v>
      </c>
      <c r="H786" s="149" t="s">
        <v>835</v>
      </c>
    </row>
    <row r="788" spans="1:10" ht="12.75">
      <c r="A788" s="144" t="s">
        <v>1228</v>
      </c>
      <c r="C788" s="150" t="s">
        <v>1229</v>
      </c>
      <c r="D788" s="128">
        <v>559688.914074262</v>
      </c>
      <c r="F788" s="128">
        <v>18590.833333333332</v>
      </c>
      <c r="G788" s="128">
        <v>15350.833333328366</v>
      </c>
      <c r="H788" s="128">
        <v>542718.0807409311</v>
      </c>
      <c r="I788" s="128">
        <v>-0.0001</v>
      </c>
      <c r="J788" s="128">
        <v>-0.0001</v>
      </c>
    </row>
    <row r="789" spans="1:8" ht="12.75">
      <c r="A789" s="127">
        <v>38398.848912037036</v>
      </c>
      <c r="C789" s="150" t="s">
        <v>1230</v>
      </c>
      <c r="D789" s="128">
        <v>7105.773952605081</v>
      </c>
      <c r="F789" s="128">
        <v>229.3514406611245</v>
      </c>
      <c r="G789" s="128">
        <v>35.02974927615934</v>
      </c>
      <c r="H789" s="128">
        <v>7105.773952605081</v>
      </c>
    </row>
    <row r="791" spans="3:8" ht="12.75">
      <c r="C791" s="150" t="s">
        <v>1231</v>
      </c>
      <c r="D791" s="128">
        <v>1.2695934784340315</v>
      </c>
      <c r="F791" s="128">
        <v>1.2336802581619504</v>
      </c>
      <c r="G791" s="128">
        <v>0.22819444726890403</v>
      </c>
      <c r="H791" s="128">
        <v>1.309293757617973</v>
      </c>
    </row>
    <row r="792" spans="1:10" ht="12.75">
      <c r="A792" s="144" t="s">
        <v>1220</v>
      </c>
      <c r="C792" s="145" t="s">
        <v>1221</v>
      </c>
      <c r="D792" s="145" t="s">
        <v>1222</v>
      </c>
      <c r="F792" s="145" t="s">
        <v>1223</v>
      </c>
      <c r="G792" s="145" t="s">
        <v>1224</v>
      </c>
      <c r="H792" s="145" t="s">
        <v>1225</v>
      </c>
      <c r="I792" s="146" t="s">
        <v>1226</v>
      </c>
      <c r="J792" s="145" t="s">
        <v>1227</v>
      </c>
    </row>
    <row r="793" spans="1:8" ht="12.75">
      <c r="A793" s="147" t="s">
        <v>1114</v>
      </c>
      <c r="C793" s="148">
        <v>259.9399999999441</v>
      </c>
      <c r="D793" s="128">
        <v>6059502.459274292</v>
      </c>
      <c r="F793" s="128">
        <v>33975</v>
      </c>
      <c r="G793" s="128">
        <v>35300</v>
      </c>
      <c r="H793" s="149" t="s">
        <v>836</v>
      </c>
    </row>
    <row r="795" spans="4:8" ht="12.75">
      <c r="D795" s="128">
        <v>5862075.304344177</v>
      </c>
      <c r="F795" s="128">
        <v>34500</v>
      </c>
      <c r="G795" s="128">
        <v>34875</v>
      </c>
      <c r="H795" s="149" t="s">
        <v>837</v>
      </c>
    </row>
    <row r="797" spans="4:8" ht="12.75">
      <c r="D797" s="128">
        <v>6187773.125999451</v>
      </c>
      <c r="F797" s="128">
        <v>34525</v>
      </c>
      <c r="G797" s="128">
        <v>35150</v>
      </c>
      <c r="H797" s="149" t="s">
        <v>838</v>
      </c>
    </row>
    <row r="799" spans="1:10" ht="12.75">
      <c r="A799" s="144" t="s">
        <v>1228</v>
      </c>
      <c r="C799" s="150" t="s">
        <v>1229</v>
      </c>
      <c r="D799" s="128">
        <v>6036450.296539307</v>
      </c>
      <c r="F799" s="128">
        <v>34333.333333333336</v>
      </c>
      <c r="G799" s="128">
        <v>35108.333333333336</v>
      </c>
      <c r="H799" s="128">
        <v>6001687.057545597</v>
      </c>
      <c r="I799" s="128">
        <v>-0.0001</v>
      </c>
      <c r="J799" s="128">
        <v>-0.0001</v>
      </c>
    </row>
    <row r="800" spans="1:8" ht="12.75">
      <c r="A800" s="127">
        <v>38398.849583333336</v>
      </c>
      <c r="C800" s="150" t="s">
        <v>1230</v>
      </c>
      <c r="D800" s="128">
        <v>164068.0328790875</v>
      </c>
      <c r="F800" s="128">
        <v>310.5774192264038</v>
      </c>
      <c r="G800" s="128">
        <v>215.54195260629274</v>
      </c>
      <c r="H800" s="128">
        <v>164068.0328790875</v>
      </c>
    </row>
    <row r="802" spans="3:8" ht="12.75">
      <c r="C802" s="150" t="s">
        <v>1231</v>
      </c>
      <c r="D802" s="128">
        <v>2.717955500654873</v>
      </c>
      <c r="F802" s="128">
        <v>0.904594424931273</v>
      </c>
      <c r="G802" s="128">
        <v>0.6139338787741544</v>
      </c>
      <c r="H802" s="128">
        <v>2.733698563519963</v>
      </c>
    </row>
    <row r="803" spans="1:10" ht="12.75">
      <c r="A803" s="144" t="s">
        <v>1220</v>
      </c>
      <c r="C803" s="145" t="s">
        <v>1221</v>
      </c>
      <c r="D803" s="145" t="s">
        <v>1222</v>
      </c>
      <c r="F803" s="145" t="s">
        <v>1223</v>
      </c>
      <c r="G803" s="145" t="s">
        <v>1224</v>
      </c>
      <c r="H803" s="145" t="s">
        <v>1225</v>
      </c>
      <c r="I803" s="146" t="s">
        <v>1226</v>
      </c>
      <c r="J803" s="145" t="s">
        <v>1227</v>
      </c>
    </row>
    <row r="804" spans="1:8" ht="12.75">
      <c r="A804" s="147" t="s">
        <v>1116</v>
      </c>
      <c r="C804" s="148">
        <v>285.2129999999888</v>
      </c>
      <c r="D804" s="128">
        <v>920448.1217451096</v>
      </c>
      <c r="F804" s="128">
        <v>16100</v>
      </c>
      <c r="G804" s="128">
        <v>12950</v>
      </c>
      <c r="H804" s="149" t="s">
        <v>839</v>
      </c>
    </row>
    <row r="806" spans="4:8" ht="12.75">
      <c r="D806" s="128">
        <v>911408.3466730118</v>
      </c>
      <c r="F806" s="128">
        <v>16075</v>
      </c>
      <c r="G806" s="128">
        <v>12825</v>
      </c>
      <c r="H806" s="149" t="s">
        <v>840</v>
      </c>
    </row>
    <row r="808" spans="4:8" ht="12.75">
      <c r="D808" s="128">
        <v>918515.8849658966</v>
      </c>
      <c r="F808" s="128">
        <v>16400</v>
      </c>
      <c r="G808" s="128">
        <v>13025</v>
      </c>
      <c r="H808" s="149" t="s">
        <v>841</v>
      </c>
    </row>
    <row r="810" spans="1:10" ht="12.75">
      <c r="A810" s="144" t="s">
        <v>1228</v>
      </c>
      <c r="C810" s="150" t="s">
        <v>1229</v>
      </c>
      <c r="D810" s="128">
        <v>916790.7844613392</v>
      </c>
      <c r="F810" s="128">
        <v>16191.666666666668</v>
      </c>
      <c r="G810" s="128">
        <v>12933.333333333332</v>
      </c>
      <c r="H810" s="128">
        <v>902221.6166577924</v>
      </c>
      <c r="I810" s="128">
        <v>-0.0001</v>
      </c>
      <c r="J810" s="128">
        <v>-0.0001</v>
      </c>
    </row>
    <row r="811" spans="1:8" ht="12.75">
      <c r="A811" s="127">
        <v>38398.850266203706</v>
      </c>
      <c r="C811" s="150" t="s">
        <v>1230</v>
      </c>
      <c r="D811" s="128">
        <v>4760.395167573626</v>
      </c>
      <c r="F811" s="128">
        <v>180.85445345175586</v>
      </c>
      <c r="G811" s="128">
        <v>101.03629710818451</v>
      </c>
      <c r="H811" s="128">
        <v>4760.395167573626</v>
      </c>
    </row>
    <row r="813" spans="3:8" ht="12.75">
      <c r="C813" s="150" t="s">
        <v>1231</v>
      </c>
      <c r="D813" s="128">
        <v>0.5192455299788599</v>
      </c>
      <c r="F813" s="128">
        <v>1.1169600830782656</v>
      </c>
      <c r="G813" s="128">
        <v>0.7812084827952414</v>
      </c>
      <c r="H813" s="128">
        <v>0.5276303603994914</v>
      </c>
    </row>
    <row r="814" spans="1:10" ht="12.75">
      <c r="A814" s="144" t="s">
        <v>1220</v>
      </c>
      <c r="C814" s="145" t="s">
        <v>1221</v>
      </c>
      <c r="D814" s="145" t="s">
        <v>1222</v>
      </c>
      <c r="F814" s="145" t="s">
        <v>1223</v>
      </c>
      <c r="G814" s="145" t="s">
        <v>1224</v>
      </c>
      <c r="H814" s="145" t="s">
        <v>1225</v>
      </c>
      <c r="I814" s="146" t="s">
        <v>1226</v>
      </c>
      <c r="J814" s="145" t="s">
        <v>1227</v>
      </c>
    </row>
    <row r="815" spans="1:8" ht="12.75">
      <c r="A815" s="147" t="s">
        <v>1112</v>
      </c>
      <c r="C815" s="148">
        <v>288.1579999998212</v>
      </c>
      <c r="D815" s="128">
        <v>578470.6870679855</v>
      </c>
      <c r="F815" s="128">
        <v>5840</v>
      </c>
      <c r="G815" s="128">
        <v>5370</v>
      </c>
      <c r="H815" s="149" t="s">
        <v>842</v>
      </c>
    </row>
    <row r="817" spans="4:8" ht="12.75">
      <c r="D817" s="128">
        <v>561208.5247459412</v>
      </c>
      <c r="F817" s="128">
        <v>5840</v>
      </c>
      <c r="G817" s="128">
        <v>5370</v>
      </c>
      <c r="H817" s="149" t="s">
        <v>843</v>
      </c>
    </row>
    <row r="819" spans="4:8" ht="12.75">
      <c r="D819" s="128">
        <v>561529.1566028595</v>
      </c>
      <c r="F819" s="128">
        <v>5840</v>
      </c>
      <c r="G819" s="128">
        <v>5370</v>
      </c>
      <c r="H819" s="149" t="s">
        <v>844</v>
      </c>
    </row>
    <row r="821" spans="1:10" ht="12.75">
      <c r="A821" s="144" t="s">
        <v>1228</v>
      </c>
      <c r="C821" s="150" t="s">
        <v>1229</v>
      </c>
      <c r="D821" s="128">
        <v>567069.4561389288</v>
      </c>
      <c r="F821" s="128">
        <v>5840</v>
      </c>
      <c r="G821" s="128">
        <v>5370</v>
      </c>
      <c r="H821" s="128">
        <v>561468.0955194596</v>
      </c>
      <c r="I821" s="128">
        <v>-0.0001</v>
      </c>
      <c r="J821" s="128">
        <v>-0.0001</v>
      </c>
    </row>
    <row r="822" spans="1:8" ht="12.75">
      <c r="A822" s="127">
        <v>38398.850694444445</v>
      </c>
      <c r="C822" s="150" t="s">
        <v>1230</v>
      </c>
      <c r="D822" s="128">
        <v>9875.057023643376</v>
      </c>
      <c r="H822" s="128">
        <v>9875.057023643376</v>
      </c>
    </row>
    <row r="824" spans="3:8" ht="12.75">
      <c r="C824" s="150" t="s">
        <v>1231</v>
      </c>
      <c r="D824" s="128">
        <v>1.741419312350345</v>
      </c>
      <c r="F824" s="128">
        <v>0</v>
      </c>
      <c r="G824" s="128">
        <v>0</v>
      </c>
      <c r="H824" s="128">
        <v>1.7587921918354346</v>
      </c>
    </row>
    <row r="825" spans="1:10" ht="12.75">
      <c r="A825" s="144" t="s">
        <v>1220</v>
      </c>
      <c r="C825" s="145" t="s">
        <v>1221</v>
      </c>
      <c r="D825" s="145" t="s">
        <v>1222</v>
      </c>
      <c r="F825" s="145" t="s">
        <v>1223</v>
      </c>
      <c r="G825" s="145" t="s">
        <v>1224</v>
      </c>
      <c r="H825" s="145" t="s">
        <v>1225</v>
      </c>
      <c r="I825" s="146" t="s">
        <v>1226</v>
      </c>
      <c r="J825" s="145" t="s">
        <v>1227</v>
      </c>
    </row>
    <row r="826" spans="1:8" ht="12.75">
      <c r="A826" s="147" t="s">
        <v>1113</v>
      </c>
      <c r="C826" s="148">
        <v>334.94100000010803</v>
      </c>
      <c r="D826" s="128">
        <v>2040828.541902542</v>
      </c>
      <c r="F826" s="128">
        <v>42800</v>
      </c>
      <c r="G826" s="128">
        <v>169400</v>
      </c>
      <c r="H826" s="149" t="s">
        <v>845</v>
      </c>
    </row>
    <row r="828" spans="4:8" ht="12.75">
      <c r="D828" s="128">
        <v>1976842.02617836</v>
      </c>
      <c r="F828" s="128">
        <v>43600</v>
      </c>
      <c r="G828" s="128">
        <v>176000</v>
      </c>
      <c r="H828" s="149" t="s">
        <v>846</v>
      </c>
    </row>
    <row r="830" spans="4:8" ht="12.75">
      <c r="D830" s="128">
        <v>2089011.8280677795</v>
      </c>
      <c r="F830" s="128">
        <v>44000</v>
      </c>
      <c r="G830" s="128">
        <v>174100</v>
      </c>
      <c r="H830" s="149" t="s">
        <v>847</v>
      </c>
    </row>
    <row r="832" spans="1:10" ht="12.75">
      <c r="A832" s="144" t="s">
        <v>1228</v>
      </c>
      <c r="C832" s="150" t="s">
        <v>1229</v>
      </c>
      <c r="D832" s="128">
        <v>2035560.798716227</v>
      </c>
      <c r="F832" s="128">
        <v>43466.66666666667</v>
      </c>
      <c r="G832" s="128">
        <v>173166.6666666667</v>
      </c>
      <c r="H832" s="128">
        <v>1905058.605733771</v>
      </c>
      <c r="I832" s="128">
        <v>-0.0001</v>
      </c>
      <c r="J832" s="128">
        <v>-0.0001</v>
      </c>
    </row>
    <row r="833" spans="1:8" ht="12.75">
      <c r="A833" s="127">
        <v>38398.851168981484</v>
      </c>
      <c r="C833" s="150" t="s">
        <v>1230</v>
      </c>
      <c r="D833" s="128">
        <v>56270.13375393588</v>
      </c>
      <c r="F833" s="128">
        <v>611.0100926607788</v>
      </c>
      <c r="G833" s="128">
        <v>3397.5481355432375</v>
      </c>
      <c r="H833" s="128">
        <v>56270.13375393588</v>
      </c>
    </row>
    <row r="835" spans="3:8" ht="12.75">
      <c r="C835" s="150" t="s">
        <v>1231</v>
      </c>
      <c r="D835" s="128">
        <v>2.764355345682818</v>
      </c>
      <c r="F835" s="128">
        <v>1.4056980659373743</v>
      </c>
      <c r="G835" s="128">
        <v>1.9620104728834864</v>
      </c>
      <c r="H835" s="128">
        <v>2.9537219266943406</v>
      </c>
    </row>
    <row r="836" spans="1:10" ht="12.75">
      <c r="A836" s="144" t="s">
        <v>1220</v>
      </c>
      <c r="C836" s="145" t="s">
        <v>1221</v>
      </c>
      <c r="D836" s="145" t="s">
        <v>1222</v>
      </c>
      <c r="F836" s="145" t="s">
        <v>1223</v>
      </c>
      <c r="G836" s="145" t="s">
        <v>1224</v>
      </c>
      <c r="H836" s="145" t="s">
        <v>1225</v>
      </c>
      <c r="I836" s="146" t="s">
        <v>1226</v>
      </c>
      <c r="J836" s="145" t="s">
        <v>1227</v>
      </c>
    </row>
    <row r="837" spans="1:8" ht="12.75">
      <c r="A837" s="147" t="s">
        <v>1117</v>
      </c>
      <c r="C837" s="148">
        <v>393.36599999992177</v>
      </c>
      <c r="D837" s="128">
        <v>4870333.814422607</v>
      </c>
      <c r="F837" s="128">
        <v>16500</v>
      </c>
      <c r="G837" s="128">
        <v>17600</v>
      </c>
      <c r="H837" s="149" t="s">
        <v>848</v>
      </c>
    </row>
    <row r="839" spans="4:8" ht="12.75">
      <c r="D839" s="128">
        <v>4885183.002883911</v>
      </c>
      <c r="F839" s="128">
        <v>16900</v>
      </c>
      <c r="G839" s="128">
        <v>17700</v>
      </c>
      <c r="H839" s="149" t="s">
        <v>849</v>
      </c>
    </row>
    <row r="841" spans="4:8" ht="12.75">
      <c r="D841" s="128">
        <v>4793440.60925293</v>
      </c>
      <c r="F841" s="128">
        <v>16700</v>
      </c>
      <c r="G841" s="128">
        <v>18200</v>
      </c>
      <c r="H841" s="149" t="s">
        <v>850</v>
      </c>
    </row>
    <row r="843" spans="1:10" ht="12.75">
      <c r="A843" s="144" t="s">
        <v>1228</v>
      </c>
      <c r="C843" s="150" t="s">
        <v>1229</v>
      </c>
      <c r="D843" s="128">
        <v>4849652.475519816</v>
      </c>
      <c r="F843" s="128">
        <v>16700</v>
      </c>
      <c r="G843" s="128">
        <v>17833.333333333332</v>
      </c>
      <c r="H843" s="128">
        <v>4832385.808853149</v>
      </c>
      <c r="I843" s="128">
        <v>-0.0001</v>
      </c>
      <c r="J843" s="128">
        <v>-0.0001</v>
      </c>
    </row>
    <row r="844" spans="1:8" ht="12.75">
      <c r="A844" s="127">
        <v>38398.851643518516</v>
      </c>
      <c r="C844" s="150" t="s">
        <v>1230</v>
      </c>
      <c r="D844" s="128">
        <v>49243.83241984049</v>
      </c>
      <c r="F844" s="128">
        <v>200</v>
      </c>
      <c r="G844" s="128">
        <v>321.4550253664318</v>
      </c>
      <c r="H844" s="128">
        <v>49243.83241984049</v>
      </c>
    </row>
    <row r="846" spans="3:8" ht="12.75">
      <c r="C846" s="150" t="s">
        <v>1231</v>
      </c>
      <c r="D846" s="128">
        <v>1.015409509617743</v>
      </c>
      <c r="F846" s="128">
        <v>1.1976047904191616</v>
      </c>
      <c r="G846" s="128">
        <v>1.8025515441108328</v>
      </c>
      <c r="H846" s="128">
        <v>1.0190376838211794</v>
      </c>
    </row>
    <row r="847" spans="1:10" ht="12.75">
      <c r="A847" s="144" t="s">
        <v>1220</v>
      </c>
      <c r="C847" s="145" t="s">
        <v>1221</v>
      </c>
      <c r="D847" s="145" t="s">
        <v>1222</v>
      </c>
      <c r="F847" s="145" t="s">
        <v>1223</v>
      </c>
      <c r="G847" s="145" t="s">
        <v>1224</v>
      </c>
      <c r="H847" s="145" t="s">
        <v>1225</v>
      </c>
      <c r="I847" s="146" t="s">
        <v>1226</v>
      </c>
      <c r="J847" s="145" t="s">
        <v>1227</v>
      </c>
    </row>
    <row r="848" spans="1:8" ht="12.75">
      <c r="A848" s="147" t="s">
        <v>1111</v>
      </c>
      <c r="C848" s="148">
        <v>396.15199999976903</v>
      </c>
      <c r="D848" s="128">
        <v>4872834.197433472</v>
      </c>
      <c r="F848" s="128">
        <v>122400</v>
      </c>
      <c r="G848" s="128">
        <v>128300</v>
      </c>
      <c r="H848" s="149" t="s">
        <v>851</v>
      </c>
    </row>
    <row r="850" spans="4:8" ht="12.75">
      <c r="D850" s="128">
        <v>5179477.1477127075</v>
      </c>
      <c r="F850" s="128">
        <v>122900</v>
      </c>
      <c r="G850" s="128">
        <v>127100</v>
      </c>
      <c r="H850" s="149" t="s">
        <v>852</v>
      </c>
    </row>
    <row r="852" spans="4:8" ht="12.75">
      <c r="D852" s="128">
        <v>5184021.034950256</v>
      </c>
      <c r="F852" s="128">
        <v>126300</v>
      </c>
      <c r="G852" s="128">
        <v>128100</v>
      </c>
      <c r="H852" s="149" t="s">
        <v>853</v>
      </c>
    </row>
    <row r="854" spans="1:10" ht="12.75">
      <c r="A854" s="144" t="s">
        <v>1228</v>
      </c>
      <c r="C854" s="150" t="s">
        <v>1229</v>
      </c>
      <c r="D854" s="128">
        <v>5078777.4600321455</v>
      </c>
      <c r="F854" s="128">
        <v>123866.66666666666</v>
      </c>
      <c r="G854" s="128">
        <v>127833.33333333334</v>
      </c>
      <c r="H854" s="128">
        <v>4952948.684764606</v>
      </c>
      <c r="I854" s="128">
        <v>-0.0001</v>
      </c>
      <c r="J854" s="128">
        <v>-0.0001</v>
      </c>
    </row>
    <row r="855" spans="1:8" ht="12.75">
      <c r="A855" s="127">
        <v>38398.852118055554</v>
      </c>
      <c r="C855" s="150" t="s">
        <v>1230</v>
      </c>
      <c r="D855" s="128">
        <v>178366.567173186</v>
      </c>
      <c r="F855" s="128">
        <v>2122.1058723196006</v>
      </c>
      <c r="G855" s="128">
        <v>642.9100507328636</v>
      </c>
      <c r="H855" s="128">
        <v>178366.567173186</v>
      </c>
    </row>
    <row r="857" spans="3:8" ht="12.75">
      <c r="C857" s="150" t="s">
        <v>1231</v>
      </c>
      <c r="D857" s="128">
        <v>3.511998085697911</v>
      </c>
      <c r="F857" s="128">
        <v>1.7132178732397205</v>
      </c>
      <c r="G857" s="128">
        <v>0.5029283317336612</v>
      </c>
      <c r="H857" s="128">
        <v>3.6012197687782623</v>
      </c>
    </row>
    <row r="858" spans="1:10" ht="12.75">
      <c r="A858" s="144" t="s">
        <v>1220</v>
      </c>
      <c r="C858" s="145" t="s">
        <v>1221</v>
      </c>
      <c r="D858" s="145" t="s">
        <v>1222</v>
      </c>
      <c r="F858" s="145" t="s">
        <v>1223</v>
      </c>
      <c r="G858" s="145" t="s">
        <v>1224</v>
      </c>
      <c r="H858" s="145" t="s">
        <v>1225</v>
      </c>
      <c r="I858" s="146" t="s">
        <v>1226</v>
      </c>
      <c r="J858" s="145" t="s">
        <v>1227</v>
      </c>
    </row>
    <row r="859" spans="1:8" ht="12.75">
      <c r="A859" s="147" t="s">
        <v>1118</v>
      </c>
      <c r="C859" s="148">
        <v>589.5920000001788</v>
      </c>
      <c r="D859" s="128">
        <v>553668.4053316116</v>
      </c>
      <c r="F859" s="128">
        <v>4009.9999999962747</v>
      </c>
      <c r="G859" s="128">
        <v>4410</v>
      </c>
      <c r="H859" s="149" t="s">
        <v>854</v>
      </c>
    </row>
    <row r="861" spans="4:8" ht="12.75">
      <c r="D861" s="128">
        <v>568401.0861206055</v>
      </c>
      <c r="F861" s="128">
        <v>4030</v>
      </c>
      <c r="G861" s="128">
        <v>4370</v>
      </c>
      <c r="H861" s="149" t="s">
        <v>855</v>
      </c>
    </row>
    <row r="863" spans="4:8" ht="12.75">
      <c r="D863" s="128">
        <v>580957.4578390121</v>
      </c>
      <c r="F863" s="128">
        <v>4220</v>
      </c>
      <c r="G863" s="128">
        <v>4270</v>
      </c>
      <c r="H863" s="149" t="s">
        <v>856</v>
      </c>
    </row>
    <row r="865" spans="1:10" ht="12.75">
      <c r="A865" s="144" t="s">
        <v>1228</v>
      </c>
      <c r="C865" s="150" t="s">
        <v>1229</v>
      </c>
      <c r="D865" s="128">
        <v>567675.649763743</v>
      </c>
      <c r="F865" s="128">
        <v>4086.6666666654246</v>
      </c>
      <c r="G865" s="128">
        <v>4350</v>
      </c>
      <c r="H865" s="128">
        <v>563449.3282853615</v>
      </c>
      <c r="I865" s="128">
        <v>-0.0001</v>
      </c>
      <c r="J865" s="128">
        <v>-0.0001</v>
      </c>
    </row>
    <row r="866" spans="1:8" ht="12.75">
      <c r="A866" s="127">
        <v>38398.85261574074</v>
      </c>
      <c r="C866" s="150" t="s">
        <v>1230</v>
      </c>
      <c r="D866" s="128">
        <v>13658.982030841617</v>
      </c>
      <c r="F866" s="128">
        <v>115.90225767263155</v>
      </c>
      <c r="G866" s="128">
        <v>72.11102550927978</v>
      </c>
      <c r="H866" s="128">
        <v>13658.982030841617</v>
      </c>
    </row>
    <row r="868" spans="3:8" ht="12.75">
      <c r="C868" s="150" t="s">
        <v>1231</v>
      </c>
      <c r="D868" s="128">
        <v>2.406124348741443</v>
      </c>
      <c r="F868" s="128">
        <v>2.836107447128877</v>
      </c>
      <c r="G868" s="128">
        <v>1.6577247243512596</v>
      </c>
      <c r="H868" s="128">
        <v>2.4241722094881903</v>
      </c>
    </row>
    <row r="869" spans="1:10" ht="12.75">
      <c r="A869" s="144" t="s">
        <v>1220</v>
      </c>
      <c r="C869" s="145" t="s">
        <v>1221</v>
      </c>
      <c r="D869" s="145" t="s">
        <v>1222</v>
      </c>
      <c r="F869" s="145" t="s">
        <v>1223</v>
      </c>
      <c r="G869" s="145" t="s">
        <v>1224</v>
      </c>
      <c r="H869" s="145" t="s">
        <v>1225</v>
      </c>
      <c r="I869" s="146" t="s">
        <v>1226</v>
      </c>
      <c r="J869" s="145" t="s">
        <v>1227</v>
      </c>
    </row>
    <row r="870" spans="1:8" ht="12.75">
      <c r="A870" s="147" t="s">
        <v>1119</v>
      </c>
      <c r="C870" s="148">
        <v>766.4900000002235</v>
      </c>
      <c r="D870" s="128">
        <v>23547.462155520916</v>
      </c>
      <c r="F870" s="128">
        <v>1981</v>
      </c>
      <c r="G870" s="128">
        <v>2055</v>
      </c>
      <c r="H870" s="149" t="s">
        <v>857</v>
      </c>
    </row>
    <row r="872" spans="4:8" ht="12.75">
      <c r="D872" s="128">
        <v>23659.461823672056</v>
      </c>
      <c r="F872" s="128">
        <v>1876.0000000018626</v>
      </c>
      <c r="G872" s="128">
        <v>2007.9999999981374</v>
      </c>
      <c r="H872" s="149" t="s">
        <v>858</v>
      </c>
    </row>
    <row r="874" spans="4:8" ht="12.75">
      <c r="D874" s="128">
        <v>24184.941409766674</v>
      </c>
      <c r="F874" s="128">
        <v>1924</v>
      </c>
      <c r="G874" s="128">
        <v>2071</v>
      </c>
      <c r="H874" s="149" t="s">
        <v>859</v>
      </c>
    </row>
    <row r="876" spans="1:10" ht="12.75">
      <c r="A876" s="144" t="s">
        <v>1228</v>
      </c>
      <c r="C876" s="150" t="s">
        <v>1229</v>
      </c>
      <c r="D876" s="128">
        <v>23797.28846298655</v>
      </c>
      <c r="F876" s="128">
        <v>1927.0000000006207</v>
      </c>
      <c r="G876" s="128">
        <v>2044.6666666660458</v>
      </c>
      <c r="H876" s="128">
        <v>21809.159194693886</v>
      </c>
      <c r="I876" s="128">
        <v>-0.0001</v>
      </c>
      <c r="J876" s="128">
        <v>-0.0001</v>
      </c>
    </row>
    <row r="877" spans="1:8" ht="12.75">
      <c r="A877" s="127">
        <v>38398.853113425925</v>
      </c>
      <c r="C877" s="150" t="s">
        <v>1230</v>
      </c>
      <c r="D877" s="128">
        <v>340.3558237740862</v>
      </c>
      <c r="F877" s="128">
        <v>52.564246402898554</v>
      </c>
      <c r="G877" s="128">
        <v>32.746501086401274</v>
      </c>
      <c r="H877" s="128">
        <v>340.3558237740862</v>
      </c>
    </row>
    <row r="879" spans="3:8" ht="12.75">
      <c r="C879" s="150" t="s">
        <v>1231</v>
      </c>
      <c r="D879" s="128">
        <v>1.4302294326660934</v>
      </c>
      <c r="F879" s="128">
        <v>2.7277761496046513</v>
      </c>
      <c r="G879" s="128">
        <v>1.6015569491234702</v>
      </c>
      <c r="H879" s="128">
        <v>1.5606095619536493</v>
      </c>
    </row>
    <row r="880" spans="1:16" ht="12.75">
      <c r="A880" s="138" t="s">
        <v>1280</v>
      </c>
      <c r="B880" s="133" t="s">
        <v>860</v>
      </c>
      <c r="D880" s="138" t="s">
        <v>1281</v>
      </c>
      <c r="E880" s="133" t="s">
        <v>1282</v>
      </c>
      <c r="F880" s="134" t="s">
        <v>1238</v>
      </c>
      <c r="G880" s="139" t="s">
        <v>1284</v>
      </c>
      <c r="H880" s="140">
        <v>1</v>
      </c>
      <c r="I880" s="141" t="s">
        <v>1285</v>
      </c>
      <c r="J880" s="140">
        <v>8</v>
      </c>
      <c r="K880" s="139" t="s">
        <v>1286</v>
      </c>
      <c r="L880" s="142">
        <v>1</v>
      </c>
      <c r="M880" s="139" t="s">
        <v>1287</v>
      </c>
      <c r="N880" s="143">
        <v>1</v>
      </c>
      <c r="O880" s="139" t="s">
        <v>1288</v>
      </c>
      <c r="P880" s="143">
        <v>1</v>
      </c>
    </row>
    <row r="882" spans="1:10" ht="12.75">
      <c r="A882" s="144" t="s">
        <v>1220</v>
      </c>
      <c r="C882" s="145" t="s">
        <v>1221</v>
      </c>
      <c r="D882" s="145" t="s">
        <v>1222</v>
      </c>
      <c r="F882" s="145" t="s">
        <v>1223</v>
      </c>
      <c r="G882" s="145" t="s">
        <v>1224</v>
      </c>
      <c r="H882" s="145" t="s">
        <v>1225</v>
      </c>
      <c r="I882" s="146" t="s">
        <v>1226</v>
      </c>
      <c r="J882" s="145" t="s">
        <v>1227</v>
      </c>
    </row>
    <row r="883" spans="1:8" ht="12.75">
      <c r="A883" s="147" t="s">
        <v>1096</v>
      </c>
      <c r="C883" s="148">
        <v>178.2290000000503</v>
      </c>
      <c r="D883" s="128">
        <v>438</v>
      </c>
      <c r="F883" s="128">
        <v>401</v>
      </c>
      <c r="G883" s="128">
        <v>355</v>
      </c>
      <c r="H883" s="149" t="s">
        <v>861</v>
      </c>
    </row>
    <row r="885" spans="4:8" ht="12.75">
      <c r="D885" s="128">
        <v>432</v>
      </c>
      <c r="F885" s="128">
        <v>367</v>
      </c>
      <c r="G885" s="128">
        <v>377</v>
      </c>
      <c r="H885" s="149" t="s">
        <v>862</v>
      </c>
    </row>
    <row r="887" spans="4:8" ht="12.75">
      <c r="D887" s="128">
        <v>414.5</v>
      </c>
      <c r="F887" s="128">
        <v>382</v>
      </c>
      <c r="G887" s="128">
        <v>405.00000000046566</v>
      </c>
      <c r="H887" s="149" t="s">
        <v>863</v>
      </c>
    </row>
    <row r="889" spans="1:8" ht="12.75">
      <c r="A889" s="144" t="s">
        <v>1228</v>
      </c>
      <c r="C889" s="150" t="s">
        <v>1229</v>
      </c>
      <c r="D889" s="128">
        <v>428.16666666666663</v>
      </c>
      <c r="F889" s="128">
        <v>383.33333333333337</v>
      </c>
      <c r="G889" s="128">
        <v>379.0000000001552</v>
      </c>
      <c r="H889" s="128">
        <v>47.576970825475904</v>
      </c>
    </row>
    <row r="890" spans="1:8" ht="12.75">
      <c r="A890" s="127">
        <v>38398.85539351852</v>
      </c>
      <c r="C890" s="150" t="s">
        <v>1230</v>
      </c>
      <c r="D890" s="128">
        <v>12.209968604928243</v>
      </c>
      <c r="F890" s="128">
        <v>17.03917055884274</v>
      </c>
      <c r="G890" s="128">
        <v>25.05992817252416</v>
      </c>
      <c r="H890" s="128">
        <v>12.209968604928243</v>
      </c>
    </row>
    <row r="892" spans="3:8" ht="12.75">
      <c r="C892" s="150" t="s">
        <v>1231</v>
      </c>
      <c r="D892" s="128">
        <v>2.8516859334203764</v>
      </c>
      <c r="F892" s="128">
        <v>4.445001015350281</v>
      </c>
      <c r="G892" s="128">
        <v>6.612118251322929</v>
      </c>
      <c r="H892" s="128">
        <v>25.66361076184826</v>
      </c>
    </row>
    <row r="893" spans="1:10" ht="12.75">
      <c r="A893" s="144" t="s">
        <v>1220</v>
      </c>
      <c r="C893" s="145" t="s">
        <v>1221</v>
      </c>
      <c r="D893" s="145" t="s">
        <v>1222</v>
      </c>
      <c r="F893" s="145" t="s">
        <v>1223</v>
      </c>
      <c r="G893" s="145" t="s">
        <v>1224</v>
      </c>
      <c r="H893" s="145" t="s">
        <v>1225</v>
      </c>
      <c r="I893" s="146" t="s">
        <v>1226</v>
      </c>
      <c r="J893" s="145" t="s">
        <v>1227</v>
      </c>
    </row>
    <row r="894" spans="1:8" ht="12.75">
      <c r="A894" s="147" t="s">
        <v>1112</v>
      </c>
      <c r="C894" s="148">
        <v>251.61100000003353</v>
      </c>
      <c r="D894" s="128">
        <v>6052825.342201233</v>
      </c>
      <c r="F894" s="128">
        <v>35800</v>
      </c>
      <c r="G894" s="128">
        <v>35200</v>
      </c>
      <c r="H894" s="149" t="s">
        <v>864</v>
      </c>
    </row>
    <row r="896" spans="4:8" ht="12.75">
      <c r="D896" s="128">
        <v>6045172.820503235</v>
      </c>
      <c r="F896" s="128">
        <v>38300</v>
      </c>
      <c r="G896" s="128">
        <v>35000</v>
      </c>
      <c r="H896" s="149" t="s">
        <v>865</v>
      </c>
    </row>
    <row r="898" spans="4:8" ht="12.75">
      <c r="D898" s="128">
        <v>5903615.849571228</v>
      </c>
      <c r="F898" s="128">
        <v>37300</v>
      </c>
      <c r="G898" s="128">
        <v>33800</v>
      </c>
      <c r="H898" s="149" t="s">
        <v>866</v>
      </c>
    </row>
    <row r="900" spans="1:10" ht="12.75">
      <c r="A900" s="144" t="s">
        <v>1228</v>
      </c>
      <c r="C900" s="150" t="s">
        <v>1229</v>
      </c>
      <c r="D900" s="128">
        <v>6000538.004091898</v>
      </c>
      <c r="F900" s="128">
        <v>37133.333333333336</v>
      </c>
      <c r="G900" s="128">
        <v>34666.666666666664</v>
      </c>
      <c r="H900" s="128">
        <v>5964650.161813694</v>
      </c>
      <c r="I900" s="128">
        <v>-0.0001</v>
      </c>
      <c r="J900" s="128">
        <v>-0.0001</v>
      </c>
    </row>
    <row r="901" spans="1:8" ht="12.75">
      <c r="A901" s="127">
        <v>38398.85591435185</v>
      </c>
      <c r="C901" s="150" t="s">
        <v>1230</v>
      </c>
      <c r="D901" s="128">
        <v>84024.21258062066</v>
      </c>
      <c r="F901" s="128">
        <v>1258.3057392117917</v>
      </c>
      <c r="G901" s="128">
        <v>757.1877794400366</v>
      </c>
      <c r="H901" s="128">
        <v>84024.21258062066</v>
      </c>
    </row>
    <row r="903" spans="3:8" ht="12.75">
      <c r="C903" s="150" t="s">
        <v>1231</v>
      </c>
      <c r="D903" s="128">
        <v>1.4002779837961645</v>
      </c>
      <c r="F903" s="128">
        <v>3.3886150966206237</v>
      </c>
      <c r="G903" s="128">
        <v>2.18419551761549</v>
      </c>
      <c r="H903" s="128">
        <v>1.408703114200265</v>
      </c>
    </row>
    <row r="904" spans="1:10" ht="12.75">
      <c r="A904" s="144" t="s">
        <v>1220</v>
      </c>
      <c r="C904" s="145" t="s">
        <v>1221</v>
      </c>
      <c r="D904" s="145" t="s">
        <v>1222</v>
      </c>
      <c r="F904" s="145" t="s">
        <v>1223</v>
      </c>
      <c r="G904" s="145" t="s">
        <v>1224</v>
      </c>
      <c r="H904" s="145" t="s">
        <v>1225</v>
      </c>
      <c r="I904" s="146" t="s">
        <v>1226</v>
      </c>
      <c r="J904" s="145" t="s">
        <v>1227</v>
      </c>
    </row>
    <row r="905" spans="1:8" ht="12.75">
      <c r="A905" s="147" t="s">
        <v>1115</v>
      </c>
      <c r="C905" s="148">
        <v>257.6099999998696</v>
      </c>
      <c r="D905" s="128">
        <v>475839.240916729</v>
      </c>
      <c r="F905" s="128">
        <v>16755</v>
      </c>
      <c r="G905" s="128">
        <v>14764.999999985099</v>
      </c>
      <c r="H905" s="149" t="s">
        <v>867</v>
      </c>
    </row>
    <row r="907" spans="4:8" ht="12.75">
      <c r="D907" s="128">
        <v>474634.15851831436</v>
      </c>
      <c r="F907" s="128">
        <v>16732.5</v>
      </c>
      <c r="G907" s="128">
        <v>14682.5</v>
      </c>
      <c r="H907" s="149" t="s">
        <v>868</v>
      </c>
    </row>
    <row r="909" spans="4:8" ht="12.75">
      <c r="D909" s="128">
        <v>467162.1683793068</v>
      </c>
      <c r="F909" s="128">
        <v>16980</v>
      </c>
      <c r="G909" s="128">
        <v>14770</v>
      </c>
      <c r="H909" s="149" t="s">
        <v>869</v>
      </c>
    </row>
    <row r="911" spans="1:10" ht="12.75">
      <c r="A911" s="144" t="s">
        <v>1228</v>
      </c>
      <c r="C911" s="150" t="s">
        <v>1229</v>
      </c>
      <c r="D911" s="128">
        <v>472545.18927145004</v>
      </c>
      <c r="F911" s="128">
        <v>16822.5</v>
      </c>
      <c r="G911" s="128">
        <v>14739.166666661698</v>
      </c>
      <c r="H911" s="128">
        <v>456764.35593811923</v>
      </c>
      <c r="I911" s="128">
        <v>-0.0001</v>
      </c>
      <c r="J911" s="128">
        <v>-0.0001</v>
      </c>
    </row>
    <row r="912" spans="1:8" ht="12.75">
      <c r="A912" s="127">
        <v>38398.8565625</v>
      </c>
      <c r="C912" s="150" t="s">
        <v>1230</v>
      </c>
      <c r="D912" s="128">
        <v>4700.610741241726</v>
      </c>
      <c r="F912" s="128">
        <v>136.86215693170993</v>
      </c>
      <c r="G912" s="128">
        <v>49.13840995572909</v>
      </c>
      <c r="H912" s="128">
        <v>4700.610741241726</v>
      </c>
    </row>
    <row r="914" spans="3:8" ht="12.75">
      <c r="C914" s="150" t="s">
        <v>1231</v>
      </c>
      <c r="D914" s="128">
        <v>0.9947431162062884</v>
      </c>
      <c r="F914" s="128">
        <v>0.8135660985686428</v>
      </c>
      <c r="G914" s="128">
        <v>0.3333866226431547</v>
      </c>
      <c r="H914" s="128">
        <v>1.0291106738369373</v>
      </c>
    </row>
    <row r="915" spans="1:10" ht="12.75">
      <c r="A915" s="144" t="s">
        <v>1220</v>
      </c>
      <c r="C915" s="145" t="s">
        <v>1221</v>
      </c>
      <c r="D915" s="145" t="s">
        <v>1222</v>
      </c>
      <c r="F915" s="145" t="s">
        <v>1223</v>
      </c>
      <c r="G915" s="145" t="s">
        <v>1224</v>
      </c>
      <c r="H915" s="145" t="s">
        <v>1225</v>
      </c>
      <c r="I915" s="146" t="s">
        <v>1226</v>
      </c>
      <c r="J915" s="145" t="s">
        <v>1227</v>
      </c>
    </row>
    <row r="916" spans="1:8" ht="12.75">
      <c r="A916" s="147" t="s">
        <v>1114</v>
      </c>
      <c r="C916" s="148">
        <v>259.9399999999441</v>
      </c>
      <c r="D916" s="128">
        <v>3640654.2229156494</v>
      </c>
      <c r="F916" s="128">
        <v>28075</v>
      </c>
      <c r="G916" s="128">
        <v>29450</v>
      </c>
      <c r="H916" s="149" t="s">
        <v>870</v>
      </c>
    </row>
    <row r="918" spans="4:8" ht="12.75">
      <c r="D918" s="128">
        <v>3616827.510620117</v>
      </c>
      <c r="F918" s="128">
        <v>28375</v>
      </c>
      <c r="G918" s="128">
        <v>28950</v>
      </c>
      <c r="H918" s="149" t="s">
        <v>871</v>
      </c>
    </row>
    <row r="920" spans="4:8" ht="12.75">
      <c r="D920" s="128">
        <v>3584521.6550941467</v>
      </c>
      <c r="F920" s="128">
        <v>28475</v>
      </c>
      <c r="G920" s="128">
        <v>29100</v>
      </c>
      <c r="H920" s="149" t="s">
        <v>872</v>
      </c>
    </row>
    <row r="922" spans="1:10" ht="12.75">
      <c r="A922" s="144" t="s">
        <v>1228</v>
      </c>
      <c r="C922" s="150" t="s">
        <v>1229</v>
      </c>
      <c r="D922" s="128">
        <v>3614001.1295433044</v>
      </c>
      <c r="F922" s="128">
        <v>28308.333333333336</v>
      </c>
      <c r="G922" s="128">
        <v>29166.666666666664</v>
      </c>
      <c r="H922" s="128">
        <v>3585216.6641344996</v>
      </c>
      <c r="I922" s="128">
        <v>-0.0001</v>
      </c>
      <c r="J922" s="128">
        <v>-0.0001</v>
      </c>
    </row>
    <row r="923" spans="1:8" ht="12.75">
      <c r="A923" s="127">
        <v>38398.8572337963</v>
      </c>
      <c r="C923" s="150" t="s">
        <v>1230</v>
      </c>
      <c r="D923" s="128">
        <v>28172.816952753114</v>
      </c>
      <c r="F923" s="128">
        <v>208.16659994661327</v>
      </c>
      <c r="G923" s="128">
        <v>256.5800719723442</v>
      </c>
      <c r="H923" s="128">
        <v>28172.816952753114</v>
      </c>
    </row>
    <row r="925" spans="3:8" ht="12.75">
      <c r="C925" s="150" t="s">
        <v>1231</v>
      </c>
      <c r="D925" s="128">
        <v>0.7795464346275197</v>
      </c>
      <c r="F925" s="128">
        <v>0.735354489066635</v>
      </c>
      <c r="G925" s="128">
        <v>0.8797031039051801</v>
      </c>
      <c r="H925" s="128">
        <v>0.7858051435101836</v>
      </c>
    </row>
    <row r="926" spans="1:10" ht="12.75">
      <c r="A926" s="144" t="s">
        <v>1220</v>
      </c>
      <c r="C926" s="145" t="s">
        <v>1221</v>
      </c>
      <c r="D926" s="145" t="s">
        <v>1222</v>
      </c>
      <c r="F926" s="145" t="s">
        <v>1223</v>
      </c>
      <c r="G926" s="145" t="s">
        <v>1224</v>
      </c>
      <c r="H926" s="145" t="s">
        <v>1225</v>
      </c>
      <c r="I926" s="146" t="s">
        <v>1226</v>
      </c>
      <c r="J926" s="145" t="s">
        <v>1227</v>
      </c>
    </row>
    <row r="927" spans="1:8" ht="12.75">
      <c r="A927" s="147" t="s">
        <v>1116</v>
      </c>
      <c r="C927" s="148">
        <v>285.2129999999888</v>
      </c>
      <c r="D927" s="128">
        <v>1215395.4886074066</v>
      </c>
      <c r="F927" s="128">
        <v>17075</v>
      </c>
      <c r="G927" s="128">
        <v>13925</v>
      </c>
      <c r="H927" s="149" t="s">
        <v>873</v>
      </c>
    </row>
    <row r="929" spans="4:8" ht="12.75">
      <c r="D929" s="128">
        <v>1228058.224817276</v>
      </c>
      <c r="F929" s="128">
        <v>16575</v>
      </c>
      <c r="G929" s="128">
        <v>13950</v>
      </c>
      <c r="H929" s="149" t="s">
        <v>874</v>
      </c>
    </row>
    <row r="931" spans="4:8" ht="12.75">
      <c r="D931" s="128">
        <v>1207300.764574051</v>
      </c>
      <c r="F931" s="128">
        <v>17450</v>
      </c>
      <c r="G931" s="128">
        <v>13975</v>
      </c>
      <c r="H931" s="149" t="s">
        <v>875</v>
      </c>
    </row>
    <row r="933" spans="1:10" ht="12.75">
      <c r="A933" s="144" t="s">
        <v>1228</v>
      </c>
      <c r="C933" s="150" t="s">
        <v>1229</v>
      </c>
      <c r="D933" s="128">
        <v>1216918.1593329113</v>
      </c>
      <c r="F933" s="128">
        <v>17033.333333333332</v>
      </c>
      <c r="G933" s="128">
        <v>13950</v>
      </c>
      <c r="H933" s="128">
        <v>1201420.1829800236</v>
      </c>
      <c r="I933" s="128">
        <v>-0.0001</v>
      </c>
      <c r="J933" s="128">
        <v>-0.0001</v>
      </c>
    </row>
    <row r="934" spans="1:8" ht="12.75">
      <c r="A934" s="127">
        <v>38398.85790509259</v>
      </c>
      <c r="C934" s="150" t="s">
        <v>1230</v>
      </c>
      <c r="D934" s="128">
        <v>10462.166770838312</v>
      </c>
      <c r="F934" s="128">
        <v>438.9855730355308</v>
      </c>
      <c r="G934" s="128">
        <v>25</v>
      </c>
      <c r="H934" s="128">
        <v>10462.166770838312</v>
      </c>
    </row>
    <row r="936" spans="3:8" ht="12.75">
      <c r="C936" s="150" t="s">
        <v>1231</v>
      </c>
      <c r="D936" s="128">
        <v>0.8597264072855524</v>
      </c>
      <c r="F936" s="128">
        <v>2.5772147144943114</v>
      </c>
      <c r="G936" s="128">
        <v>0.17921146953405018</v>
      </c>
      <c r="H936" s="128">
        <v>0.8708166317705576</v>
      </c>
    </row>
    <row r="937" spans="1:10" ht="12.75">
      <c r="A937" s="144" t="s">
        <v>1220</v>
      </c>
      <c r="C937" s="145" t="s">
        <v>1221</v>
      </c>
      <c r="D937" s="145" t="s">
        <v>1222</v>
      </c>
      <c r="F937" s="145" t="s">
        <v>1223</v>
      </c>
      <c r="G937" s="145" t="s">
        <v>1224</v>
      </c>
      <c r="H937" s="145" t="s">
        <v>1225</v>
      </c>
      <c r="I937" s="146" t="s">
        <v>1226</v>
      </c>
      <c r="J937" s="145" t="s">
        <v>1227</v>
      </c>
    </row>
    <row r="938" spans="1:8" ht="12.75">
      <c r="A938" s="147" t="s">
        <v>1112</v>
      </c>
      <c r="C938" s="148">
        <v>288.1579999998212</v>
      </c>
      <c r="D938" s="128">
        <v>616421.5728178024</v>
      </c>
      <c r="F938" s="128">
        <v>5960</v>
      </c>
      <c r="G938" s="128">
        <v>5450</v>
      </c>
      <c r="H938" s="149" t="s">
        <v>876</v>
      </c>
    </row>
    <row r="940" spans="4:8" ht="12.75">
      <c r="D940" s="128">
        <v>606279.9772701263</v>
      </c>
      <c r="F940" s="128">
        <v>5960</v>
      </c>
      <c r="G940" s="128">
        <v>5450</v>
      </c>
      <c r="H940" s="149" t="s">
        <v>877</v>
      </c>
    </row>
    <row r="942" spans="4:8" ht="12.75">
      <c r="D942" s="128">
        <v>583566.6788721085</v>
      </c>
      <c r="F942" s="128">
        <v>5960</v>
      </c>
      <c r="G942" s="128">
        <v>5450</v>
      </c>
      <c r="H942" s="149" t="s">
        <v>878</v>
      </c>
    </row>
    <row r="944" spans="1:10" ht="12.75">
      <c r="A944" s="144" t="s">
        <v>1228</v>
      </c>
      <c r="C944" s="150" t="s">
        <v>1229</v>
      </c>
      <c r="D944" s="128">
        <v>602089.4096533457</v>
      </c>
      <c r="F944" s="128">
        <v>5960</v>
      </c>
      <c r="G944" s="128">
        <v>5450</v>
      </c>
      <c r="H944" s="128">
        <v>596388.3587683899</v>
      </c>
      <c r="I944" s="128">
        <v>-0.0001</v>
      </c>
      <c r="J944" s="128">
        <v>-0.0001</v>
      </c>
    </row>
    <row r="945" spans="1:8" ht="12.75">
      <c r="A945" s="127">
        <v>38398.85833333333</v>
      </c>
      <c r="C945" s="150" t="s">
        <v>1230</v>
      </c>
      <c r="D945" s="128">
        <v>16823.544714442734</v>
      </c>
      <c r="H945" s="128">
        <v>16823.544714442734</v>
      </c>
    </row>
    <row r="947" spans="3:8" ht="12.75">
      <c r="C947" s="150" t="s">
        <v>1231</v>
      </c>
      <c r="D947" s="128">
        <v>2.7941937600478512</v>
      </c>
      <c r="F947" s="128">
        <v>0</v>
      </c>
      <c r="G947" s="128">
        <v>0</v>
      </c>
      <c r="H947" s="128">
        <v>2.82090427606355</v>
      </c>
    </row>
    <row r="948" spans="1:10" ht="12.75">
      <c r="A948" s="144" t="s">
        <v>1220</v>
      </c>
      <c r="C948" s="145" t="s">
        <v>1221</v>
      </c>
      <c r="D948" s="145" t="s">
        <v>1222</v>
      </c>
      <c r="F948" s="145" t="s">
        <v>1223</v>
      </c>
      <c r="G948" s="145" t="s">
        <v>1224</v>
      </c>
      <c r="H948" s="145" t="s">
        <v>1225</v>
      </c>
      <c r="I948" s="146" t="s">
        <v>1226</v>
      </c>
      <c r="J948" s="145" t="s">
        <v>1227</v>
      </c>
    </row>
    <row r="949" spans="1:8" ht="12.75">
      <c r="A949" s="147" t="s">
        <v>1113</v>
      </c>
      <c r="C949" s="148">
        <v>334.94100000010803</v>
      </c>
      <c r="D949" s="128">
        <v>323546.633043766</v>
      </c>
      <c r="F949" s="128">
        <v>37100</v>
      </c>
      <c r="G949" s="128">
        <v>55700</v>
      </c>
      <c r="H949" s="149" t="s">
        <v>879</v>
      </c>
    </row>
    <row r="951" spans="4:8" ht="12.75">
      <c r="D951" s="128">
        <v>323747.7711839676</v>
      </c>
      <c r="F951" s="128">
        <v>37400</v>
      </c>
      <c r="G951" s="128">
        <v>55200</v>
      </c>
      <c r="H951" s="149" t="s">
        <v>880</v>
      </c>
    </row>
    <row r="953" spans="4:8" ht="12.75">
      <c r="D953" s="128">
        <v>312671.84607458115</v>
      </c>
      <c r="F953" s="128">
        <v>37500</v>
      </c>
      <c r="G953" s="128">
        <v>55400</v>
      </c>
      <c r="H953" s="149" t="s">
        <v>881</v>
      </c>
    </row>
    <row r="955" spans="1:10" ht="12.75">
      <c r="A955" s="144" t="s">
        <v>1228</v>
      </c>
      <c r="C955" s="150" t="s">
        <v>1229</v>
      </c>
      <c r="D955" s="128">
        <v>319988.7501007716</v>
      </c>
      <c r="F955" s="128">
        <v>37333.333333333336</v>
      </c>
      <c r="G955" s="128">
        <v>55433.33333333333</v>
      </c>
      <c r="H955" s="128">
        <v>270509.3641358593</v>
      </c>
      <c r="I955" s="128">
        <v>-0.0001</v>
      </c>
      <c r="J955" s="128">
        <v>-0.0001</v>
      </c>
    </row>
    <row r="956" spans="1:8" ht="12.75">
      <c r="A956" s="127">
        <v>38398.858819444446</v>
      </c>
      <c r="C956" s="150" t="s">
        <v>1230</v>
      </c>
      <c r="D956" s="128">
        <v>6337.422783294385</v>
      </c>
      <c r="F956" s="128">
        <v>208.16659994661327</v>
      </c>
      <c r="G956" s="128">
        <v>251.66114784235833</v>
      </c>
      <c r="H956" s="128">
        <v>6337.422783294385</v>
      </c>
    </row>
    <row r="958" spans="3:8" ht="12.75">
      <c r="C958" s="150" t="s">
        <v>1231</v>
      </c>
      <c r="D958" s="128">
        <v>1.9805142466097916</v>
      </c>
      <c r="F958" s="128">
        <v>0.557589106999857</v>
      </c>
      <c r="G958" s="128">
        <v>0.453988841567694</v>
      </c>
      <c r="H958" s="128">
        <v>2.342773901206433</v>
      </c>
    </row>
    <row r="959" spans="1:10" ht="12.75">
      <c r="A959" s="144" t="s">
        <v>1220</v>
      </c>
      <c r="C959" s="145" t="s">
        <v>1221</v>
      </c>
      <c r="D959" s="145" t="s">
        <v>1222</v>
      </c>
      <c r="F959" s="145" t="s">
        <v>1223</v>
      </c>
      <c r="G959" s="145" t="s">
        <v>1224</v>
      </c>
      <c r="H959" s="145" t="s">
        <v>1225</v>
      </c>
      <c r="I959" s="146" t="s">
        <v>1226</v>
      </c>
      <c r="J959" s="145" t="s">
        <v>1227</v>
      </c>
    </row>
    <row r="960" spans="1:8" ht="12.75">
      <c r="A960" s="147" t="s">
        <v>1117</v>
      </c>
      <c r="C960" s="148">
        <v>393.36599999992177</v>
      </c>
      <c r="D960" s="128">
        <v>4889628.152923584</v>
      </c>
      <c r="F960" s="128">
        <v>16600</v>
      </c>
      <c r="G960" s="128">
        <v>17900</v>
      </c>
      <c r="H960" s="149" t="s">
        <v>882</v>
      </c>
    </row>
    <row r="962" spans="4:8" ht="12.75">
      <c r="D962" s="128">
        <v>5048708.896835327</v>
      </c>
      <c r="F962" s="128">
        <v>16200</v>
      </c>
      <c r="G962" s="128">
        <v>18400</v>
      </c>
      <c r="H962" s="149" t="s">
        <v>883</v>
      </c>
    </row>
    <row r="964" spans="4:8" ht="12.75">
      <c r="D964" s="128">
        <v>5053532.354125977</v>
      </c>
      <c r="F964" s="128">
        <v>16000</v>
      </c>
      <c r="G964" s="128">
        <v>18600</v>
      </c>
      <c r="H964" s="149" t="s">
        <v>884</v>
      </c>
    </row>
    <row r="966" spans="1:10" ht="12.75">
      <c r="A966" s="144" t="s">
        <v>1228</v>
      </c>
      <c r="C966" s="150" t="s">
        <v>1229</v>
      </c>
      <c r="D966" s="128">
        <v>4997289.801294963</v>
      </c>
      <c r="F966" s="128">
        <v>16266.666666666668</v>
      </c>
      <c r="G966" s="128">
        <v>18300</v>
      </c>
      <c r="H966" s="128">
        <v>4980006.467961629</v>
      </c>
      <c r="I966" s="128">
        <v>-0.0001</v>
      </c>
      <c r="J966" s="128">
        <v>-0.0001</v>
      </c>
    </row>
    <row r="967" spans="1:8" ht="12.75">
      <c r="A967" s="127">
        <v>38398.859293981484</v>
      </c>
      <c r="C967" s="150" t="s">
        <v>1230</v>
      </c>
      <c r="D967" s="128">
        <v>93268.90871342568</v>
      </c>
      <c r="F967" s="128">
        <v>305.5050463303894</v>
      </c>
      <c r="G967" s="128">
        <v>360.5551275463989</v>
      </c>
      <c r="H967" s="128">
        <v>93268.90871342568</v>
      </c>
    </row>
    <row r="969" spans="3:8" ht="12.75">
      <c r="C969" s="150" t="s">
        <v>1231</v>
      </c>
      <c r="D969" s="128">
        <v>1.8663898317295233</v>
      </c>
      <c r="F969" s="128">
        <v>1.8781047930146892</v>
      </c>
      <c r="G969" s="128">
        <v>1.970246598614202</v>
      </c>
      <c r="H969" s="128">
        <v>1.8728672204235444</v>
      </c>
    </row>
    <row r="970" spans="1:10" ht="12.75">
      <c r="A970" s="144" t="s">
        <v>1220</v>
      </c>
      <c r="C970" s="145" t="s">
        <v>1221</v>
      </c>
      <c r="D970" s="145" t="s">
        <v>1222</v>
      </c>
      <c r="F970" s="145" t="s">
        <v>1223</v>
      </c>
      <c r="G970" s="145" t="s">
        <v>1224</v>
      </c>
      <c r="H970" s="145" t="s">
        <v>1225</v>
      </c>
      <c r="I970" s="146" t="s">
        <v>1226</v>
      </c>
      <c r="J970" s="145" t="s">
        <v>1227</v>
      </c>
    </row>
    <row r="971" spans="1:8" ht="12.75">
      <c r="A971" s="147" t="s">
        <v>1111</v>
      </c>
      <c r="C971" s="148">
        <v>396.15199999976903</v>
      </c>
      <c r="D971" s="128">
        <v>5954473.910064697</v>
      </c>
      <c r="F971" s="128">
        <v>127200</v>
      </c>
      <c r="G971" s="128">
        <v>130000</v>
      </c>
      <c r="H971" s="149" t="s">
        <v>885</v>
      </c>
    </row>
    <row r="973" spans="4:8" ht="12.75">
      <c r="D973" s="128">
        <v>5947989.898223877</v>
      </c>
      <c r="F973" s="128">
        <v>128700</v>
      </c>
      <c r="G973" s="128">
        <v>131900</v>
      </c>
      <c r="H973" s="149" t="s">
        <v>886</v>
      </c>
    </row>
    <row r="975" spans="4:8" ht="12.75">
      <c r="D975" s="128">
        <v>6092268.277511597</v>
      </c>
      <c r="F975" s="128">
        <v>125900</v>
      </c>
      <c r="G975" s="128">
        <v>130200</v>
      </c>
      <c r="H975" s="149" t="s">
        <v>887</v>
      </c>
    </row>
    <row r="977" spans="1:10" ht="12.75">
      <c r="A977" s="144" t="s">
        <v>1228</v>
      </c>
      <c r="C977" s="150" t="s">
        <v>1229</v>
      </c>
      <c r="D977" s="128">
        <v>5998244.028600058</v>
      </c>
      <c r="F977" s="128">
        <v>127266.66666666666</v>
      </c>
      <c r="G977" s="128">
        <v>130700</v>
      </c>
      <c r="H977" s="128">
        <v>5869279.066253644</v>
      </c>
      <c r="I977" s="128">
        <v>-0.0001</v>
      </c>
      <c r="J977" s="128">
        <v>-0.0001</v>
      </c>
    </row>
    <row r="978" spans="1:8" ht="12.75">
      <c r="A978" s="127">
        <v>38398.85975694445</v>
      </c>
      <c r="C978" s="150" t="s">
        <v>1230</v>
      </c>
      <c r="D978" s="128">
        <v>81491.90229656768</v>
      </c>
      <c r="F978" s="128">
        <v>1401.18997046558</v>
      </c>
      <c r="G978" s="128">
        <v>1044.030650891055</v>
      </c>
      <c r="H978" s="128">
        <v>81491.90229656768</v>
      </c>
    </row>
    <row r="980" spans="3:8" ht="12.75">
      <c r="C980" s="150" t="s">
        <v>1231</v>
      </c>
      <c r="D980" s="128">
        <v>1.3585959808905486</v>
      </c>
      <c r="F980" s="128">
        <v>1.1009874047660404</v>
      </c>
      <c r="G980" s="128">
        <v>0.7987992738263618</v>
      </c>
      <c r="H980" s="128">
        <v>1.3884482468233346</v>
      </c>
    </row>
    <row r="981" spans="1:10" ht="12.75">
      <c r="A981" s="144" t="s">
        <v>1220</v>
      </c>
      <c r="C981" s="145" t="s">
        <v>1221</v>
      </c>
      <c r="D981" s="145" t="s">
        <v>1222</v>
      </c>
      <c r="F981" s="145" t="s">
        <v>1223</v>
      </c>
      <c r="G981" s="145" t="s">
        <v>1224</v>
      </c>
      <c r="H981" s="145" t="s">
        <v>1225</v>
      </c>
      <c r="I981" s="146" t="s">
        <v>1226</v>
      </c>
      <c r="J981" s="145" t="s">
        <v>1227</v>
      </c>
    </row>
    <row r="982" spans="1:8" ht="12.75">
      <c r="A982" s="147" t="s">
        <v>1118</v>
      </c>
      <c r="C982" s="148">
        <v>589.5920000001788</v>
      </c>
      <c r="D982" s="128">
        <v>586517.5749197006</v>
      </c>
      <c r="F982" s="128">
        <v>3950</v>
      </c>
      <c r="G982" s="128">
        <v>4440</v>
      </c>
      <c r="H982" s="149" t="s">
        <v>888</v>
      </c>
    </row>
    <row r="984" spans="4:8" ht="12.75">
      <c r="D984" s="128">
        <v>583505.026345253</v>
      </c>
      <c r="F984" s="128">
        <v>4000</v>
      </c>
      <c r="G984" s="128">
        <v>4240</v>
      </c>
      <c r="H984" s="149" t="s">
        <v>889</v>
      </c>
    </row>
    <row r="986" spans="4:8" ht="12.75">
      <c r="D986" s="128">
        <v>576650.7992038727</v>
      </c>
      <c r="F986" s="128">
        <v>4120</v>
      </c>
      <c r="G986" s="128">
        <v>4280</v>
      </c>
      <c r="H986" s="149" t="s">
        <v>890</v>
      </c>
    </row>
    <row r="988" spans="1:10" ht="12.75">
      <c r="A988" s="144" t="s">
        <v>1228</v>
      </c>
      <c r="C988" s="150" t="s">
        <v>1229</v>
      </c>
      <c r="D988" s="128">
        <v>582224.4668229421</v>
      </c>
      <c r="F988" s="128">
        <v>4023.333333333333</v>
      </c>
      <c r="G988" s="128">
        <v>4320</v>
      </c>
      <c r="H988" s="128">
        <v>578043.8008536254</v>
      </c>
      <c r="I988" s="128">
        <v>-0.0001</v>
      </c>
      <c r="J988" s="128">
        <v>-0.0001</v>
      </c>
    </row>
    <row r="989" spans="1:8" ht="12.75">
      <c r="A989" s="127">
        <v>38398.86025462963</v>
      </c>
      <c r="C989" s="150" t="s">
        <v>1230</v>
      </c>
      <c r="D989" s="128">
        <v>5056.499804624406</v>
      </c>
      <c r="F989" s="128">
        <v>87.36894948054105</v>
      </c>
      <c r="G989" s="128">
        <v>105.83005244258364</v>
      </c>
      <c r="H989" s="128">
        <v>5056.499804624406</v>
      </c>
    </row>
    <row r="991" spans="3:8" ht="12.75">
      <c r="C991" s="150" t="s">
        <v>1231</v>
      </c>
      <c r="D991" s="128">
        <v>0.8684794426823905</v>
      </c>
      <c r="F991" s="128">
        <v>2.171556325117011</v>
      </c>
      <c r="G991" s="128">
        <v>2.4497697324672134</v>
      </c>
      <c r="H991" s="128">
        <v>0.8747606664334481</v>
      </c>
    </row>
    <row r="992" spans="1:10" ht="12.75">
      <c r="A992" s="144" t="s">
        <v>1220</v>
      </c>
      <c r="C992" s="145" t="s">
        <v>1221</v>
      </c>
      <c r="D992" s="145" t="s">
        <v>1222</v>
      </c>
      <c r="F992" s="145" t="s">
        <v>1223</v>
      </c>
      <c r="G992" s="145" t="s">
        <v>1224</v>
      </c>
      <c r="H992" s="145" t="s">
        <v>1225</v>
      </c>
      <c r="I992" s="146" t="s">
        <v>1226</v>
      </c>
      <c r="J992" s="145" t="s">
        <v>1227</v>
      </c>
    </row>
    <row r="993" spans="1:8" ht="12.75">
      <c r="A993" s="147" t="s">
        <v>1119</v>
      </c>
      <c r="C993" s="148">
        <v>766.4900000002235</v>
      </c>
      <c r="D993" s="128">
        <v>2695.5</v>
      </c>
      <c r="F993" s="128">
        <v>1806</v>
      </c>
      <c r="G993" s="128">
        <v>1762</v>
      </c>
      <c r="H993" s="149" t="s">
        <v>891</v>
      </c>
    </row>
    <row r="995" spans="4:8" ht="12.75">
      <c r="D995" s="128">
        <v>2791.870052970946</v>
      </c>
      <c r="F995" s="128">
        <v>1738</v>
      </c>
      <c r="G995" s="128">
        <v>1793</v>
      </c>
      <c r="H995" s="149" t="s">
        <v>892</v>
      </c>
    </row>
    <row r="997" spans="4:8" ht="12.75">
      <c r="D997" s="128">
        <v>2734.598800625652</v>
      </c>
      <c r="F997" s="128">
        <v>1679.9999999981374</v>
      </c>
      <c r="G997" s="128">
        <v>1644</v>
      </c>
      <c r="H997" s="149" t="s">
        <v>893</v>
      </c>
    </row>
    <row r="999" spans="1:10" ht="12.75">
      <c r="A999" s="144" t="s">
        <v>1228</v>
      </c>
      <c r="C999" s="150" t="s">
        <v>1229</v>
      </c>
      <c r="D999" s="128">
        <v>2740.6562845321996</v>
      </c>
      <c r="F999" s="128">
        <v>1741.3333333327123</v>
      </c>
      <c r="G999" s="128">
        <v>1733</v>
      </c>
      <c r="H999" s="128">
        <v>1003.6522194918472</v>
      </c>
      <c r="I999" s="128">
        <v>-0.0001</v>
      </c>
      <c r="J999" s="128">
        <v>-0.0001</v>
      </c>
    </row>
    <row r="1000" spans="1:8" ht="12.75">
      <c r="A1000" s="127">
        <v>38398.86075231482</v>
      </c>
      <c r="C1000" s="150" t="s">
        <v>1230</v>
      </c>
      <c r="D1000" s="128">
        <v>48.469749440920296</v>
      </c>
      <c r="F1000" s="128">
        <v>63.06610288773978</v>
      </c>
      <c r="G1000" s="128">
        <v>78.61933604400383</v>
      </c>
      <c r="H1000" s="128">
        <v>48.469749440920296</v>
      </c>
    </row>
    <row r="1002" spans="3:8" ht="12.75">
      <c r="C1002" s="150" t="s">
        <v>1231</v>
      </c>
      <c r="D1002" s="128">
        <v>1.768545355887032</v>
      </c>
      <c r="F1002" s="128">
        <v>3.621713412390637</v>
      </c>
      <c r="G1002" s="128">
        <v>4.536603349336632</v>
      </c>
      <c r="H1002" s="128">
        <v>4.829337144838948</v>
      </c>
    </row>
    <row r="1003" spans="1:16" ht="12.75">
      <c r="A1003" s="138" t="s">
        <v>1280</v>
      </c>
      <c r="B1003" s="133" t="s">
        <v>894</v>
      </c>
      <c r="D1003" s="138" t="s">
        <v>1281</v>
      </c>
      <c r="E1003" s="133" t="s">
        <v>1282</v>
      </c>
      <c r="F1003" s="134" t="s">
        <v>1243</v>
      </c>
      <c r="G1003" s="139" t="s">
        <v>1284</v>
      </c>
      <c r="H1003" s="140">
        <v>1</v>
      </c>
      <c r="I1003" s="141" t="s">
        <v>1285</v>
      </c>
      <c r="J1003" s="140">
        <v>9</v>
      </c>
      <c r="K1003" s="139" t="s">
        <v>1286</v>
      </c>
      <c r="L1003" s="142">
        <v>1</v>
      </c>
      <c r="M1003" s="139" t="s">
        <v>1287</v>
      </c>
      <c r="N1003" s="143">
        <v>1</v>
      </c>
      <c r="O1003" s="139" t="s">
        <v>1288</v>
      </c>
      <c r="P1003" s="143">
        <v>1</v>
      </c>
    </row>
    <row r="1005" spans="1:10" ht="12.75">
      <c r="A1005" s="144" t="s">
        <v>1220</v>
      </c>
      <c r="C1005" s="145" t="s">
        <v>1221</v>
      </c>
      <c r="D1005" s="145" t="s">
        <v>1222</v>
      </c>
      <c r="F1005" s="145" t="s">
        <v>1223</v>
      </c>
      <c r="G1005" s="145" t="s">
        <v>1224</v>
      </c>
      <c r="H1005" s="145" t="s">
        <v>1225</v>
      </c>
      <c r="I1005" s="146" t="s">
        <v>1226</v>
      </c>
      <c r="J1005" s="145" t="s">
        <v>1227</v>
      </c>
    </row>
    <row r="1006" spans="1:8" ht="12.75">
      <c r="A1006" s="147" t="s">
        <v>1096</v>
      </c>
      <c r="C1006" s="148">
        <v>178.2290000000503</v>
      </c>
      <c r="D1006" s="128">
        <v>483.9022258943878</v>
      </c>
      <c r="F1006" s="128">
        <v>457</v>
      </c>
      <c r="G1006" s="128">
        <v>404</v>
      </c>
      <c r="H1006" s="149" t="s">
        <v>895</v>
      </c>
    </row>
    <row r="1008" spans="4:8" ht="12.75">
      <c r="D1008" s="128">
        <v>416.49999999953434</v>
      </c>
      <c r="F1008" s="128">
        <v>449</v>
      </c>
      <c r="G1008" s="128">
        <v>391</v>
      </c>
      <c r="H1008" s="149" t="s">
        <v>896</v>
      </c>
    </row>
    <row r="1010" spans="4:8" ht="12.75">
      <c r="D1010" s="128">
        <v>438.85257938457653</v>
      </c>
      <c r="F1010" s="128">
        <v>390</v>
      </c>
      <c r="G1010" s="128">
        <v>412.00000000046566</v>
      </c>
      <c r="H1010" s="149" t="s">
        <v>897</v>
      </c>
    </row>
    <row r="1012" spans="1:8" ht="12.75">
      <c r="A1012" s="144" t="s">
        <v>1228</v>
      </c>
      <c r="C1012" s="150" t="s">
        <v>1229</v>
      </c>
      <c r="D1012" s="128">
        <v>446.41826842616626</v>
      </c>
      <c r="F1012" s="128">
        <v>432</v>
      </c>
      <c r="G1012" s="128">
        <v>402.33333333348855</v>
      </c>
      <c r="H1012" s="128">
        <v>33.2016327960245</v>
      </c>
    </row>
    <row r="1013" spans="1:8" ht="12.75">
      <c r="A1013" s="127">
        <v>38398.863020833334</v>
      </c>
      <c r="C1013" s="150" t="s">
        <v>1230</v>
      </c>
      <c r="D1013" s="128">
        <v>34.33212419732767</v>
      </c>
      <c r="F1013" s="128">
        <v>36.59234892706397</v>
      </c>
      <c r="G1013" s="128">
        <v>10.598742063936331</v>
      </c>
      <c r="H1013" s="128">
        <v>34.33212419732767</v>
      </c>
    </row>
    <row r="1015" spans="3:8" ht="12.75">
      <c r="C1015" s="150" t="s">
        <v>1231</v>
      </c>
      <c r="D1015" s="128">
        <v>7.690573308830867</v>
      </c>
      <c r="F1015" s="128">
        <v>8.470451140524068</v>
      </c>
      <c r="G1015" s="128">
        <v>2.634318657149687</v>
      </c>
      <c r="H1015" s="128">
        <v>103.40492712586878</v>
      </c>
    </row>
    <row r="1016" spans="1:10" ht="12.75">
      <c r="A1016" s="144" t="s">
        <v>1220</v>
      </c>
      <c r="C1016" s="145" t="s">
        <v>1221</v>
      </c>
      <c r="D1016" s="145" t="s">
        <v>1222</v>
      </c>
      <c r="F1016" s="145" t="s">
        <v>1223</v>
      </c>
      <c r="G1016" s="145" t="s">
        <v>1224</v>
      </c>
      <c r="H1016" s="145" t="s">
        <v>1225</v>
      </c>
      <c r="I1016" s="146" t="s">
        <v>1226</v>
      </c>
      <c r="J1016" s="145" t="s">
        <v>1227</v>
      </c>
    </row>
    <row r="1017" spans="1:8" ht="12.75">
      <c r="A1017" s="147" t="s">
        <v>1112</v>
      </c>
      <c r="C1017" s="148">
        <v>251.61100000003353</v>
      </c>
      <c r="D1017" s="128">
        <v>5826451.663246155</v>
      </c>
      <c r="F1017" s="128">
        <v>39200</v>
      </c>
      <c r="G1017" s="128">
        <v>32900</v>
      </c>
      <c r="H1017" s="149" t="s">
        <v>898</v>
      </c>
    </row>
    <row r="1019" spans="4:8" ht="12.75">
      <c r="D1019" s="128">
        <v>5890116.79209137</v>
      </c>
      <c r="F1019" s="128">
        <v>39900</v>
      </c>
      <c r="G1019" s="128">
        <v>32700</v>
      </c>
      <c r="H1019" s="149" t="s">
        <v>899</v>
      </c>
    </row>
    <row r="1021" spans="4:8" ht="12.75">
      <c r="D1021" s="128">
        <v>6005547.375244141</v>
      </c>
      <c r="F1021" s="128">
        <v>38900</v>
      </c>
      <c r="G1021" s="128">
        <v>33900</v>
      </c>
      <c r="H1021" s="149" t="s">
        <v>900</v>
      </c>
    </row>
    <row r="1023" spans="1:10" ht="12.75">
      <c r="A1023" s="144" t="s">
        <v>1228</v>
      </c>
      <c r="C1023" s="150" t="s">
        <v>1229</v>
      </c>
      <c r="D1023" s="128">
        <v>5907371.943527222</v>
      </c>
      <c r="F1023" s="128">
        <v>39333.333333333336</v>
      </c>
      <c r="G1023" s="128">
        <v>33166.666666666664</v>
      </c>
      <c r="H1023" s="128">
        <v>5871152.337831711</v>
      </c>
      <c r="I1023" s="128">
        <v>-0.0001</v>
      </c>
      <c r="J1023" s="128">
        <v>-0.0001</v>
      </c>
    </row>
    <row r="1024" spans="1:8" ht="12.75">
      <c r="A1024" s="127">
        <v>38398.863541666666</v>
      </c>
      <c r="C1024" s="150" t="s">
        <v>1230</v>
      </c>
      <c r="D1024" s="128">
        <v>90786.14267783384</v>
      </c>
      <c r="F1024" s="128">
        <v>513.1601439446883</v>
      </c>
      <c r="G1024" s="128">
        <v>642.9100507328636</v>
      </c>
      <c r="H1024" s="128">
        <v>90786.14267783384</v>
      </c>
    </row>
    <row r="1026" spans="3:8" ht="12.75">
      <c r="C1026" s="150" t="s">
        <v>1231</v>
      </c>
      <c r="D1026" s="128">
        <v>1.5368279422004107</v>
      </c>
      <c r="F1026" s="128">
        <v>1.3046444337576821</v>
      </c>
      <c r="G1026" s="128">
        <v>1.938422263516172</v>
      </c>
      <c r="H1026" s="128">
        <v>1.546308755997332</v>
      </c>
    </row>
    <row r="1027" spans="1:10" ht="12.75">
      <c r="A1027" s="144" t="s">
        <v>1220</v>
      </c>
      <c r="C1027" s="145" t="s">
        <v>1221</v>
      </c>
      <c r="D1027" s="145" t="s">
        <v>1222</v>
      </c>
      <c r="F1027" s="145" t="s">
        <v>1223</v>
      </c>
      <c r="G1027" s="145" t="s">
        <v>1224</v>
      </c>
      <c r="H1027" s="145" t="s">
        <v>1225</v>
      </c>
      <c r="I1027" s="146" t="s">
        <v>1226</v>
      </c>
      <c r="J1027" s="145" t="s">
        <v>1227</v>
      </c>
    </row>
    <row r="1028" spans="1:8" ht="12.75">
      <c r="A1028" s="147" t="s">
        <v>1115</v>
      </c>
      <c r="C1028" s="148">
        <v>257.6099999998696</v>
      </c>
      <c r="D1028" s="128">
        <v>453472.69869709015</v>
      </c>
      <c r="F1028" s="128">
        <v>18550</v>
      </c>
      <c r="G1028" s="128">
        <v>15130</v>
      </c>
      <c r="H1028" s="149" t="s">
        <v>901</v>
      </c>
    </row>
    <row r="1030" spans="4:8" ht="12.75">
      <c r="D1030" s="128">
        <v>451357.4317421913</v>
      </c>
      <c r="F1030" s="128">
        <v>17467.5</v>
      </c>
      <c r="G1030" s="128">
        <v>14987.5</v>
      </c>
      <c r="H1030" s="149" t="s">
        <v>902</v>
      </c>
    </row>
    <row r="1032" spans="4:8" ht="12.75">
      <c r="D1032" s="128">
        <v>454079.28455781937</v>
      </c>
      <c r="F1032" s="128">
        <v>17317.5</v>
      </c>
      <c r="G1032" s="128">
        <v>15170</v>
      </c>
      <c r="H1032" s="149" t="s">
        <v>903</v>
      </c>
    </row>
    <row r="1034" spans="1:10" ht="12.75">
      <c r="A1034" s="144" t="s">
        <v>1228</v>
      </c>
      <c r="C1034" s="150" t="s">
        <v>1229</v>
      </c>
      <c r="D1034" s="128">
        <v>452969.8049990336</v>
      </c>
      <c r="F1034" s="128">
        <v>17778.333333333332</v>
      </c>
      <c r="G1034" s="128">
        <v>15095.833333333332</v>
      </c>
      <c r="H1034" s="128">
        <v>436532.7216657003</v>
      </c>
      <c r="I1034" s="128">
        <v>-0.0001</v>
      </c>
      <c r="J1034" s="128">
        <v>-0.0001</v>
      </c>
    </row>
    <row r="1035" spans="1:8" ht="12.75">
      <c r="A1035" s="127">
        <v>38398.86417824074</v>
      </c>
      <c r="C1035" s="150" t="s">
        <v>1230</v>
      </c>
      <c r="D1035" s="128">
        <v>1428.9147074426219</v>
      </c>
      <c r="F1035" s="128">
        <v>672.478314396333</v>
      </c>
      <c r="G1035" s="128">
        <v>95.92748997723923</v>
      </c>
      <c r="H1035" s="128">
        <v>1428.9147074426219</v>
      </c>
    </row>
    <row r="1037" spans="3:8" ht="12.75">
      <c r="C1037" s="150" t="s">
        <v>1231</v>
      </c>
      <c r="D1037" s="128">
        <v>0.3154547370868729</v>
      </c>
      <c r="F1037" s="128">
        <v>3.7825723130945903</v>
      </c>
      <c r="G1037" s="128">
        <v>0.6354567373595755</v>
      </c>
      <c r="H1037" s="128">
        <v>0.3273327832081496</v>
      </c>
    </row>
    <row r="1038" spans="1:10" ht="12.75">
      <c r="A1038" s="144" t="s">
        <v>1220</v>
      </c>
      <c r="C1038" s="145" t="s">
        <v>1221</v>
      </c>
      <c r="D1038" s="145" t="s">
        <v>1222</v>
      </c>
      <c r="F1038" s="145" t="s">
        <v>1223</v>
      </c>
      <c r="G1038" s="145" t="s">
        <v>1224</v>
      </c>
      <c r="H1038" s="145" t="s">
        <v>1225</v>
      </c>
      <c r="I1038" s="146" t="s">
        <v>1226</v>
      </c>
      <c r="J1038" s="145" t="s">
        <v>1227</v>
      </c>
    </row>
    <row r="1039" spans="1:8" ht="12.75">
      <c r="A1039" s="147" t="s">
        <v>1114</v>
      </c>
      <c r="C1039" s="148">
        <v>259.9399999999441</v>
      </c>
      <c r="D1039" s="128">
        <v>3674926.5152664185</v>
      </c>
      <c r="F1039" s="128">
        <v>28525</v>
      </c>
      <c r="G1039" s="128">
        <v>27800</v>
      </c>
      <c r="H1039" s="149" t="s">
        <v>682</v>
      </c>
    </row>
    <row r="1041" spans="4:8" ht="12.75">
      <c r="D1041" s="128">
        <v>3500923.012489319</v>
      </c>
      <c r="F1041" s="128">
        <v>29350</v>
      </c>
      <c r="G1041" s="128">
        <v>27550</v>
      </c>
      <c r="H1041" s="149" t="s">
        <v>683</v>
      </c>
    </row>
    <row r="1043" spans="4:8" ht="12.75">
      <c r="D1043" s="128">
        <v>3521564.1701164246</v>
      </c>
      <c r="F1043" s="128">
        <v>29300</v>
      </c>
      <c r="G1043" s="128">
        <v>27550</v>
      </c>
      <c r="H1043" s="149" t="s">
        <v>684</v>
      </c>
    </row>
    <row r="1045" spans="1:10" ht="12.75">
      <c r="A1045" s="144" t="s">
        <v>1228</v>
      </c>
      <c r="C1045" s="150" t="s">
        <v>1229</v>
      </c>
      <c r="D1045" s="128">
        <v>3565804.565957387</v>
      </c>
      <c r="F1045" s="128">
        <v>29058.333333333336</v>
      </c>
      <c r="G1045" s="128">
        <v>27633.333333333336</v>
      </c>
      <c r="H1045" s="128">
        <v>3537536.704322167</v>
      </c>
      <c r="I1045" s="128">
        <v>-0.0001</v>
      </c>
      <c r="J1045" s="128">
        <v>-0.0001</v>
      </c>
    </row>
    <row r="1046" spans="1:8" ht="12.75">
      <c r="A1046" s="127">
        <v>38398.864849537036</v>
      </c>
      <c r="C1046" s="150" t="s">
        <v>1230</v>
      </c>
      <c r="D1046" s="128">
        <v>95064.26359468632</v>
      </c>
      <c r="F1046" s="128">
        <v>462.5563028792639</v>
      </c>
      <c r="G1046" s="128">
        <v>144.33756729740645</v>
      </c>
      <c r="H1046" s="128">
        <v>95064.26359468632</v>
      </c>
    </row>
    <row r="1048" spans="3:8" ht="12.75">
      <c r="C1048" s="150" t="s">
        <v>1231</v>
      </c>
      <c r="D1048" s="128">
        <v>2.6659975844515302</v>
      </c>
      <c r="F1048" s="128">
        <v>1.5918197976917596</v>
      </c>
      <c r="G1048" s="128">
        <v>0.5223313653705902</v>
      </c>
      <c r="H1048" s="128">
        <v>2.687301123364648</v>
      </c>
    </row>
    <row r="1049" spans="1:10" ht="12.75">
      <c r="A1049" s="144" t="s">
        <v>1220</v>
      </c>
      <c r="C1049" s="145" t="s">
        <v>1221</v>
      </c>
      <c r="D1049" s="145" t="s">
        <v>1222</v>
      </c>
      <c r="F1049" s="145" t="s">
        <v>1223</v>
      </c>
      <c r="G1049" s="145" t="s">
        <v>1224</v>
      </c>
      <c r="H1049" s="145" t="s">
        <v>1225</v>
      </c>
      <c r="I1049" s="146" t="s">
        <v>1226</v>
      </c>
      <c r="J1049" s="145" t="s">
        <v>1227</v>
      </c>
    </row>
    <row r="1050" spans="1:8" ht="12.75">
      <c r="A1050" s="147" t="s">
        <v>1116</v>
      </c>
      <c r="C1050" s="148">
        <v>285.2129999999888</v>
      </c>
      <c r="D1050" s="128">
        <v>1267952.9065475464</v>
      </c>
      <c r="F1050" s="128">
        <v>19075</v>
      </c>
      <c r="G1050" s="128">
        <v>13550</v>
      </c>
      <c r="H1050" s="149" t="s">
        <v>685</v>
      </c>
    </row>
    <row r="1052" spans="4:8" ht="12.75">
      <c r="D1052" s="128">
        <v>1246518.0537815094</v>
      </c>
      <c r="F1052" s="128">
        <v>18700</v>
      </c>
      <c r="G1052" s="128">
        <v>13625</v>
      </c>
      <c r="H1052" s="149" t="s">
        <v>686</v>
      </c>
    </row>
    <row r="1054" spans="4:8" ht="12.75">
      <c r="D1054" s="128">
        <v>1239196.0607719421</v>
      </c>
      <c r="F1054" s="128">
        <v>19275</v>
      </c>
      <c r="G1054" s="128">
        <v>13575</v>
      </c>
      <c r="H1054" s="149" t="s">
        <v>687</v>
      </c>
    </row>
    <row r="1056" spans="1:10" ht="12.75">
      <c r="A1056" s="144" t="s">
        <v>1228</v>
      </c>
      <c r="C1056" s="150" t="s">
        <v>1229</v>
      </c>
      <c r="D1056" s="128">
        <v>1251222.3403669994</v>
      </c>
      <c r="F1056" s="128">
        <v>19016.666666666668</v>
      </c>
      <c r="G1056" s="128">
        <v>13583.333333333332</v>
      </c>
      <c r="H1056" s="128">
        <v>1234911.2216766856</v>
      </c>
      <c r="I1056" s="128">
        <v>-0.0001</v>
      </c>
      <c r="J1056" s="128">
        <v>-0.0001</v>
      </c>
    </row>
    <row r="1057" spans="1:8" ht="12.75">
      <c r="A1057" s="127">
        <v>38398.865532407406</v>
      </c>
      <c r="C1057" s="150" t="s">
        <v>1230</v>
      </c>
      <c r="D1057" s="128">
        <v>14944.456462152335</v>
      </c>
      <c r="F1057" s="128">
        <v>291.9046648022832</v>
      </c>
      <c r="G1057" s="128">
        <v>38.188130791298676</v>
      </c>
      <c r="H1057" s="128">
        <v>14944.456462152335</v>
      </c>
    </row>
    <row r="1059" spans="3:8" ht="12.75">
      <c r="C1059" s="150" t="s">
        <v>1231</v>
      </c>
      <c r="D1059" s="128">
        <v>1.1943885574940214</v>
      </c>
      <c r="F1059" s="128">
        <v>1.5349938552267304</v>
      </c>
      <c r="G1059" s="128">
        <v>0.28113961318747493</v>
      </c>
      <c r="H1059" s="128">
        <v>1.2101644393401563</v>
      </c>
    </row>
    <row r="1060" spans="1:10" ht="12.75">
      <c r="A1060" s="144" t="s">
        <v>1220</v>
      </c>
      <c r="C1060" s="145" t="s">
        <v>1221</v>
      </c>
      <c r="D1060" s="145" t="s">
        <v>1222</v>
      </c>
      <c r="F1060" s="145" t="s">
        <v>1223</v>
      </c>
      <c r="G1060" s="145" t="s">
        <v>1224</v>
      </c>
      <c r="H1060" s="145" t="s">
        <v>1225</v>
      </c>
      <c r="I1060" s="146" t="s">
        <v>1226</v>
      </c>
      <c r="J1060" s="145" t="s">
        <v>1227</v>
      </c>
    </row>
    <row r="1061" spans="1:8" ht="12.75">
      <c r="A1061" s="147" t="s">
        <v>1112</v>
      </c>
      <c r="C1061" s="148">
        <v>288.1579999998212</v>
      </c>
      <c r="D1061" s="128">
        <v>577905.8677968979</v>
      </c>
      <c r="F1061" s="128">
        <v>6180</v>
      </c>
      <c r="G1061" s="128">
        <v>5250</v>
      </c>
      <c r="H1061" s="149" t="s">
        <v>688</v>
      </c>
    </row>
    <row r="1063" spans="4:8" ht="12.75">
      <c r="D1063" s="128">
        <v>588032.0374145508</v>
      </c>
      <c r="F1063" s="128">
        <v>6180</v>
      </c>
      <c r="G1063" s="128">
        <v>5250</v>
      </c>
      <c r="H1063" s="149" t="s">
        <v>689</v>
      </c>
    </row>
    <row r="1065" spans="4:8" ht="12.75">
      <c r="D1065" s="128">
        <v>590268.9499883652</v>
      </c>
      <c r="F1065" s="128">
        <v>6180</v>
      </c>
      <c r="G1065" s="128">
        <v>5250</v>
      </c>
      <c r="H1065" s="149" t="s">
        <v>690</v>
      </c>
    </row>
    <row r="1067" spans="1:10" ht="12.75">
      <c r="A1067" s="144" t="s">
        <v>1228</v>
      </c>
      <c r="C1067" s="150" t="s">
        <v>1229</v>
      </c>
      <c r="D1067" s="128">
        <v>585402.2850666046</v>
      </c>
      <c r="F1067" s="128">
        <v>6180</v>
      </c>
      <c r="G1067" s="128">
        <v>5250</v>
      </c>
      <c r="H1067" s="128">
        <v>579694.4863940382</v>
      </c>
      <c r="I1067" s="128">
        <v>-0.0001</v>
      </c>
      <c r="J1067" s="128">
        <v>-0.0001</v>
      </c>
    </row>
    <row r="1068" spans="1:8" ht="12.75">
      <c r="A1068" s="127">
        <v>38398.865960648145</v>
      </c>
      <c r="C1068" s="150" t="s">
        <v>1230</v>
      </c>
      <c r="D1068" s="128">
        <v>6587.727102489523</v>
      </c>
      <c r="H1068" s="128">
        <v>6587.727102489523</v>
      </c>
    </row>
    <row r="1070" spans="3:8" ht="12.75">
      <c r="C1070" s="150" t="s">
        <v>1231</v>
      </c>
      <c r="D1070" s="128">
        <v>1.1253333426500034</v>
      </c>
      <c r="F1070" s="128">
        <v>0</v>
      </c>
      <c r="G1070" s="128">
        <v>0</v>
      </c>
      <c r="H1070" s="128">
        <v>1.136413620813985</v>
      </c>
    </row>
    <row r="1071" spans="1:10" ht="12.75">
      <c r="A1071" s="144" t="s">
        <v>1220</v>
      </c>
      <c r="C1071" s="145" t="s">
        <v>1221</v>
      </c>
      <c r="D1071" s="145" t="s">
        <v>1222</v>
      </c>
      <c r="F1071" s="145" t="s">
        <v>1223</v>
      </c>
      <c r="G1071" s="145" t="s">
        <v>1224</v>
      </c>
      <c r="H1071" s="145" t="s">
        <v>1225</v>
      </c>
      <c r="I1071" s="146" t="s">
        <v>1226</v>
      </c>
      <c r="J1071" s="145" t="s">
        <v>1227</v>
      </c>
    </row>
    <row r="1072" spans="1:8" ht="12.75">
      <c r="A1072" s="147" t="s">
        <v>1113</v>
      </c>
      <c r="C1072" s="148">
        <v>334.94100000010803</v>
      </c>
      <c r="D1072" s="128">
        <v>359094.24261808395</v>
      </c>
      <c r="F1072" s="128">
        <v>37800</v>
      </c>
      <c r="G1072" s="128">
        <v>57600</v>
      </c>
      <c r="H1072" s="149" t="s">
        <v>691</v>
      </c>
    </row>
    <row r="1074" spans="4:8" ht="12.75">
      <c r="D1074" s="128">
        <v>356179.7414560318</v>
      </c>
      <c r="F1074" s="128">
        <v>37900</v>
      </c>
      <c r="G1074" s="128">
        <v>56800</v>
      </c>
      <c r="H1074" s="149" t="s">
        <v>692</v>
      </c>
    </row>
    <row r="1076" spans="4:8" ht="12.75">
      <c r="D1076" s="128">
        <v>370459.51720666885</v>
      </c>
      <c r="F1076" s="128">
        <v>38000</v>
      </c>
      <c r="G1076" s="128">
        <v>59700</v>
      </c>
      <c r="H1076" s="149" t="s">
        <v>693</v>
      </c>
    </row>
    <row r="1078" spans="1:10" ht="12.75">
      <c r="A1078" s="144" t="s">
        <v>1228</v>
      </c>
      <c r="C1078" s="150" t="s">
        <v>1229</v>
      </c>
      <c r="D1078" s="128">
        <v>361911.1670935949</v>
      </c>
      <c r="F1078" s="128">
        <v>37900</v>
      </c>
      <c r="G1078" s="128">
        <v>58033.33333333333</v>
      </c>
      <c r="H1078" s="128">
        <v>310500.6407778054</v>
      </c>
      <c r="I1078" s="128">
        <v>-0.0001</v>
      </c>
      <c r="J1078" s="128">
        <v>-0.0001</v>
      </c>
    </row>
    <row r="1079" spans="1:8" ht="12.75">
      <c r="A1079" s="127">
        <v>38398.866435185184</v>
      </c>
      <c r="C1079" s="150" t="s">
        <v>1230</v>
      </c>
      <c r="D1079" s="128">
        <v>7545.150528497248</v>
      </c>
      <c r="F1079" s="128">
        <v>100</v>
      </c>
      <c r="G1079" s="128">
        <v>1497.7761292440648</v>
      </c>
      <c r="H1079" s="128">
        <v>7545.150528497248</v>
      </c>
    </row>
    <row r="1081" spans="3:8" ht="12.75">
      <c r="C1081" s="150" t="s">
        <v>1231</v>
      </c>
      <c r="D1081" s="128">
        <v>2.0848073269167657</v>
      </c>
      <c r="F1081" s="128">
        <v>0.2638522427440633</v>
      </c>
      <c r="G1081" s="128">
        <v>2.5808893668766206</v>
      </c>
      <c r="H1081" s="128">
        <v>2.4299951554356256</v>
      </c>
    </row>
    <row r="1082" spans="1:10" ht="12.75">
      <c r="A1082" s="144" t="s">
        <v>1220</v>
      </c>
      <c r="C1082" s="145" t="s">
        <v>1221</v>
      </c>
      <c r="D1082" s="145" t="s">
        <v>1222</v>
      </c>
      <c r="F1082" s="145" t="s">
        <v>1223</v>
      </c>
      <c r="G1082" s="145" t="s">
        <v>1224</v>
      </c>
      <c r="H1082" s="145" t="s">
        <v>1225</v>
      </c>
      <c r="I1082" s="146" t="s">
        <v>1226</v>
      </c>
      <c r="J1082" s="145" t="s">
        <v>1227</v>
      </c>
    </row>
    <row r="1083" spans="1:8" ht="12.75">
      <c r="A1083" s="147" t="s">
        <v>1117</v>
      </c>
      <c r="C1083" s="148">
        <v>393.36599999992177</v>
      </c>
      <c r="D1083" s="128">
        <v>5511311.012237549</v>
      </c>
      <c r="F1083" s="128">
        <v>19200</v>
      </c>
      <c r="G1083" s="128">
        <v>18700</v>
      </c>
      <c r="H1083" s="149" t="s">
        <v>694</v>
      </c>
    </row>
    <row r="1085" spans="4:8" ht="12.75">
      <c r="D1085" s="128">
        <v>5821621.410171509</v>
      </c>
      <c r="F1085" s="128">
        <v>19300</v>
      </c>
      <c r="G1085" s="128">
        <v>17100</v>
      </c>
      <c r="H1085" s="149" t="s">
        <v>695</v>
      </c>
    </row>
    <row r="1087" spans="4:8" ht="12.75">
      <c r="D1087" s="128">
        <v>5565731.7618255615</v>
      </c>
      <c r="F1087" s="128">
        <v>20400</v>
      </c>
      <c r="G1087" s="128">
        <v>17900</v>
      </c>
      <c r="H1087" s="149" t="s">
        <v>696</v>
      </c>
    </row>
    <row r="1089" spans="1:10" ht="12.75">
      <c r="A1089" s="144" t="s">
        <v>1228</v>
      </c>
      <c r="C1089" s="150" t="s">
        <v>1229</v>
      </c>
      <c r="D1089" s="128">
        <v>5632888.061411539</v>
      </c>
      <c r="F1089" s="128">
        <v>19633.333333333332</v>
      </c>
      <c r="G1089" s="128">
        <v>17900</v>
      </c>
      <c r="H1089" s="128">
        <v>5614121.394744873</v>
      </c>
      <c r="I1089" s="128">
        <v>-0.0001</v>
      </c>
      <c r="J1089" s="128">
        <v>-0.0001</v>
      </c>
    </row>
    <row r="1090" spans="1:8" ht="12.75">
      <c r="A1090" s="127">
        <v>38398.86690972222</v>
      </c>
      <c r="C1090" s="150" t="s">
        <v>1230</v>
      </c>
      <c r="D1090" s="128">
        <v>165697.3512070727</v>
      </c>
      <c r="F1090" s="128">
        <v>665.8328118479393</v>
      </c>
      <c r="G1090" s="128">
        <v>800</v>
      </c>
      <c r="H1090" s="128">
        <v>165697.3512070727</v>
      </c>
    </row>
    <row r="1092" spans="3:8" ht="12.75">
      <c r="C1092" s="150" t="s">
        <v>1231</v>
      </c>
      <c r="D1092" s="128">
        <v>2.941605609779344</v>
      </c>
      <c r="F1092" s="128">
        <v>3.3913386002441728</v>
      </c>
      <c r="G1092" s="128">
        <v>4.4692737430167595</v>
      </c>
      <c r="H1092" s="128">
        <v>2.951438694613454</v>
      </c>
    </row>
    <row r="1093" spans="1:10" ht="12.75">
      <c r="A1093" s="144" t="s">
        <v>1220</v>
      </c>
      <c r="C1093" s="145" t="s">
        <v>1221</v>
      </c>
      <c r="D1093" s="145" t="s">
        <v>1222</v>
      </c>
      <c r="F1093" s="145" t="s">
        <v>1223</v>
      </c>
      <c r="G1093" s="145" t="s">
        <v>1224</v>
      </c>
      <c r="H1093" s="145" t="s">
        <v>1225</v>
      </c>
      <c r="I1093" s="146" t="s">
        <v>1226</v>
      </c>
      <c r="J1093" s="145" t="s">
        <v>1227</v>
      </c>
    </row>
    <row r="1094" spans="1:8" ht="12.75">
      <c r="A1094" s="147" t="s">
        <v>1111</v>
      </c>
      <c r="C1094" s="148">
        <v>396.15199999976903</v>
      </c>
      <c r="D1094" s="128">
        <v>5854363.802192688</v>
      </c>
      <c r="F1094" s="128">
        <v>130800</v>
      </c>
      <c r="G1094" s="128">
        <v>128800</v>
      </c>
      <c r="H1094" s="149" t="s">
        <v>697</v>
      </c>
    </row>
    <row r="1096" spans="4:8" ht="12.75">
      <c r="D1096" s="128">
        <v>5779772.551689148</v>
      </c>
      <c r="F1096" s="128">
        <v>128300</v>
      </c>
      <c r="G1096" s="128">
        <v>129600</v>
      </c>
      <c r="H1096" s="149" t="s">
        <v>698</v>
      </c>
    </row>
    <row r="1098" spans="4:8" ht="12.75">
      <c r="D1098" s="128">
        <v>5934961.799591064</v>
      </c>
      <c r="F1098" s="128">
        <v>130800</v>
      </c>
      <c r="G1098" s="128">
        <v>130000</v>
      </c>
      <c r="H1098" s="149" t="s">
        <v>699</v>
      </c>
    </row>
    <row r="1100" spans="1:10" ht="12.75">
      <c r="A1100" s="144" t="s">
        <v>1228</v>
      </c>
      <c r="C1100" s="150" t="s">
        <v>1229</v>
      </c>
      <c r="D1100" s="128">
        <v>5856366.051157633</v>
      </c>
      <c r="F1100" s="128">
        <v>129966.66666666666</v>
      </c>
      <c r="G1100" s="128">
        <v>129466.66666666666</v>
      </c>
      <c r="H1100" s="128">
        <v>5726646.709104522</v>
      </c>
      <c r="I1100" s="128">
        <v>-0.0001</v>
      </c>
      <c r="J1100" s="128">
        <v>-0.0001</v>
      </c>
    </row>
    <row r="1101" spans="1:8" ht="12.75">
      <c r="A1101" s="127">
        <v>38398.867372685185</v>
      </c>
      <c r="C1101" s="150" t="s">
        <v>1230</v>
      </c>
      <c r="D1101" s="128">
        <v>77613.99626858547</v>
      </c>
      <c r="F1101" s="128">
        <v>1443.3756729740644</v>
      </c>
      <c r="G1101" s="128">
        <v>611.0100926607788</v>
      </c>
      <c r="H1101" s="128">
        <v>77613.99626858547</v>
      </c>
    </row>
    <row r="1103" spans="3:8" ht="12.75">
      <c r="C1103" s="150" t="s">
        <v>1231</v>
      </c>
      <c r="D1103" s="128">
        <v>1.3252927769643679</v>
      </c>
      <c r="F1103" s="128">
        <v>1.1105737417086932</v>
      </c>
      <c r="G1103" s="128">
        <v>0.47194394386774896</v>
      </c>
      <c r="H1103" s="128">
        <v>1.3553131563920413</v>
      </c>
    </row>
    <row r="1104" spans="1:10" ht="12.75">
      <c r="A1104" s="144" t="s">
        <v>1220</v>
      </c>
      <c r="C1104" s="145" t="s">
        <v>1221</v>
      </c>
      <c r="D1104" s="145" t="s">
        <v>1222</v>
      </c>
      <c r="F1104" s="145" t="s">
        <v>1223</v>
      </c>
      <c r="G1104" s="145" t="s">
        <v>1224</v>
      </c>
      <c r="H1104" s="145" t="s">
        <v>1225</v>
      </c>
      <c r="I1104" s="146" t="s">
        <v>1226</v>
      </c>
      <c r="J1104" s="145" t="s">
        <v>1227</v>
      </c>
    </row>
    <row r="1105" spans="1:8" ht="12.75">
      <c r="A1105" s="147" t="s">
        <v>1118</v>
      </c>
      <c r="C1105" s="148">
        <v>589.5920000001788</v>
      </c>
      <c r="D1105" s="128">
        <v>548140.2602033615</v>
      </c>
      <c r="F1105" s="128">
        <v>4000</v>
      </c>
      <c r="G1105" s="128">
        <v>3970</v>
      </c>
      <c r="H1105" s="149" t="s">
        <v>700</v>
      </c>
    </row>
    <row r="1107" spans="4:8" ht="12.75">
      <c r="D1107" s="128">
        <v>527139.2127952576</v>
      </c>
      <c r="F1107" s="128">
        <v>4130</v>
      </c>
      <c r="G1107" s="128">
        <v>3909.9999999962747</v>
      </c>
      <c r="H1107" s="149" t="s">
        <v>701</v>
      </c>
    </row>
    <row r="1109" spans="4:8" ht="12.75">
      <c r="D1109" s="128">
        <v>527702.6939229965</v>
      </c>
      <c r="F1109" s="128">
        <v>4210</v>
      </c>
      <c r="G1109" s="128">
        <v>3909.9999999962747</v>
      </c>
      <c r="H1109" s="149" t="s">
        <v>702</v>
      </c>
    </row>
    <row r="1111" spans="1:10" ht="12.75">
      <c r="A1111" s="144" t="s">
        <v>1228</v>
      </c>
      <c r="C1111" s="150" t="s">
        <v>1229</v>
      </c>
      <c r="D1111" s="128">
        <v>534327.3889738718</v>
      </c>
      <c r="F1111" s="128">
        <v>4113.333333333333</v>
      </c>
      <c r="G1111" s="128">
        <v>3929.999999997516</v>
      </c>
      <c r="H1111" s="128">
        <v>530311.2836740126</v>
      </c>
      <c r="I1111" s="128">
        <v>-0.0001</v>
      </c>
      <c r="J1111" s="128">
        <v>-0.0001</v>
      </c>
    </row>
    <row r="1112" spans="1:8" ht="12.75">
      <c r="A1112" s="127">
        <v>38398.86787037037</v>
      </c>
      <c r="C1112" s="150" t="s">
        <v>1230</v>
      </c>
      <c r="D1112" s="128">
        <v>11965.614754250422</v>
      </c>
      <c r="F1112" s="128">
        <v>105.98742063723095</v>
      </c>
      <c r="G1112" s="128">
        <v>34.64101615353408</v>
      </c>
      <c r="H1112" s="128">
        <v>11965.614754250422</v>
      </c>
    </row>
    <row r="1114" spans="3:8" ht="12.75">
      <c r="C1114" s="150" t="s">
        <v>1231</v>
      </c>
      <c r="D1114" s="128">
        <v>2.2393788903895273</v>
      </c>
      <c r="F1114" s="128">
        <v>2.5766795940979974</v>
      </c>
      <c r="G1114" s="128">
        <v>0.8814507927113483</v>
      </c>
      <c r="H1114" s="128">
        <v>2.256337951429636</v>
      </c>
    </row>
    <row r="1115" spans="1:10" ht="12.75">
      <c r="A1115" s="144" t="s">
        <v>1220</v>
      </c>
      <c r="C1115" s="145" t="s">
        <v>1221</v>
      </c>
      <c r="D1115" s="145" t="s">
        <v>1222</v>
      </c>
      <c r="F1115" s="145" t="s">
        <v>1223</v>
      </c>
      <c r="G1115" s="145" t="s">
        <v>1224</v>
      </c>
      <c r="H1115" s="145" t="s">
        <v>1225</v>
      </c>
      <c r="I1115" s="146" t="s">
        <v>1226</v>
      </c>
      <c r="J1115" s="145" t="s">
        <v>1227</v>
      </c>
    </row>
    <row r="1116" spans="1:8" ht="12.75">
      <c r="A1116" s="147" t="s">
        <v>1119</v>
      </c>
      <c r="C1116" s="148">
        <v>766.4900000002235</v>
      </c>
      <c r="D1116" s="128">
        <v>2770.369862213731</v>
      </c>
      <c r="F1116" s="128">
        <v>1794</v>
      </c>
      <c r="G1116" s="128">
        <v>1710</v>
      </c>
      <c r="H1116" s="149" t="s">
        <v>703</v>
      </c>
    </row>
    <row r="1118" spans="4:8" ht="12.75">
      <c r="D1118" s="128">
        <v>2627.769891090691</v>
      </c>
      <c r="F1118" s="128">
        <v>1754</v>
      </c>
      <c r="G1118" s="128">
        <v>1660.9999999981374</v>
      </c>
      <c r="H1118" s="149" t="s">
        <v>704</v>
      </c>
    </row>
    <row r="1120" spans="4:8" ht="12.75">
      <c r="D1120" s="128">
        <v>2776.5477728545666</v>
      </c>
      <c r="F1120" s="128">
        <v>1785.9999999981374</v>
      </c>
      <c r="G1120" s="128">
        <v>1838</v>
      </c>
      <c r="H1120" s="149" t="s">
        <v>705</v>
      </c>
    </row>
    <row r="1122" spans="1:10" ht="12.75">
      <c r="A1122" s="144" t="s">
        <v>1228</v>
      </c>
      <c r="C1122" s="150" t="s">
        <v>1229</v>
      </c>
      <c r="D1122" s="128">
        <v>2724.895842052996</v>
      </c>
      <c r="F1122" s="128">
        <v>1777.9999999993793</v>
      </c>
      <c r="G1122" s="128">
        <v>1736.3333333327123</v>
      </c>
      <c r="H1122" s="128">
        <v>968.5421835170318</v>
      </c>
      <c r="I1122" s="128">
        <v>-0.0001</v>
      </c>
      <c r="J1122" s="128">
        <v>-0.0001</v>
      </c>
    </row>
    <row r="1123" spans="1:8" ht="12.75">
      <c r="A1123" s="127">
        <v>38398.868368055555</v>
      </c>
      <c r="C1123" s="150" t="s">
        <v>1230</v>
      </c>
      <c r="D1123" s="128">
        <v>84.17024063005971</v>
      </c>
      <c r="F1123" s="128">
        <v>21.1660104881788</v>
      </c>
      <c r="G1123" s="128">
        <v>91.39110095340133</v>
      </c>
      <c r="H1123" s="128">
        <v>84.17024063005971</v>
      </c>
    </row>
    <row r="1125" spans="3:8" ht="12.75">
      <c r="C1125" s="150" t="s">
        <v>1231</v>
      </c>
      <c r="D1125" s="128">
        <v>3.08893423855218</v>
      </c>
      <c r="F1125" s="128">
        <v>1.190439285049842</v>
      </c>
      <c r="G1125" s="128">
        <v>5.263453692845116</v>
      </c>
      <c r="H1125" s="128">
        <v>8.69040523608537</v>
      </c>
    </row>
    <row r="1126" spans="1:16" ht="12.75">
      <c r="A1126" s="138" t="s">
        <v>1280</v>
      </c>
      <c r="B1126" s="133" t="s">
        <v>706</v>
      </c>
      <c r="D1126" s="138" t="s">
        <v>1281</v>
      </c>
      <c r="E1126" s="133" t="s">
        <v>1282</v>
      </c>
      <c r="F1126" s="134" t="s">
        <v>1244</v>
      </c>
      <c r="G1126" s="139" t="s">
        <v>1284</v>
      </c>
      <c r="H1126" s="140">
        <v>1</v>
      </c>
      <c r="I1126" s="141" t="s">
        <v>1285</v>
      </c>
      <c r="J1126" s="140">
        <v>10</v>
      </c>
      <c r="K1126" s="139" t="s">
        <v>1286</v>
      </c>
      <c r="L1126" s="142">
        <v>1</v>
      </c>
      <c r="M1126" s="139" t="s">
        <v>1287</v>
      </c>
      <c r="N1126" s="143">
        <v>1</v>
      </c>
      <c r="O1126" s="139" t="s">
        <v>1288</v>
      </c>
      <c r="P1126" s="143">
        <v>1</v>
      </c>
    </row>
    <row r="1128" spans="1:10" ht="12.75">
      <c r="A1128" s="144" t="s">
        <v>1220</v>
      </c>
      <c r="C1128" s="145" t="s">
        <v>1221</v>
      </c>
      <c r="D1128" s="145" t="s">
        <v>1222</v>
      </c>
      <c r="F1128" s="145" t="s">
        <v>1223</v>
      </c>
      <c r="G1128" s="145" t="s">
        <v>1224</v>
      </c>
      <c r="H1128" s="145" t="s">
        <v>1225</v>
      </c>
      <c r="I1128" s="146" t="s">
        <v>1226</v>
      </c>
      <c r="J1128" s="145" t="s">
        <v>1227</v>
      </c>
    </row>
    <row r="1129" spans="1:8" ht="12.75">
      <c r="A1129" s="147" t="s">
        <v>1096</v>
      </c>
      <c r="C1129" s="148">
        <v>178.2290000000503</v>
      </c>
      <c r="D1129" s="128">
        <v>445.37600757787004</v>
      </c>
      <c r="F1129" s="128">
        <v>401</v>
      </c>
      <c r="G1129" s="128">
        <v>385</v>
      </c>
      <c r="H1129" s="149" t="s">
        <v>707</v>
      </c>
    </row>
    <row r="1131" spans="4:8" ht="12.75">
      <c r="D1131" s="128">
        <v>461.2218656344339</v>
      </c>
      <c r="F1131" s="128">
        <v>435</v>
      </c>
      <c r="G1131" s="128">
        <v>383</v>
      </c>
      <c r="H1131" s="149" t="s">
        <v>708</v>
      </c>
    </row>
    <row r="1133" spans="4:8" ht="12.75">
      <c r="D1133" s="128">
        <v>462.801821983885</v>
      </c>
      <c r="F1133" s="128">
        <v>447</v>
      </c>
      <c r="G1133" s="128">
        <v>353</v>
      </c>
      <c r="H1133" s="149" t="s">
        <v>709</v>
      </c>
    </row>
    <row r="1135" spans="1:8" ht="12.75">
      <c r="A1135" s="144" t="s">
        <v>1228</v>
      </c>
      <c r="C1135" s="150" t="s">
        <v>1229</v>
      </c>
      <c r="D1135" s="128">
        <v>456.46656506539637</v>
      </c>
      <c r="F1135" s="128">
        <v>427.66666666666663</v>
      </c>
      <c r="G1135" s="128">
        <v>373.66666666666663</v>
      </c>
      <c r="H1135" s="128">
        <v>62.98984253280788</v>
      </c>
    </row>
    <row r="1136" spans="1:8" ht="12.75">
      <c r="A1136" s="127">
        <v>38398.87064814815</v>
      </c>
      <c r="C1136" s="150" t="s">
        <v>1230</v>
      </c>
      <c r="D1136" s="128">
        <v>9.637137259305035</v>
      </c>
      <c r="F1136" s="128">
        <v>23.86070689089771</v>
      </c>
      <c r="G1136" s="128">
        <v>17.925772879665</v>
      </c>
      <c r="H1136" s="128">
        <v>9.637137259305035</v>
      </c>
    </row>
    <row r="1138" spans="3:8" ht="12.75">
      <c r="C1138" s="150" t="s">
        <v>1231</v>
      </c>
      <c r="D1138" s="128">
        <v>2.1112471310849146</v>
      </c>
      <c r="F1138" s="128">
        <v>5.579276747676785</v>
      </c>
      <c r="G1138" s="128">
        <v>4.7972630364848365</v>
      </c>
      <c r="H1138" s="128">
        <v>15.299510003197089</v>
      </c>
    </row>
    <row r="1139" spans="1:10" ht="12.75">
      <c r="A1139" s="144" t="s">
        <v>1220</v>
      </c>
      <c r="C1139" s="145" t="s">
        <v>1221</v>
      </c>
      <c r="D1139" s="145" t="s">
        <v>1222</v>
      </c>
      <c r="F1139" s="145" t="s">
        <v>1223</v>
      </c>
      <c r="G1139" s="145" t="s">
        <v>1224</v>
      </c>
      <c r="H1139" s="145" t="s">
        <v>1225</v>
      </c>
      <c r="I1139" s="146" t="s">
        <v>1226</v>
      </c>
      <c r="J1139" s="145" t="s">
        <v>1227</v>
      </c>
    </row>
    <row r="1140" spans="1:8" ht="12.75">
      <c r="A1140" s="147" t="s">
        <v>1112</v>
      </c>
      <c r="C1140" s="148">
        <v>251.61100000003353</v>
      </c>
      <c r="D1140" s="128">
        <v>5755349.149131775</v>
      </c>
      <c r="F1140" s="128">
        <v>37200</v>
      </c>
      <c r="G1140" s="128">
        <v>33900</v>
      </c>
      <c r="H1140" s="149" t="s">
        <v>710</v>
      </c>
    </row>
    <row r="1142" spans="4:8" ht="12.75">
      <c r="D1142" s="128">
        <v>5847670.904922485</v>
      </c>
      <c r="F1142" s="128">
        <v>37300</v>
      </c>
      <c r="G1142" s="128">
        <v>33900</v>
      </c>
      <c r="H1142" s="149" t="s">
        <v>711</v>
      </c>
    </row>
    <row r="1144" spans="4:8" ht="12.75">
      <c r="D1144" s="128">
        <v>5957394.957458496</v>
      </c>
      <c r="F1144" s="128">
        <v>37200</v>
      </c>
      <c r="G1144" s="128">
        <v>33600</v>
      </c>
      <c r="H1144" s="149" t="s">
        <v>712</v>
      </c>
    </row>
    <row r="1146" spans="1:10" ht="12.75">
      <c r="A1146" s="144" t="s">
        <v>1228</v>
      </c>
      <c r="C1146" s="150" t="s">
        <v>1229</v>
      </c>
      <c r="D1146" s="128">
        <v>5853471.6705042515</v>
      </c>
      <c r="F1146" s="128">
        <v>37233.333333333336</v>
      </c>
      <c r="G1146" s="128">
        <v>33800</v>
      </c>
      <c r="H1146" s="128">
        <v>5817971.926071977</v>
      </c>
      <c r="I1146" s="128">
        <v>-0.0001</v>
      </c>
      <c r="J1146" s="128">
        <v>-0.0001</v>
      </c>
    </row>
    <row r="1147" spans="1:8" ht="12.75">
      <c r="A1147" s="127">
        <v>38398.87116898148</v>
      </c>
      <c r="C1147" s="150" t="s">
        <v>1230</v>
      </c>
      <c r="D1147" s="128">
        <v>101147.73268149252</v>
      </c>
      <c r="F1147" s="128">
        <v>57.73502691896257</v>
      </c>
      <c r="G1147" s="128">
        <v>173.20508075688772</v>
      </c>
      <c r="H1147" s="128">
        <v>101147.73268149252</v>
      </c>
    </row>
    <row r="1149" spans="3:8" ht="12.75">
      <c r="C1149" s="150" t="s">
        <v>1231</v>
      </c>
      <c r="D1149" s="128">
        <v>1.7279955960353879</v>
      </c>
      <c r="F1149" s="128">
        <v>0.1550627401583596</v>
      </c>
      <c r="G1149" s="128">
        <v>0.5124410673280702</v>
      </c>
      <c r="H1149" s="128">
        <v>1.738539373629854</v>
      </c>
    </row>
    <row r="1150" spans="1:10" ht="12.75">
      <c r="A1150" s="144" t="s">
        <v>1220</v>
      </c>
      <c r="C1150" s="145" t="s">
        <v>1221</v>
      </c>
      <c r="D1150" s="145" t="s">
        <v>1222</v>
      </c>
      <c r="F1150" s="145" t="s">
        <v>1223</v>
      </c>
      <c r="G1150" s="145" t="s">
        <v>1224</v>
      </c>
      <c r="H1150" s="145" t="s">
        <v>1225</v>
      </c>
      <c r="I1150" s="146" t="s">
        <v>1226</v>
      </c>
      <c r="J1150" s="145" t="s">
        <v>1227</v>
      </c>
    </row>
    <row r="1151" spans="1:8" ht="12.75">
      <c r="A1151" s="147" t="s">
        <v>1115</v>
      </c>
      <c r="C1151" s="148">
        <v>257.6099999998696</v>
      </c>
      <c r="D1151" s="128">
        <v>406732.9307513237</v>
      </c>
      <c r="F1151" s="128">
        <v>17137.5</v>
      </c>
      <c r="G1151" s="128">
        <v>14707.5</v>
      </c>
      <c r="H1151" s="149" t="s">
        <v>713</v>
      </c>
    </row>
    <row r="1153" spans="4:8" ht="12.75">
      <c r="D1153" s="128">
        <v>395740.57219171524</v>
      </c>
      <c r="F1153" s="128">
        <v>16737.5</v>
      </c>
      <c r="G1153" s="128">
        <v>14730</v>
      </c>
      <c r="H1153" s="149" t="s">
        <v>714</v>
      </c>
    </row>
    <row r="1155" spans="4:8" ht="12.75">
      <c r="D1155" s="128">
        <v>410514.35471105576</v>
      </c>
      <c r="F1155" s="128">
        <v>16700</v>
      </c>
      <c r="G1155" s="128">
        <v>14670</v>
      </c>
      <c r="H1155" s="149" t="s">
        <v>715</v>
      </c>
    </row>
    <row r="1157" spans="1:10" ht="12.75">
      <c r="A1157" s="144" t="s">
        <v>1228</v>
      </c>
      <c r="C1157" s="150" t="s">
        <v>1229</v>
      </c>
      <c r="D1157" s="128">
        <v>404329.28588469827</v>
      </c>
      <c r="F1157" s="128">
        <v>16858.333333333332</v>
      </c>
      <c r="G1157" s="128">
        <v>14702.5</v>
      </c>
      <c r="H1157" s="128">
        <v>388548.8692180315</v>
      </c>
      <c r="I1157" s="128">
        <v>-0.0001</v>
      </c>
      <c r="J1157" s="128">
        <v>-0.0001</v>
      </c>
    </row>
    <row r="1158" spans="1:8" ht="12.75">
      <c r="A1158" s="127">
        <v>38398.87180555556</v>
      </c>
      <c r="C1158" s="150" t="s">
        <v>1230</v>
      </c>
      <c r="D1158" s="128">
        <v>7674.587543694665</v>
      </c>
      <c r="F1158" s="128">
        <v>242.4914087825244</v>
      </c>
      <c r="G1158" s="128">
        <v>30.310889132455355</v>
      </c>
      <c r="H1158" s="128">
        <v>7674.587543694665</v>
      </c>
    </row>
    <row r="1160" spans="3:8" ht="12.75">
      <c r="C1160" s="150" t="s">
        <v>1231</v>
      </c>
      <c r="D1160" s="128">
        <v>1.8981033062945663</v>
      </c>
      <c r="F1160" s="128">
        <v>1.4384067747851177</v>
      </c>
      <c r="G1160" s="128">
        <v>0.20616146323724094</v>
      </c>
      <c r="H1160" s="128">
        <v>1.975192350743434</v>
      </c>
    </row>
    <row r="1161" spans="1:10" ht="12.75">
      <c r="A1161" s="144" t="s">
        <v>1220</v>
      </c>
      <c r="C1161" s="145" t="s">
        <v>1221</v>
      </c>
      <c r="D1161" s="145" t="s">
        <v>1222</v>
      </c>
      <c r="F1161" s="145" t="s">
        <v>1223</v>
      </c>
      <c r="G1161" s="145" t="s">
        <v>1224</v>
      </c>
      <c r="H1161" s="145" t="s">
        <v>1225</v>
      </c>
      <c r="I1161" s="146" t="s">
        <v>1226</v>
      </c>
      <c r="J1161" s="145" t="s">
        <v>1227</v>
      </c>
    </row>
    <row r="1162" spans="1:8" ht="12.75">
      <c r="A1162" s="147" t="s">
        <v>1114</v>
      </c>
      <c r="C1162" s="148">
        <v>259.9399999999441</v>
      </c>
      <c r="D1162" s="128">
        <v>2899793.130542755</v>
      </c>
      <c r="F1162" s="128">
        <v>26650</v>
      </c>
      <c r="G1162" s="128">
        <v>26150</v>
      </c>
      <c r="H1162" s="149" t="s">
        <v>716</v>
      </c>
    </row>
    <row r="1164" spans="4:8" ht="12.75">
      <c r="D1164" s="128">
        <v>2841464.8486328125</v>
      </c>
      <c r="F1164" s="128">
        <v>26625</v>
      </c>
      <c r="G1164" s="128">
        <v>26300</v>
      </c>
      <c r="H1164" s="149" t="s">
        <v>717</v>
      </c>
    </row>
    <row r="1166" spans="4:8" ht="12.75">
      <c r="D1166" s="128">
        <v>2887030.590373993</v>
      </c>
      <c r="F1166" s="128">
        <v>27000</v>
      </c>
      <c r="G1166" s="128">
        <v>26875</v>
      </c>
      <c r="H1166" s="149" t="s">
        <v>718</v>
      </c>
    </row>
    <row r="1168" spans="1:10" ht="12.75">
      <c r="A1168" s="144" t="s">
        <v>1228</v>
      </c>
      <c r="C1168" s="150" t="s">
        <v>1229</v>
      </c>
      <c r="D1168" s="128">
        <v>2876096.1898498535</v>
      </c>
      <c r="F1168" s="128">
        <v>26758.333333333336</v>
      </c>
      <c r="G1168" s="128">
        <v>26441.666666666664</v>
      </c>
      <c r="H1168" s="128">
        <v>2849513.5168938786</v>
      </c>
      <c r="I1168" s="128">
        <v>-0.0001</v>
      </c>
      <c r="J1168" s="128">
        <v>-0.0001</v>
      </c>
    </row>
    <row r="1169" spans="1:8" ht="12.75">
      <c r="A1169" s="127">
        <v>38398.87248842593</v>
      </c>
      <c r="C1169" s="150" t="s">
        <v>1230</v>
      </c>
      <c r="D1169" s="128">
        <v>30662.97366137755</v>
      </c>
      <c r="F1169" s="128">
        <v>209.66242709015205</v>
      </c>
      <c r="G1169" s="128">
        <v>382.6987501068345</v>
      </c>
      <c r="H1169" s="128">
        <v>30662.97366137755</v>
      </c>
    </row>
    <row r="1171" spans="3:8" ht="12.75">
      <c r="C1171" s="150" t="s">
        <v>1231</v>
      </c>
      <c r="D1171" s="128">
        <v>1.0661317159555193</v>
      </c>
      <c r="F1171" s="128">
        <v>0.7835406804988553</v>
      </c>
      <c r="G1171" s="128">
        <v>1.4473321781538027</v>
      </c>
      <c r="H1171" s="128">
        <v>1.0760774946174614</v>
      </c>
    </row>
    <row r="1172" spans="1:10" ht="12.75">
      <c r="A1172" s="144" t="s">
        <v>1220</v>
      </c>
      <c r="C1172" s="145" t="s">
        <v>1221</v>
      </c>
      <c r="D1172" s="145" t="s">
        <v>1222</v>
      </c>
      <c r="F1172" s="145" t="s">
        <v>1223</v>
      </c>
      <c r="G1172" s="145" t="s">
        <v>1224</v>
      </c>
      <c r="H1172" s="145" t="s">
        <v>1225</v>
      </c>
      <c r="I1172" s="146" t="s">
        <v>1226</v>
      </c>
      <c r="J1172" s="145" t="s">
        <v>1227</v>
      </c>
    </row>
    <row r="1173" spans="1:8" ht="12.75">
      <c r="A1173" s="147" t="s">
        <v>1116</v>
      </c>
      <c r="C1173" s="148">
        <v>285.2129999999888</v>
      </c>
      <c r="D1173" s="128">
        <v>1313259.1275501251</v>
      </c>
      <c r="F1173" s="128">
        <v>18025</v>
      </c>
      <c r="G1173" s="128">
        <v>13850</v>
      </c>
      <c r="H1173" s="149" t="s">
        <v>719</v>
      </c>
    </row>
    <row r="1175" spans="4:8" ht="12.75">
      <c r="D1175" s="128">
        <v>1337762.1921710968</v>
      </c>
      <c r="F1175" s="128">
        <v>17875</v>
      </c>
      <c r="G1175" s="128">
        <v>13925</v>
      </c>
      <c r="H1175" s="149" t="s">
        <v>720</v>
      </c>
    </row>
    <row r="1177" spans="4:8" ht="12.75">
      <c r="D1177" s="128">
        <v>1356548.608297348</v>
      </c>
      <c r="F1177" s="128">
        <v>18150</v>
      </c>
      <c r="G1177" s="128">
        <v>14000</v>
      </c>
      <c r="H1177" s="149" t="s">
        <v>721</v>
      </c>
    </row>
    <row r="1179" spans="1:10" ht="12.75">
      <c r="A1179" s="144" t="s">
        <v>1228</v>
      </c>
      <c r="C1179" s="150" t="s">
        <v>1229</v>
      </c>
      <c r="D1179" s="128">
        <v>1335856.6426728566</v>
      </c>
      <c r="F1179" s="128">
        <v>18016.666666666668</v>
      </c>
      <c r="G1179" s="128">
        <v>13925</v>
      </c>
      <c r="H1179" s="128">
        <v>1319877.436215376</v>
      </c>
      <c r="I1179" s="128">
        <v>-0.0001</v>
      </c>
      <c r="J1179" s="128">
        <v>-0.0001</v>
      </c>
    </row>
    <row r="1180" spans="1:8" ht="12.75">
      <c r="A1180" s="127">
        <v>38398.87315972222</v>
      </c>
      <c r="C1180" s="150" t="s">
        <v>1230</v>
      </c>
      <c r="D1180" s="128">
        <v>21707.559167468982</v>
      </c>
      <c r="F1180" s="128">
        <v>137.68926368215253</v>
      </c>
      <c r="G1180" s="128">
        <v>75</v>
      </c>
      <c r="H1180" s="128">
        <v>21707.559167468982</v>
      </c>
    </row>
    <row r="1182" spans="3:8" ht="12.75">
      <c r="C1182" s="150" t="s">
        <v>1231</v>
      </c>
      <c r="D1182" s="128">
        <v>1.624991670066878</v>
      </c>
      <c r="F1182" s="128">
        <v>0.7642327308907633</v>
      </c>
      <c r="G1182" s="128">
        <v>0.5385996409335728</v>
      </c>
      <c r="H1182" s="128">
        <v>1.644664767488817</v>
      </c>
    </row>
    <row r="1183" spans="1:10" ht="12.75">
      <c r="A1183" s="144" t="s">
        <v>1220</v>
      </c>
      <c r="C1183" s="145" t="s">
        <v>1221</v>
      </c>
      <c r="D1183" s="145" t="s">
        <v>1222</v>
      </c>
      <c r="F1183" s="145" t="s">
        <v>1223</v>
      </c>
      <c r="G1183" s="145" t="s">
        <v>1224</v>
      </c>
      <c r="H1183" s="145" t="s">
        <v>1225</v>
      </c>
      <c r="I1183" s="146" t="s">
        <v>1226</v>
      </c>
      <c r="J1183" s="145" t="s">
        <v>1227</v>
      </c>
    </row>
    <row r="1184" spans="1:8" ht="12.75">
      <c r="A1184" s="147" t="s">
        <v>1112</v>
      </c>
      <c r="C1184" s="148">
        <v>288.1579999998212</v>
      </c>
      <c r="D1184" s="128">
        <v>589128.6471176147</v>
      </c>
      <c r="F1184" s="128">
        <v>5940</v>
      </c>
      <c r="G1184" s="128">
        <v>5380</v>
      </c>
      <c r="H1184" s="149" t="s">
        <v>722</v>
      </c>
    </row>
    <row r="1186" spans="4:8" ht="12.75">
      <c r="D1186" s="128">
        <v>578932.6737718582</v>
      </c>
      <c r="F1186" s="128">
        <v>5940</v>
      </c>
      <c r="G1186" s="128">
        <v>5380</v>
      </c>
      <c r="H1186" s="149" t="s">
        <v>723</v>
      </c>
    </row>
    <row r="1188" spans="4:8" ht="12.75">
      <c r="D1188" s="128">
        <v>583524.77784729</v>
      </c>
      <c r="F1188" s="128">
        <v>5940</v>
      </c>
      <c r="G1188" s="128">
        <v>5380</v>
      </c>
      <c r="H1188" s="149" t="s">
        <v>724</v>
      </c>
    </row>
    <row r="1190" spans="1:10" ht="12.75">
      <c r="A1190" s="144" t="s">
        <v>1228</v>
      </c>
      <c r="C1190" s="150" t="s">
        <v>1229</v>
      </c>
      <c r="D1190" s="128">
        <v>583862.0329122543</v>
      </c>
      <c r="F1190" s="128">
        <v>5940</v>
      </c>
      <c r="G1190" s="128">
        <v>5380</v>
      </c>
      <c r="H1190" s="128">
        <v>578206.3691954402</v>
      </c>
      <c r="I1190" s="128">
        <v>-0.0001</v>
      </c>
      <c r="J1190" s="128">
        <v>-0.0001</v>
      </c>
    </row>
    <row r="1191" spans="1:8" ht="12.75">
      <c r="A1191" s="127">
        <v>38398.87358796296</v>
      </c>
      <c r="C1191" s="150" t="s">
        <v>1230</v>
      </c>
      <c r="D1191" s="128">
        <v>5106.3464288018595</v>
      </c>
      <c r="H1191" s="128">
        <v>5106.3464288018595</v>
      </c>
    </row>
    <row r="1193" spans="3:8" ht="12.75">
      <c r="C1193" s="150" t="s">
        <v>1231</v>
      </c>
      <c r="D1193" s="128">
        <v>0.8745810038943337</v>
      </c>
      <c r="F1193" s="128">
        <v>0</v>
      </c>
      <c r="G1193" s="128">
        <v>0</v>
      </c>
      <c r="H1193" s="128">
        <v>0.8831356243804811</v>
      </c>
    </row>
    <row r="1194" spans="1:10" ht="12.75">
      <c r="A1194" s="144" t="s">
        <v>1220</v>
      </c>
      <c r="C1194" s="145" t="s">
        <v>1221</v>
      </c>
      <c r="D1194" s="145" t="s">
        <v>1222</v>
      </c>
      <c r="F1194" s="145" t="s">
        <v>1223</v>
      </c>
      <c r="G1194" s="145" t="s">
        <v>1224</v>
      </c>
      <c r="H1194" s="145" t="s">
        <v>1225</v>
      </c>
      <c r="I1194" s="146" t="s">
        <v>1226</v>
      </c>
      <c r="J1194" s="145" t="s">
        <v>1227</v>
      </c>
    </row>
    <row r="1195" spans="1:8" ht="12.75">
      <c r="A1195" s="147" t="s">
        <v>1113</v>
      </c>
      <c r="C1195" s="148">
        <v>334.94100000010803</v>
      </c>
      <c r="D1195" s="128">
        <v>355041.88002967834</v>
      </c>
      <c r="F1195" s="128">
        <v>37800</v>
      </c>
      <c r="G1195" s="128">
        <v>60500</v>
      </c>
      <c r="H1195" s="149" t="s">
        <v>725</v>
      </c>
    </row>
    <row r="1197" spans="4:8" ht="12.75">
      <c r="D1197" s="128">
        <v>338978.71995306015</v>
      </c>
      <c r="F1197" s="128">
        <v>37600</v>
      </c>
      <c r="G1197" s="128">
        <v>55700</v>
      </c>
      <c r="H1197" s="149" t="s">
        <v>726</v>
      </c>
    </row>
    <row r="1199" spans="4:8" ht="12.75">
      <c r="D1199" s="128">
        <v>343484.8990330696</v>
      </c>
      <c r="F1199" s="128">
        <v>37700</v>
      </c>
      <c r="G1199" s="128">
        <v>58400</v>
      </c>
      <c r="H1199" s="149" t="s">
        <v>727</v>
      </c>
    </row>
    <row r="1201" spans="1:10" ht="12.75">
      <c r="A1201" s="144" t="s">
        <v>1228</v>
      </c>
      <c r="C1201" s="150" t="s">
        <v>1229</v>
      </c>
      <c r="D1201" s="128">
        <v>345835.16633860266</v>
      </c>
      <c r="F1201" s="128">
        <v>37700</v>
      </c>
      <c r="G1201" s="128">
        <v>58200</v>
      </c>
      <c r="H1201" s="128">
        <v>294378.58739123435</v>
      </c>
      <c r="I1201" s="128">
        <v>-0.0001</v>
      </c>
      <c r="J1201" s="128">
        <v>-0.0001</v>
      </c>
    </row>
    <row r="1202" spans="1:8" ht="12.75">
      <c r="A1202" s="127">
        <v>38398.8740625</v>
      </c>
      <c r="C1202" s="150" t="s">
        <v>1230</v>
      </c>
      <c r="D1202" s="128">
        <v>8285.474954241898</v>
      </c>
      <c r="F1202" s="128">
        <v>100</v>
      </c>
      <c r="G1202" s="128">
        <v>2406.241883103193</v>
      </c>
      <c r="H1202" s="128">
        <v>8285.474954241898</v>
      </c>
    </row>
    <row r="1204" spans="3:8" ht="12.75">
      <c r="C1204" s="150" t="s">
        <v>1231</v>
      </c>
      <c r="D1204" s="128">
        <v>2.3957872884823117</v>
      </c>
      <c r="F1204" s="128">
        <v>0.26525198938992045</v>
      </c>
      <c r="G1204" s="128">
        <v>4.134436225263218</v>
      </c>
      <c r="H1204" s="128">
        <v>2.814564410974076</v>
      </c>
    </row>
    <row r="1205" spans="1:10" ht="12.75">
      <c r="A1205" s="144" t="s">
        <v>1220</v>
      </c>
      <c r="C1205" s="145" t="s">
        <v>1221</v>
      </c>
      <c r="D1205" s="145" t="s">
        <v>1222</v>
      </c>
      <c r="F1205" s="145" t="s">
        <v>1223</v>
      </c>
      <c r="G1205" s="145" t="s">
        <v>1224</v>
      </c>
      <c r="H1205" s="145" t="s">
        <v>1225</v>
      </c>
      <c r="I1205" s="146" t="s">
        <v>1226</v>
      </c>
      <c r="J1205" s="145" t="s">
        <v>1227</v>
      </c>
    </row>
    <row r="1206" spans="1:8" ht="12.75">
      <c r="A1206" s="147" t="s">
        <v>1117</v>
      </c>
      <c r="C1206" s="148">
        <v>393.36599999992177</v>
      </c>
      <c r="D1206" s="128">
        <v>6133381.461540222</v>
      </c>
      <c r="F1206" s="128">
        <v>18600</v>
      </c>
      <c r="G1206" s="128">
        <v>19700</v>
      </c>
      <c r="H1206" s="149" t="s">
        <v>728</v>
      </c>
    </row>
    <row r="1208" spans="4:8" ht="12.75">
      <c r="D1208" s="128">
        <v>6213093.6927948</v>
      </c>
      <c r="F1208" s="128">
        <v>21200</v>
      </c>
      <c r="G1208" s="128">
        <v>19900</v>
      </c>
      <c r="H1208" s="149" t="s">
        <v>729</v>
      </c>
    </row>
    <row r="1210" spans="4:8" ht="12.75">
      <c r="D1210" s="128">
        <v>6327928.011054993</v>
      </c>
      <c r="F1210" s="128">
        <v>19200</v>
      </c>
      <c r="G1210" s="128">
        <v>21100</v>
      </c>
      <c r="H1210" s="149" t="s">
        <v>730</v>
      </c>
    </row>
    <row r="1212" spans="1:10" ht="12.75">
      <c r="A1212" s="144" t="s">
        <v>1228</v>
      </c>
      <c r="C1212" s="150" t="s">
        <v>1229</v>
      </c>
      <c r="D1212" s="128">
        <v>6224801.055130005</v>
      </c>
      <c r="F1212" s="128">
        <v>19666.666666666668</v>
      </c>
      <c r="G1212" s="128">
        <v>20233.333333333332</v>
      </c>
      <c r="H1212" s="128">
        <v>6204851.055130005</v>
      </c>
      <c r="I1212" s="128">
        <v>-0.0001</v>
      </c>
      <c r="J1212" s="128">
        <v>-0.0001</v>
      </c>
    </row>
    <row r="1213" spans="1:8" ht="12.75">
      <c r="A1213" s="127">
        <v>38398.874548611115</v>
      </c>
      <c r="C1213" s="150" t="s">
        <v>1230</v>
      </c>
      <c r="D1213" s="128">
        <v>97800.23891412535</v>
      </c>
      <c r="F1213" s="128">
        <v>1361.371857110809</v>
      </c>
      <c r="G1213" s="128">
        <v>757.1877794400366</v>
      </c>
      <c r="H1213" s="128">
        <v>97800.23891412535</v>
      </c>
    </row>
    <row r="1215" spans="3:8" ht="12.75">
      <c r="C1215" s="150" t="s">
        <v>1231</v>
      </c>
      <c r="D1215" s="128">
        <v>1.5711383873630123</v>
      </c>
      <c r="F1215" s="128">
        <v>6.922229781919368</v>
      </c>
      <c r="G1215" s="128">
        <v>3.7422789758156667</v>
      </c>
      <c r="H1215" s="128">
        <v>1.5761899527510288</v>
      </c>
    </row>
    <row r="1216" spans="1:10" ht="12.75">
      <c r="A1216" s="144" t="s">
        <v>1220</v>
      </c>
      <c r="C1216" s="145" t="s">
        <v>1221</v>
      </c>
      <c r="D1216" s="145" t="s">
        <v>1222</v>
      </c>
      <c r="F1216" s="145" t="s">
        <v>1223</v>
      </c>
      <c r="G1216" s="145" t="s">
        <v>1224</v>
      </c>
      <c r="H1216" s="145" t="s">
        <v>1225</v>
      </c>
      <c r="I1216" s="146" t="s">
        <v>1226</v>
      </c>
      <c r="J1216" s="145" t="s">
        <v>1227</v>
      </c>
    </row>
    <row r="1217" spans="1:8" ht="12.75">
      <c r="A1217" s="147" t="s">
        <v>1111</v>
      </c>
      <c r="C1217" s="148">
        <v>396.15199999976903</v>
      </c>
      <c r="D1217" s="128">
        <v>5415206.460945129</v>
      </c>
      <c r="F1217" s="128">
        <v>128700</v>
      </c>
      <c r="G1217" s="128">
        <v>131300</v>
      </c>
      <c r="H1217" s="149" t="s">
        <v>731</v>
      </c>
    </row>
    <row r="1219" spans="4:8" ht="12.75">
      <c r="D1219" s="128">
        <v>5473114.419342041</v>
      </c>
      <c r="F1219" s="128">
        <v>129500</v>
      </c>
      <c r="G1219" s="128">
        <v>133000</v>
      </c>
      <c r="H1219" s="149" t="s">
        <v>732</v>
      </c>
    </row>
    <row r="1221" spans="4:8" ht="12.75">
      <c r="D1221" s="128">
        <v>5508861.207496643</v>
      </c>
      <c r="F1221" s="128">
        <v>129000</v>
      </c>
      <c r="G1221" s="128">
        <v>130500</v>
      </c>
      <c r="H1221" s="149" t="s">
        <v>733</v>
      </c>
    </row>
    <row r="1223" spans="1:10" ht="12.75">
      <c r="A1223" s="144" t="s">
        <v>1228</v>
      </c>
      <c r="C1223" s="150" t="s">
        <v>1229</v>
      </c>
      <c r="D1223" s="128">
        <v>5465727.3625946045</v>
      </c>
      <c r="F1223" s="128">
        <v>129066.66666666666</v>
      </c>
      <c r="G1223" s="128">
        <v>131600</v>
      </c>
      <c r="H1223" s="128">
        <v>5335407.584552591</v>
      </c>
      <c r="I1223" s="128">
        <v>-0.0001</v>
      </c>
      <c r="J1223" s="128">
        <v>-0.0001</v>
      </c>
    </row>
    <row r="1224" spans="1:8" ht="12.75">
      <c r="A1224" s="127">
        <v>38398.87501157408</v>
      </c>
      <c r="C1224" s="150" t="s">
        <v>1230</v>
      </c>
      <c r="D1224" s="128">
        <v>47262.34593676732</v>
      </c>
      <c r="F1224" s="128">
        <v>404.14518843273805</v>
      </c>
      <c r="G1224" s="128">
        <v>1276.7145334803704</v>
      </c>
      <c r="H1224" s="128">
        <v>47262.34593676732</v>
      </c>
    </row>
    <row r="1226" spans="3:8" ht="12.75">
      <c r="C1226" s="150" t="s">
        <v>1231</v>
      </c>
      <c r="D1226" s="128">
        <v>0.8647036853724747</v>
      </c>
      <c r="F1226" s="128">
        <v>0.3131290199633818</v>
      </c>
      <c r="G1226" s="128">
        <v>0.9701478217935944</v>
      </c>
      <c r="H1226" s="128">
        <v>0.885824469598241</v>
      </c>
    </row>
    <row r="1227" spans="1:10" ht="12.75">
      <c r="A1227" s="144" t="s">
        <v>1220</v>
      </c>
      <c r="C1227" s="145" t="s">
        <v>1221</v>
      </c>
      <c r="D1227" s="145" t="s">
        <v>1222</v>
      </c>
      <c r="F1227" s="145" t="s">
        <v>1223</v>
      </c>
      <c r="G1227" s="145" t="s">
        <v>1224</v>
      </c>
      <c r="H1227" s="145" t="s">
        <v>1225</v>
      </c>
      <c r="I1227" s="146" t="s">
        <v>1226</v>
      </c>
      <c r="J1227" s="145" t="s">
        <v>1227</v>
      </c>
    </row>
    <row r="1228" spans="1:8" ht="12.75">
      <c r="A1228" s="147" t="s">
        <v>1118</v>
      </c>
      <c r="C1228" s="148">
        <v>589.5920000001788</v>
      </c>
      <c r="D1228" s="128">
        <v>459962.1007390022</v>
      </c>
      <c r="F1228" s="128">
        <v>3680</v>
      </c>
      <c r="G1228" s="128">
        <v>3790.0000000037253</v>
      </c>
      <c r="H1228" s="149" t="s">
        <v>734</v>
      </c>
    </row>
    <row r="1230" spans="4:8" ht="12.75">
      <c r="D1230" s="128">
        <v>454326.41360378265</v>
      </c>
      <c r="F1230" s="128">
        <v>3740.0000000037253</v>
      </c>
      <c r="G1230" s="128">
        <v>3680</v>
      </c>
      <c r="H1230" s="149" t="s">
        <v>735</v>
      </c>
    </row>
    <row r="1232" spans="4:8" ht="12.75">
      <c r="D1232" s="128">
        <v>443520.67123508453</v>
      </c>
      <c r="F1232" s="128">
        <v>3790.0000000037253</v>
      </c>
      <c r="G1232" s="128">
        <v>3770</v>
      </c>
      <c r="H1232" s="149" t="s">
        <v>736</v>
      </c>
    </row>
    <row r="1234" spans="1:10" ht="12.75">
      <c r="A1234" s="144" t="s">
        <v>1228</v>
      </c>
      <c r="C1234" s="150" t="s">
        <v>1229</v>
      </c>
      <c r="D1234" s="128">
        <v>452603.06185928977</v>
      </c>
      <c r="F1234" s="128">
        <v>3736.66666666915</v>
      </c>
      <c r="G1234" s="128">
        <v>3746.6666666679084</v>
      </c>
      <c r="H1234" s="128">
        <v>448861.091845341</v>
      </c>
      <c r="I1234" s="128">
        <v>-0.0001</v>
      </c>
      <c r="J1234" s="128">
        <v>-0.0001</v>
      </c>
    </row>
    <row r="1235" spans="1:8" ht="12.75">
      <c r="A1235" s="127">
        <v>38398.87550925926</v>
      </c>
      <c r="C1235" s="150" t="s">
        <v>1230</v>
      </c>
      <c r="D1235" s="128">
        <v>8355.094670889806</v>
      </c>
      <c r="F1235" s="128">
        <v>55.07570547476575</v>
      </c>
      <c r="G1235" s="128">
        <v>58.5946527722066</v>
      </c>
      <c r="H1235" s="128">
        <v>8355.094670889806</v>
      </c>
    </row>
    <row r="1237" spans="3:8" ht="12.75">
      <c r="C1237" s="150" t="s">
        <v>1231</v>
      </c>
      <c r="D1237" s="128">
        <v>1.8460093125678705</v>
      </c>
      <c r="F1237" s="128">
        <v>1.4739261054789248</v>
      </c>
      <c r="G1237" s="128">
        <v>1.5639142198982343</v>
      </c>
      <c r="H1237" s="128">
        <v>1.8613987317414062</v>
      </c>
    </row>
    <row r="1238" spans="1:10" ht="12.75">
      <c r="A1238" s="144" t="s">
        <v>1220</v>
      </c>
      <c r="C1238" s="145" t="s">
        <v>1221</v>
      </c>
      <c r="D1238" s="145" t="s">
        <v>1222</v>
      </c>
      <c r="F1238" s="145" t="s">
        <v>1223</v>
      </c>
      <c r="G1238" s="145" t="s">
        <v>1224</v>
      </c>
      <c r="H1238" s="145" t="s">
        <v>1225</v>
      </c>
      <c r="I1238" s="146" t="s">
        <v>1226</v>
      </c>
      <c r="J1238" s="145" t="s">
        <v>1227</v>
      </c>
    </row>
    <row r="1239" spans="1:8" ht="12.75">
      <c r="A1239" s="147" t="s">
        <v>1119</v>
      </c>
      <c r="C1239" s="148">
        <v>766.4900000002235</v>
      </c>
      <c r="D1239" s="128">
        <v>2500.0026246234775</v>
      </c>
      <c r="F1239" s="128">
        <v>1897</v>
      </c>
      <c r="G1239" s="128">
        <v>1769</v>
      </c>
      <c r="H1239" s="149" t="s">
        <v>737</v>
      </c>
    </row>
    <row r="1241" spans="4:8" ht="12.75">
      <c r="D1241" s="128">
        <v>2421.0073473118246</v>
      </c>
      <c r="F1241" s="128">
        <v>1710</v>
      </c>
      <c r="G1241" s="128">
        <v>1829.9999999981374</v>
      </c>
      <c r="H1241" s="149" t="s">
        <v>738</v>
      </c>
    </row>
    <row r="1243" spans="4:8" ht="12.75">
      <c r="D1243" s="128">
        <v>2493.2476207129657</v>
      </c>
      <c r="F1243" s="128">
        <v>1792.0000000018626</v>
      </c>
      <c r="G1243" s="128">
        <v>1797</v>
      </c>
      <c r="H1243" s="149" t="s">
        <v>739</v>
      </c>
    </row>
    <row r="1245" spans="1:10" ht="12.75">
      <c r="A1245" s="144" t="s">
        <v>1228</v>
      </c>
      <c r="C1245" s="150" t="s">
        <v>1229</v>
      </c>
      <c r="D1245" s="128">
        <v>2471.4191975494227</v>
      </c>
      <c r="F1245" s="128">
        <v>1799.6666666672877</v>
      </c>
      <c r="G1245" s="128">
        <v>1798.6666666660458</v>
      </c>
      <c r="H1245" s="128">
        <v>672.2720430779023</v>
      </c>
      <c r="I1245" s="128">
        <v>-0.0001</v>
      </c>
      <c r="J1245" s="128">
        <v>-0.0001</v>
      </c>
    </row>
    <row r="1246" spans="1:8" ht="12.75">
      <c r="A1246" s="127">
        <v>38398.87600694445</v>
      </c>
      <c r="C1246" s="150" t="s">
        <v>1230</v>
      </c>
      <c r="D1246" s="128">
        <v>43.78839461252775</v>
      </c>
      <c r="F1246" s="128">
        <v>93.73544331425029</v>
      </c>
      <c r="G1246" s="128">
        <v>30.53413390411661</v>
      </c>
      <c r="H1246" s="128">
        <v>43.78839461252775</v>
      </c>
    </row>
    <row r="1248" spans="3:8" ht="12.75">
      <c r="C1248" s="150" t="s">
        <v>1231</v>
      </c>
      <c r="D1248" s="128">
        <v>1.7717914733343045</v>
      </c>
      <c r="F1248" s="128">
        <v>5.20848916359796</v>
      </c>
      <c r="G1248" s="128">
        <v>1.697598252638648</v>
      </c>
      <c r="H1248" s="128">
        <v>6.5134933191701405</v>
      </c>
    </row>
    <row r="1249" spans="1:16" ht="12.75">
      <c r="A1249" s="138" t="s">
        <v>1280</v>
      </c>
      <c r="B1249" s="133" t="s">
        <v>1138</v>
      </c>
      <c r="D1249" s="138" t="s">
        <v>1281</v>
      </c>
      <c r="E1249" s="133" t="s">
        <v>1282</v>
      </c>
      <c r="F1249" s="134" t="s">
        <v>1245</v>
      </c>
      <c r="G1249" s="139" t="s">
        <v>1284</v>
      </c>
      <c r="H1249" s="140">
        <v>1</v>
      </c>
      <c r="I1249" s="141" t="s">
        <v>1285</v>
      </c>
      <c r="J1249" s="140">
        <v>11</v>
      </c>
      <c r="K1249" s="139" t="s">
        <v>1286</v>
      </c>
      <c r="L1249" s="142">
        <v>1</v>
      </c>
      <c r="M1249" s="139" t="s">
        <v>1287</v>
      </c>
      <c r="N1249" s="143">
        <v>1</v>
      </c>
      <c r="O1249" s="139" t="s">
        <v>1288</v>
      </c>
      <c r="P1249" s="143">
        <v>1</v>
      </c>
    </row>
    <row r="1251" spans="1:10" ht="12.75">
      <c r="A1251" s="144" t="s">
        <v>1220</v>
      </c>
      <c r="C1251" s="145" t="s">
        <v>1221</v>
      </c>
      <c r="D1251" s="145" t="s">
        <v>1222</v>
      </c>
      <c r="F1251" s="145" t="s">
        <v>1223</v>
      </c>
      <c r="G1251" s="145" t="s">
        <v>1224</v>
      </c>
      <c r="H1251" s="145" t="s">
        <v>1225</v>
      </c>
      <c r="I1251" s="146" t="s">
        <v>1226</v>
      </c>
      <c r="J1251" s="145" t="s">
        <v>1227</v>
      </c>
    </row>
    <row r="1252" spans="1:8" ht="12.75">
      <c r="A1252" s="147" t="s">
        <v>1096</v>
      </c>
      <c r="C1252" s="148">
        <v>178.2290000000503</v>
      </c>
      <c r="D1252" s="128">
        <v>572.8834000006318</v>
      </c>
      <c r="F1252" s="128">
        <v>417</v>
      </c>
      <c r="G1252" s="128">
        <v>378</v>
      </c>
      <c r="H1252" s="149" t="s">
        <v>740</v>
      </c>
    </row>
    <row r="1254" spans="4:8" ht="12.75">
      <c r="D1254" s="128">
        <v>557.3322359453887</v>
      </c>
      <c r="F1254" s="128">
        <v>382</v>
      </c>
      <c r="G1254" s="128">
        <v>379</v>
      </c>
      <c r="H1254" s="149" t="s">
        <v>741</v>
      </c>
    </row>
    <row r="1256" spans="4:8" ht="12.75">
      <c r="D1256" s="128">
        <v>537.8587419455871</v>
      </c>
      <c r="F1256" s="128">
        <v>364</v>
      </c>
      <c r="G1256" s="128">
        <v>361</v>
      </c>
      <c r="H1256" s="149" t="s">
        <v>742</v>
      </c>
    </row>
    <row r="1258" spans="1:8" ht="12.75">
      <c r="A1258" s="144" t="s">
        <v>1228</v>
      </c>
      <c r="C1258" s="150" t="s">
        <v>1229</v>
      </c>
      <c r="D1258" s="128">
        <v>556.0247926305359</v>
      </c>
      <c r="F1258" s="128">
        <v>387.66666666666663</v>
      </c>
      <c r="G1258" s="128">
        <v>372.66666666666663</v>
      </c>
      <c r="H1258" s="128">
        <v>177.85533266777978</v>
      </c>
    </row>
    <row r="1259" spans="1:8" ht="12.75">
      <c r="A1259" s="127">
        <v>38398.878287037034</v>
      </c>
      <c r="C1259" s="150" t="s">
        <v>1230</v>
      </c>
      <c r="D1259" s="128">
        <v>17.548895235437488</v>
      </c>
      <c r="F1259" s="128">
        <v>26.950572040929547</v>
      </c>
      <c r="G1259" s="128">
        <v>10.115993936995679</v>
      </c>
      <c r="H1259" s="128">
        <v>17.548895235437488</v>
      </c>
    </row>
    <row r="1261" spans="3:8" ht="12.75">
      <c r="C1261" s="150" t="s">
        <v>1231</v>
      </c>
      <c r="D1261" s="128">
        <v>3.1561353860525214</v>
      </c>
      <c r="F1261" s="128">
        <v>6.95199622723892</v>
      </c>
      <c r="G1261" s="128">
        <v>2.7144885340775526</v>
      </c>
      <c r="H1261" s="128">
        <v>9.86694915030605</v>
      </c>
    </row>
    <row r="1262" spans="1:10" ht="12.75">
      <c r="A1262" s="144" t="s">
        <v>1220</v>
      </c>
      <c r="C1262" s="145" t="s">
        <v>1221</v>
      </c>
      <c r="D1262" s="145" t="s">
        <v>1222</v>
      </c>
      <c r="F1262" s="145" t="s">
        <v>1223</v>
      </c>
      <c r="G1262" s="145" t="s">
        <v>1224</v>
      </c>
      <c r="H1262" s="145" t="s">
        <v>1225</v>
      </c>
      <c r="I1262" s="146" t="s">
        <v>1226</v>
      </c>
      <c r="J1262" s="145" t="s">
        <v>1227</v>
      </c>
    </row>
    <row r="1263" spans="1:8" ht="12.75">
      <c r="A1263" s="147" t="s">
        <v>1112</v>
      </c>
      <c r="C1263" s="148">
        <v>251.61100000003353</v>
      </c>
      <c r="D1263" s="128">
        <v>7207943.776992798</v>
      </c>
      <c r="F1263" s="128">
        <v>42800</v>
      </c>
      <c r="G1263" s="128">
        <v>36300</v>
      </c>
      <c r="H1263" s="149" t="s">
        <v>743</v>
      </c>
    </row>
    <row r="1265" spans="4:8" ht="12.75">
      <c r="D1265" s="128">
        <v>7181243.22240448</v>
      </c>
      <c r="F1265" s="128">
        <v>44400</v>
      </c>
      <c r="G1265" s="128">
        <v>35500</v>
      </c>
      <c r="H1265" s="149" t="s">
        <v>744</v>
      </c>
    </row>
    <row r="1267" spans="4:8" ht="12.75">
      <c r="D1267" s="128">
        <v>7039867.694869995</v>
      </c>
      <c r="F1267" s="128">
        <v>45500</v>
      </c>
      <c r="G1267" s="128">
        <v>35400</v>
      </c>
      <c r="H1267" s="149" t="s">
        <v>745</v>
      </c>
    </row>
    <row r="1269" spans="1:10" ht="12.75">
      <c r="A1269" s="144" t="s">
        <v>1228</v>
      </c>
      <c r="C1269" s="150" t="s">
        <v>1229</v>
      </c>
      <c r="D1269" s="128">
        <v>7143018.231422424</v>
      </c>
      <c r="F1269" s="128">
        <v>44233.33333333333</v>
      </c>
      <c r="G1269" s="128">
        <v>35733.333333333336</v>
      </c>
      <c r="H1269" s="128">
        <v>7103076.792941227</v>
      </c>
      <c r="I1269" s="128">
        <v>-0.0001</v>
      </c>
      <c r="J1269" s="128">
        <v>-0.0001</v>
      </c>
    </row>
    <row r="1270" spans="1:8" ht="12.75">
      <c r="A1270" s="127">
        <v>38398.878796296296</v>
      </c>
      <c r="C1270" s="150" t="s">
        <v>1230</v>
      </c>
      <c r="D1270" s="128">
        <v>90323.05794823378</v>
      </c>
      <c r="F1270" s="128">
        <v>1357.6941236277535</v>
      </c>
      <c r="G1270" s="128">
        <v>493.28828623162474</v>
      </c>
      <c r="H1270" s="128">
        <v>90323.05794823378</v>
      </c>
    </row>
    <row r="1272" spans="3:8" ht="12.75">
      <c r="C1272" s="150" t="s">
        <v>1231</v>
      </c>
      <c r="D1272" s="128">
        <v>1.2644942938952475</v>
      </c>
      <c r="F1272" s="128">
        <v>3.0693913872518936</v>
      </c>
      <c r="G1272" s="128">
        <v>1.3804709502750692</v>
      </c>
      <c r="H1272" s="128">
        <v>1.2716046944331711</v>
      </c>
    </row>
    <row r="1273" spans="1:10" ht="12.75">
      <c r="A1273" s="144" t="s">
        <v>1220</v>
      </c>
      <c r="C1273" s="145" t="s">
        <v>1221</v>
      </c>
      <c r="D1273" s="145" t="s">
        <v>1222</v>
      </c>
      <c r="F1273" s="145" t="s">
        <v>1223</v>
      </c>
      <c r="G1273" s="145" t="s">
        <v>1224</v>
      </c>
      <c r="H1273" s="145" t="s">
        <v>1225</v>
      </c>
      <c r="I1273" s="146" t="s">
        <v>1226</v>
      </c>
      <c r="J1273" s="145" t="s">
        <v>1227</v>
      </c>
    </row>
    <row r="1274" spans="1:8" ht="12.75">
      <c r="A1274" s="147" t="s">
        <v>1115</v>
      </c>
      <c r="C1274" s="148">
        <v>257.6099999998696</v>
      </c>
      <c r="D1274" s="128">
        <v>355745.8839755058</v>
      </c>
      <c r="F1274" s="128">
        <v>17217.5</v>
      </c>
      <c r="G1274" s="128">
        <v>14712.5</v>
      </c>
      <c r="H1274" s="149" t="s">
        <v>746</v>
      </c>
    </row>
    <row r="1276" spans="4:8" ht="12.75">
      <c r="D1276" s="128">
        <v>356157.5362248421</v>
      </c>
      <c r="F1276" s="128">
        <v>17165</v>
      </c>
      <c r="G1276" s="128">
        <v>14687.5</v>
      </c>
      <c r="H1276" s="149" t="s">
        <v>747</v>
      </c>
    </row>
    <row r="1278" spans="4:8" ht="12.75">
      <c r="D1278" s="128">
        <v>342355.0856432915</v>
      </c>
      <c r="F1278" s="128">
        <v>17522.5</v>
      </c>
      <c r="G1278" s="128">
        <v>14812.5</v>
      </c>
      <c r="H1278" s="149" t="s">
        <v>748</v>
      </c>
    </row>
    <row r="1280" spans="1:10" ht="12.75">
      <c r="A1280" s="144" t="s">
        <v>1228</v>
      </c>
      <c r="C1280" s="150" t="s">
        <v>1229</v>
      </c>
      <c r="D1280" s="128">
        <v>351419.5019478798</v>
      </c>
      <c r="F1280" s="128">
        <v>17301.666666666668</v>
      </c>
      <c r="G1280" s="128">
        <v>14737.5</v>
      </c>
      <c r="H1280" s="128">
        <v>335399.9186145465</v>
      </c>
      <c r="I1280" s="128">
        <v>-0.0001</v>
      </c>
      <c r="J1280" s="128">
        <v>-0.0001</v>
      </c>
    </row>
    <row r="1281" spans="1:8" ht="12.75">
      <c r="A1281" s="127">
        <v>38398.87944444444</v>
      </c>
      <c r="C1281" s="150" t="s">
        <v>1230</v>
      </c>
      <c r="D1281" s="128">
        <v>7852.712690579048</v>
      </c>
      <c r="F1281" s="128">
        <v>193.0403671083676</v>
      </c>
      <c r="G1281" s="128">
        <v>66.14378277661476</v>
      </c>
      <c r="H1281" s="128">
        <v>7852.712690579048</v>
      </c>
    </row>
    <row r="1283" spans="3:8" ht="12.75">
      <c r="C1283" s="150" t="s">
        <v>1231</v>
      </c>
      <c r="D1283" s="128">
        <v>2.2345694097943687</v>
      </c>
      <c r="F1283" s="128">
        <v>1.1157327835952275</v>
      </c>
      <c r="G1283" s="128">
        <v>0.44881277541384057</v>
      </c>
      <c r="H1283" s="128">
        <v>2.341298329175704</v>
      </c>
    </row>
    <row r="1284" spans="1:10" ht="12.75">
      <c r="A1284" s="144" t="s">
        <v>1220</v>
      </c>
      <c r="C1284" s="145" t="s">
        <v>1221</v>
      </c>
      <c r="D1284" s="145" t="s">
        <v>1222</v>
      </c>
      <c r="F1284" s="145" t="s">
        <v>1223</v>
      </c>
      <c r="G1284" s="145" t="s">
        <v>1224</v>
      </c>
      <c r="H1284" s="145" t="s">
        <v>1225</v>
      </c>
      <c r="I1284" s="146" t="s">
        <v>1226</v>
      </c>
      <c r="J1284" s="145" t="s">
        <v>1227</v>
      </c>
    </row>
    <row r="1285" spans="1:8" ht="12.75">
      <c r="A1285" s="147" t="s">
        <v>1114</v>
      </c>
      <c r="C1285" s="148">
        <v>259.9399999999441</v>
      </c>
      <c r="D1285" s="128">
        <v>3172914.136745453</v>
      </c>
      <c r="F1285" s="128">
        <v>27925</v>
      </c>
      <c r="G1285" s="128">
        <v>27500</v>
      </c>
      <c r="H1285" s="149" t="s">
        <v>749</v>
      </c>
    </row>
    <row r="1287" spans="4:8" ht="12.75">
      <c r="D1287" s="128">
        <v>3151711.216781616</v>
      </c>
      <c r="F1287" s="128">
        <v>28200</v>
      </c>
      <c r="G1287" s="128">
        <v>27125</v>
      </c>
      <c r="H1287" s="149" t="s">
        <v>750</v>
      </c>
    </row>
    <row r="1289" spans="4:8" ht="12.75">
      <c r="D1289" s="128">
        <v>3178384.7397766113</v>
      </c>
      <c r="F1289" s="128">
        <v>27850</v>
      </c>
      <c r="G1289" s="128">
        <v>26800</v>
      </c>
      <c r="H1289" s="149" t="s">
        <v>751</v>
      </c>
    </row>
    <row r="1291" spans="1:10" ht="12.75">
      <c r="A1291" s="144" t="s">
        <v>1228</v>
      </c>
      <c r="C1291" s="150" t="s">
        <v>1229</v>
      </c>
      <c r="D1291" s="128">
        <v>3167670.031101227</v>
      </c>
      <c r="F1291" s="128">
        <v>27991.666666666664</v>
      </c>
      <c r="G1291" s="128">
        <v>27141.666666666664</v>
      </c>
      <c r="H1291" s="128">
        <v>3140149.8738685227</v>
      </c>
      <c r="I1291" s="128">
        <v>-0.0001</v>
      </c>
      <c r="J1291" s="128">
        <v>-0.0001</v>
      </c>
    </row>
    <row r="1292" spans="1:8" ht="12.75">
      <c r="A1292" s="127">
        <v>38398.88011574074</v>
      </c>
      <c r="C1292" s="150" t="s">
        <v>1230</v>
      </c>
      <c r="D1292" s="128">
        <v>14088.814366250508</v>
      </c>
      <c r="F1292" s="128">
        <v>184.27786989579985</v>
      </c>
      <c r="G1292" s="128">
        <v>350.297492616395</v>
      </c>
      <c r="H1292" s="128">
        <v>14088.814366250508</v>
      </c>
    </row>
    <row r="1294" spans="3:8" ht="12.75">
      <c r="C1294" s="150" t="s">
        <v>1231</v>
      </c>
      <c r="D1294" s="128">
        <v>0.4447690014402351</v>
      </c>
      <c r="F1294" s="128">
        <v>0.6583311815271208</v>
      </c>
      <c r="G1294" s="128">
        <v>1.2906263160567215</v>
      </c>
      <c r="H1294" s="128">
        <v>0.44866694050159234</v>
      </c>
    </row>
    <row r="1295" spans="1:10" ht="12.75">
      <c r="A1295" s="144" t="s">
        <v>1220</v>
      </c>
      <c r="C1295" s="145" t="s">
        <v>1221</v>
      </c>
      <c r="D1295" s="145" t="s">
        <v>1222</v>
      </c>
      <c r="F1295" s="145" t="s">
        <v>1223</v>
      </c>
      <c r="G1295" s="145" t="s">
        <v>1224</v>
      </c>
      <c r="H1295" s="145" t="s">
        <v>1225</v>
      </c>
      <c r="I1295" s="146" t="s">
        <v>1226</v>
      </c>
      <c r="J1295" s="145" t="s">
        <v>1227</v>
      </c>
    </row>
    <row r="1296" spans="1:8" ht="12.75">
      <c r="A1296" s="147" t="s">
        <v>1116</v>
      </c>
      <c r="C1296" s="148">
        <v>285.2129999999888</v>
      </c>
      <c r="D1296" s="128">
        <v>467037.34104919434</v>
      </c>
      <c r="F1296" s="128">
        <v>13750</v>
      </c>
      <c r="G1296" s="128">
        <v>11650</v>
      </c>
      <c r="H1296" s="149" t="s">
        <v>752</v>
      </c>
    </row>
    <row r="1298" spans="4:8" ht="12.75">
      <c r="D1298" s="128">
        <v>467512.6143040657</v>
      </c>
      <c r="F1298" s="128">
        <v>14125</v>
      </c>
      <c r="G1298" s="128">
        <v>11575</v>
      </c>
      <c r="H1298" s="149" t="s">
        <v>753</v>
      </c>
    </row>
    <row r="1300" spans="4:8" ht="12.75">
      <c r="D1300" s="128">
        <v>476276.08764505386</v>
      </c>
      <c r="F1300" s="128">
        <v>13825</v>
      </c>
      <c r="G1300" s="128">
        <v>11625</v>
      </c>
      <c r="H1300" s="149" t="s">
        <v>754</v>
      </c>
    </row>
    <row r="1302" spans="1:10" ht="12.75">
      <c r="A1302" s="144" t="s">
        <v>1228</v>
      </c>
      <c r="C1302" s="150" t="s">
        <v>1229</v>
      </c>
      <c r="D1302" s="128">
        <v>470275.3476661047</v>
      </c>
      <c r="F1302" s="128">
        <v>13900</v>
      </c>
      <c r="G1302" s="128">
        <v>11616.666666666668</v>
      </c>
      <c r="H1302" s="128">
        <v>457512.34175432654</v>
      </c>
      <c r="I1302" s="128">
        <v>-0.0001</v>
      </c>
      <c r="J1302" s="128">
        <v>-0.0001</v>
      </c>
    </row>
    <row r="1303" spans="1:8" ht="12.75">
      <c r="A1303" s="127">
        <v>38398.88078703704</v>
      </c>
      <c r="C1303" s="150" t="s">
        <v>1230</v>
      </c>
      <c r="D1303" s="128">
        <v>5202.223696451035</v>
      </c>
      <c r="F1303" s="128">
        <v>198.4313483298443</v>
      </c>
      <c r="G1303" s="128">
        <v>38.188130791298676</v>
      </c>
      <c r="H1303" s="128">
        <v>5202.223696451035</v>
      </c>
    </row>
    <row r="1305" spans="3:8" ht="12.75">
      <c r="C1305" s="150" t="s">
        <v>1231</v>
      </c>
      <c r="D1305" s="128">
        <v>1.1062080379651567</v>
      </c>
      <c r="F1305" s="128">
        <v>1.4275636570492396</v>
      </c>
      <c r="G1305" s="128">
        <v>0.32873570265106467</v>
      </c>
      <c r="H1305" s="128">
        <v>1.1370674016143827</v>
      </c>
    </row>
    <row r="1306" spans="1:10" ht="12.75">
      <c r="A1306" s="144" t="s">
        <v>1220</v>
      </c>
      <c r="C1306" s="145" t="s">
        <v>1221</v>
      </c>
      <c r="D1306" s="145" t="s">
        <v>1222</v>
      </c>
      <c r="F1306" s="145" t="s">
        <v>1223</v>
      </c>
      <c r="G1306" s="145" t="s">
        <v>1224</v>
      </c>
      <c r="H1306" s="145" t="s">
        <v>1225</v>
      </c>
      <c r="I1306" s="146" t="s">
        <v>1226</v>
      </c>
      <c r="J1306" s="145" t="s">
        <v>1227</v>
      </c>
    </row>
    <row r="1307" spans="1:8" ht="12.75">
      <c r="A1307" s="147" t="s">
        <v>1112</v>
      </c>
      <c r="C1307" s="148">
        <v>288.1579999998212</v>
      </c>
      <c r="D1307" s="128">
        <v>729578.0642747879</v>
      </c>
      <c r="F1307" s="128">
        <v>6469.999999992549</v>
      </c>
      <c r="G1307" s="128">
        <v>5540</v>
      </c>
      <c r="H1307" s="149" t="s">
        <v>755</v>
      </c>
    </row>
    <row r="1309" spans="4:8" ht="12.75">
      <c r="D1309" s="128">
        <v>729470.8913440704</v>
      </c>
      <c r="F1309" s="128">
        <v>6469.999999992549</v>
      </c>
      <c r="G1309" s="128">
        <v>5540</v>
      </c>
      <c r="H1309" s="149" t="s">
        <v>756</v>
      </c>
    </row>
    <row r="1311" spans="4:8" ht="12.75">
      <c r="D1311" s="128">
        <v>710396.8723459244</v>
      </c>
      <c r="F1311" s="128">
        <v>6469.999999992549</v>
      </c>
      <c r="G1311" s="128">
        <v>5540</v>
      </c>
      <c r="H1311" s="149" t="s">
        <v>757</v>
      </c>
    </row>
    <row r="1313" spans="1:10" ht="12.75">
      <c r="A1313" s="144" t="s">
        <v>1228</v>
      </c>
      <c r="C1313" s="150" t="s">
        <v>1229</v>
      </c>
      <c r="D1313" s="128">
        <v>723148.6093215942</v>
      </c>
      <c r="F1313" s="128">
        <v>6469.999999992549</v>
      </c>
      <c r="G1313" s="128">
        <v>5540</v>
      </c>
      <c r="H1313" s="128">
        <v>717150.8106490315</v>
      </c>
      <c r="I1313" s="128">
        <v>-0.0001</v>
      </c>
      <c r="J1313" s="128">
        <v>-0.0001</v>
      </c>
    </row>
    <row r="1314" spans="1:8" ht="12.75">
      <c r="A1314" s="127">
        <v>38398.881215277775</v>
      </c>
      <c r="C1314" s="150" t="s">
        <v>1230</v>
      </c>
      <c r="D1314" s="128">
        <v>11043.458173587242</v>
      </c>
      <c r="H1314" s="128">
        <v>11043.458173587242</v>
      </c>
    </row>
    <row r="1316" spans="3:8" ht="12.75">
      <c r="C1316" s="150" t="s">
        <v>1231</v>
      </c>
      <c r="D1316" s="128">
        <v>1.5271353676455817</v>
      </c>
      <c r="F1316" s="128">
        <v>0</v>
      </c>
      <c r="G1316" s="128">
        <v>0</v>
      </c>
      <c r="H1316" s="128">
        <v>1.5399073681019417</v>
      </c>
    </row>
    <row r="1317" spans="1:10" ht="12.75">
      <c r="A1317" s="144" t="s">
        <v>1220</v>
      </c>
      <c r="C1317" s="145" t="s">
        <v>1221</v>
      </c>
      <c r="D1317" s="145" t="s">
        <v>1222</v>
      </c>
      <c r="F1317" s="145" t="s">
        <v>1223</v>
      </c>
      <c r="G1317" s="145" t="s">
        <v>1224</v>
      </c>
      <c r="H1317" s="145" t="s">
        <v>1225</v>
      </c>
      <c r="I1317" s="146" t="s">
        <v>1226</v>
      </c>
      <c r="J1317" s="145" t="s">
        <v>1227</v>
      </c>
    </row>
    <row r="1318" spans="1:8" ht="12.75">
      <c r="A1318" s="147" t="s">
        <v>1113</v>
      </c>
      <c r="C1318" s="148">
        <v>334.94100000010803</v>
      </c>
      <c r="D1318" s="128">
        <v>524155.55824136734</v>
      </c>
      <c r="F1318" s="128">
        <v>38900</v>
      </c>
      <c r="G1318" s="128">
        <v>70500</v>
      </c>
      <c r="H1318" s="149" t="s">
        <v>758</v>
      </c>
    </row>
    <row r="1320" spans="4:8" ht="12.75">
      <c r="D1320" s="128">
        <v>531132.8486166</v>
      </c>
      <c r="F1320" s="128">
        <v>39000</v>
      </c>
      <c r="G1320" s="128">
        <v>72400</v>
      </c>
      <c r="H1320" s="149" t="s">
        <v>759</v>
      </c>
    </row>
    <row r="1322" spans="4:8" ht="12.75">
      <c r="D1322" s="128">
        <v>526856.7608346939</v>
      </c>
      <c r="F1322" s="128">
        <v>38400</v>
      </c>
      <c r="G1322" s="128">
        <v>70000</v>
      </c>
      <c r="H1322" s="149" t="s">
        <v>760</v>
      </c>
    </row>
    <row r="1324" spans="1:10" ht="12.75">
      <c r="A1324" s="144" t="s">
        <v>1228</v>
      </c>
      <c r="C1324" s="150" t="s">
        <v>1229</v>
      </c>
      <c r="D1324" s="128">
        <v>527381.7225642204</v>
      </c>
      <c r="F1324" s="128">
        <v>38766.666666666664</v>
      </c>
      <c r="G1324" s="128">
        <v>70966.66666666667</v>
      </c>
      <c r="H1324" s="128">
        <v>467007.1611607117</v>
      </c>
      <c r="I1324" s="128">
        <v>-0.0001</v>
      </c>
      <c r="J1324" s="128">
        <v>-0.0001</v>
      </c>
    </row>
    <row r="1325" spans="1:8" ht="12.75">
      <c r="A1325" s="127">
        <v>38398.88170138889</v>
      </c>
      <c r="C1325" s="150" t="s">
        <v>1230</v>
      </c>
      <c r="D1325" s="128">
        <v>3518.1435243857068</v>
      </c>
      <c r="F1325" s="128">
        <v>321.4550253664318</v>
      </c>
      <c r="G1325" s="128">
        <v>1266.2279942148386</v>
      </c>
      <c r="H1325" s="128">
        <v>3518.1435243857068</v>
      </c>
    </row>
    <row r="1327" spans="3:8" ht="12.75">
      <c r="C1327" s="150" t="s">
        <v>1231</v>
      </c>
      <c r="D1327" s="128">
        <v>0.6670962177604278</v>
      </c>
      <c r="F1327" s="128">
        <v>0.8292047085978466</v>
      </c>
      <c r="G1327" s="128">
        <v>1.7842573896874194</v>
      </c>
      <c r="H1327" s="128">
        <v>0.7533382391057178</v>
      </c>
    </row>
    <row r="1328" spans="1:10" ht="12.75">
      <c r="A1328" s="144" t="s">
        <v>1220</v>
      </c>
      <c r="C1328" s="145" t="s">
        <v>1221</v>
      </c>
      <c r="D1328" s="145" t="s">
        <v>1222</v>
      </c>
      <c r="F1328" s="145" t="s">
        <v>1223</v>
      </c>
      <c r="G1328" s="145" t="s">
        <v>1224</v>
      </c>
      <c r="H1328" s="145" t="s">
        <v>1225</v>
      </c>
      <c r="I1328" s="146" t="s">
        <v>1226</v>
      </c>
      <c r="J1328" s="145" t="s">
        <v>1227</v>
      </c>
    </row>
    <row r="1329" spans="1:8" ht="12.75">
      <c r="A1329" s="147" t="s">
        <v>1117</v>
      </c>
      <c r="C1329" s="148">
        <v>393.36599999992177</v>
      </c>
      <c r="D1329" s="128">
        <v>2649006.854324341</v>
      </c>
      <c r="F1329" s="128">
        <v>13200</v>
      </c>
      <c r="G1329" s="128">
        <v>12500</v>
      </c>
      <c r="H1329" s="149" t="s">
        <v>761</v>
      </c>
    </row>
    <row r="1331" spans="4:8" ht="12.75">
      <c r="D1331" s="128">
        <v>2671843.877471924</v>
      </c>
      <c r="F1331" s="128">
        <v>13700</v>
      </c>
      <c r="G1331" s="128">
        <v>12300</v>
      </c>
      <c r="H1331" s="149" t="s">
        <v>762</v>
      </c>
    </row>
    <row r="1333" spans="4:8" ht="12.75">
      <c r="D1333" s="128">
        <v>2631145.2192878723</v>
      </c>
      <c r="F1333" s="128">
        <v>12900</v>
      </c>
      <c r="G1333" s="128">
        <v>12700</v>
      </c>
      <c r="H1333" s="149" t="s">
        <v>763</v>
      </c>
    </row>
    <row r="1335" spans="1:10" ht="12.75">
      <c r="A1335" s="144" t="s">
        <v>1228</v>
      </c>
      <c r="C1335" s="150" t="s">
        <v>1229</v>
      </c>
      <c r="D1335" s="128">
        <v>2650665.3170280457</v>
      </c>
      <c r="F1335" s="128">
        <v>13266.666666666668</v>
      </c>
      <c r="G1335" s="128">
        <v>12500</v>
      </c>
      <c r="H1335" s="128">
        <v>2637781.983694712</v>
      </c>
      <c r="I1335" s="128">
        <v>-0.0001</v>
      </c>
      <c r="J1335" s="128">
        <v>-0.0001</v>
      </c>
    </row>
    <row r="1336" spans="1:8" ht="12.75">
      <c r="A1336" s="127">
        <v>38398.88217592592</v>
      </c>
      <c r="C1336" s="150" t="s">
        <v>1230</v>
      </c>
      <c r="D1336" s="128">
        <v>20399.952656807807</v>
      </c>
      <c r="F1336" s="128">
        <v>404.14518843273805</v>
      </c>
      <c r="G1336" s="128">
        <v>200</v>
      </c>
      <c r="H1336" s="128">
        <v>20399.952656807807</v>
      </c>
    </row>
    <row r="1338" spans="3:8" ht="12.75">
      <c r="C1338" s="150" t="s">
        <v>1231</v>
      </c>
      <c r="D1338" s="128">
        <v>0.7696163120163527</v>
      </c>
      <c r="F1338" s="128">
        <v>3.0463205158246587</v>
      </c>
      <c r="G1338" s="128">
        <v>1.6</v>
      </c>
      <c r="H1338" s="128">
        <v>0.773375236577885</v>
      </c>
    </row>
    <row r="1339" spans="1:10" ht="12.75">
      <c r="A1339" s="144" t="s">
        <v>1220</v>
      </c>
      <c r="C1339" s="145" t="s">
        <v>1221</v>
      </c>
      <c r="D1339" s="145" t="s">
        <v>1222</v>
      </c>
      <c r="F1339" s="145" t="s">
        <v>1223</v>
      </c>
      <c r="G1339" s="145" t="s">
        <v>1224</v>
      </c>
      <c r="H1339" s="145" t="s">
        <v>1225</v>
      </c>
      <c r="I1339" s="146" t="s">
        <v>1226</v>
      </c>
      <c r="J1339" s="145" t="s">
        <v>1227</v>
      </c>
    </row>
    <row r="1340" spans="1:8" ht="12.75">
      <c r="A1340" s="147" t="s">
        <v>1111</v>
      </c>
      <c r="C1340" s="148">
        <v>396.15199999976903</v>
      </c>
      <c r="D1340" s="128">
        <v>6030870.975799561</v>
      </c>
      <c r="F1340" s="128">
        <v>123600</v>
      </c>
      <c r="G1340" s="128">
        <v>125500</v>
      </c>
      <c r="H1340" s="149" t="s">
        <v>764</v>
      </c>
    </row>
    <row r="1342" spans="4:8" ht="12.75">
      <c r="D1342" s="128">
        <v>6053096.262001038</v>
      </c>
      <c r="F1342" s="128">
        <v>122000</v>
      </c>
      <c r="G1342" s="128">
        <v>123400</v>
      </c>
      <c r="H1342" s="149" t="s">
        <v>765</v>
      </c>
    </row>
    <row r="1344" spans="4:8" ht="12.75">
      <c r="D1344" s="128">
        <v>5921144.302062988</v>
      </c>
      <c r="F1344" s="128">
        <v>120700</v>
      </c>
      <c r="G1344" s="128">
        <v>121500</v>
      </c>
      <c r="H1344" s="149" t="s">
        <v>766</v>
      </c>
    </row>
    <row r="1346" spans="1:10" ht="12.75">
      <c r="A1346" s="144" t="s">
        <v>1228</v>
      </c>
      <c r="C1346" s="150" t="s">
        <v>1229</v>
      </c>
      <c r="D1346" s="128">
        <v>6001703.846621195</v>
      </c>
      <c r="F1346" s="128">
        <v>122100</v>
      </c>
      <c r="G1346" s="128">
        <v>123466.66666666666</v>
      </c>
      <c r="H1346" s="128">
        <v>5878927.826010811</v>
      </c>
      <c r="I1346" s="128">
        <v>-0.0001</v>
      </c>
      <c r="J1346" s="128">
        <v>-0.0001</v>
      </c>
    </row>
    <row r="1347" spans="1:8" ht="12.75">
      <c r="A1347" s="127">
        <v>38398.88263888889</v>
      </c>
      <c r="C1347" s="150" t="s">
        <v>1230</v>
      </c>
      <c r="D1347" s="128">
        <v>70646.09685788263</v>
      </c>
      <c r="F1347" s="128">
        <v>1452.583904633395</v>
      </c>
      <c r="G1347" s="128">
        <v>2000.8331597945223</v>
      </c>
      <c r="H1347" s="128">
        <v>70646.09685788263</v>
      </c>
    </row>
    <row r="1349" spans="3:8" ht="12.75">
      <c r="C1349" s="150" t="s">
        <v>1231</v>
      </c>
      <c r="D1349" s="128">
        <v>1.1771006811283196</v>
      </c>
      <c r="F1349" s="128">
        <v>1.1896674075621578</v>
      </c>
      <c r="G1349" s="128">
        <v>1.6205452158162978</v>
      </c>
      <c r="H1349" s="128">
        <v>1.2016833502414341</v>
      </c>
    </row>
    <row r="1350" spans="1:10" ht="12.75">
      <c r="A1350" s="144" t="s">
        <v>1220</v>
      </c>
      <c r="C1350" s="145" t="s">
        <v>1221</v>
      </c>
      <c r="D1350" s="145" t="s">
        <v>1222</v>
      </c>
      <c r="F1350" s="145" t="s">
        <v>1223</v>
      </c>
      <c r="G1350" s="145" t="s">
        <v>1224</v>
      </c>
      <c r="H1350" s="145" t="s">
        <v>1225</v>
      </c>
      <c r="I1350" s="146" t="s">
        <v>1226</v>
      </c>
      <c r="J1350" s="145" t="s">
        <v>1227</v>
      </c>
    </row>
    <row r="1351" spans="1:8" ht="12.75">
      <c r="A1351" s="147" t="s">
        <v>1118</v>
      </c>
      <c r="C1351" s="148">
        <v>589.5920000001788</v>
      </c>
      <c r="D1351" s="128">
        <v>801236.1395168304</v>
      </c>
      <c r="F1351" s="128">
        <v>4990</v>
      </c>
      <c r="G1351" s="128">
        <v>4920</v>
      </c>
      <c r="H1351" s="149" t="s">
        <v>767</v>
      </c>
    </row>
    <row r="1353" spans="4:8" ht="12.75">
      <c r="D1353" s="128">
        <v>823339.1619062424</v>
      </c>
      <c r="F1353" s="128">
        <v>5230</v>
      </c>
      <c r="G1353" s="128">
        <v>4680</v>
      </c>
      <c r="H1353" s="149" t="s">
        <v>768</v>
      </c>
    </row>
    <row r="1355" spans="4:8" ht="12.75">
      <c r="D1355" s="128">
        <v>807507.9587240219</v>
      </c>
      <c r="F1355" s="128">
        <v>5280</v>
      </c>
      <c r="G1355" s="128">
        <v>4800</v>
      </c>
      <c r="H1355" s="149" t="s">
        <v>769</v>
      </c>
    </row>
    <row r="1357" spans="1:10" ht="12.75">
      <c r="A1357" s="144" t="s">
        <v>1228</v>
      </c>
      <c r="C1357" s="150" t="s">
        <v>1229</v>
      </c>
      <c r="D1357" s="128">
        <v>810694.4200490315</v>
      </c>
      <c r="F1357" s="128">
        <v>5166.666666666667</v>
      </c>
      <c r="G1357" s="128">
        <v>4800</v>
      </c>
      <c r="H1357" s="128">
        <v>805722.2094493104</v>
      </c>
      <c r="I1357" s="128">
        <v>-0.0001</v>
      </c>
      <c r="J1357" s="128">
        <v>-0.0001</v>
      </c>
    </row>
    <row r="1358" spans="1:8" ht="12.75">
      <c r="A1358" s="127">
        <v>38398.88313657408</v>
      </c>
      <c r="C1358" s="150" t="s">
        <v>1230</v>
      </c>
      <c r="D1358" s="128">
        <v>11390.83190634212</v>
      </c>
      <c r="F1358" s="128">
        <v>155.0268793897798</v>
      </c>
      <c r="G1358" s="128">
        <v>120</v>
      </c>
      <c r="H1358" s="128">
        <v>11390.83190634212</v>
      </c>
    </row>
    <row r="1360" spans="3:8" ht="12.75">
      <c r="C1360" s="150" t="s">
        <v>1231</v>
      </c>
      <c r="D1360" s="128">
        <v>1.4050709644274095</v>
      </c>
      <c r="F1360" s="128">
        <v>3.000520246253802</v>
      </c>
      <c r="G1360" s="128">
        <v>2.5</v>
      </c>
      <c r="H1360" s="128">
        <v>1.413741829721617</v>
      </c>
    </row>
    <row r="1361" spans="1:10" ht="12.75">
      <c r="A1361" s="144" t="s">
        <v>1220</v>
      </c>
      <c r="C1361" s="145" t="s">
        <v>1221</v>
      </c>
      <c r="D1361" s="145" t="s">
        <v>1222</v>
      </c>
      <c r="F1361" s="145" t="s">
        <v>1223</v>
      </c>
      <c r="G1361" s="145" t="s">
        <v>1224</v>
      </c>
      <c r="H1361" s="145" t="s">
        <v>1225</v>
      </c>
      <c r="I1361" s="146" t="s">
        <v>1226</v>
      </c>
      <c r="J1361" s="145" t="s">
        <v>1227</v>
      </c>
    </row>
    <row r="1362" spans="1:8" ht="12.75">
      <c r="A1362" s="147" t="s">
        <v>1119</v>
      </c>
      <c r="C1362" s="148">
        <v>766.4900000002235</v>
      </c>
      <c r="D1362" s="128">
        <v>60159.46268481016</v>
      </c>
      <c r="F1362" s="128">
        <v>2094</v>
      </c>
      <c r="G1362" s="128">
        <v>2233</v>
      </c>
      <c r="H1362" s="149" t="s">
        <v>770</v>
      </c>
    </row>
    <row r="1364" spans="4:8" ht="12.75">
      <c r="D1364" s="128">
        <v>61990.53688031435</v>
      </c>
      <c r="F1364" s="128">
        <v>2120</v>
      </c>
      <c r="G1364" s="128">
        <v>2203</v>
      </c>
      <c r="H1364" s="149" t="s">
        <v>771</v>
      </c>
    </row>
    <row r="1366" spans="4:8" ht="12.75">
      <c r="D1366" s="128">
        <v>60537.15005481243</v>
      </c>
      <c r="F1366" s="128">
        <v>2051</v>
      </c>
      <c r="G1366" s="128">
        <v>2237</v>
      </c>
      <c r="H1366" s="149" t="s">
        <v>772</v>
      </c>
    </row>
    <row r="1368" spans="1:10" ht="12.75">
      <c r="A1368" s="144" t="s">
        <v>1228</v>
      </c>
      <c r="C1368" s="150" t="s">
        <v>1229</v>
      </c>
      <c r="D1368" s="128">
        <v>60895.71653997898</v>
      </c>
      <c r="F1368" s="128">
        <v>2088.3333333333335</v>
      </c>
      <c r="G1368" s="128">
        <v>2224.3333333333335</v>
      </c>
      <c r="H1368" s="128">
        <v>58736.72954810906</v>
      </c>
      <c r="I1368" s="128">
        <v>-0.0001</v>
      </c>
      <c r="J1368" s="128">
        <v>-0.0001</v>
      </c>
    </row>
    <row r="1369" spans="1:8" ht="12.75">
      <c r="A1369" s="127">
        <v>38398.88363425926</v>
      </c>
      <c r="C1369" s="150" t="s">
        <v>1230</v>
      </c>
      <c r="D1369" s="128">
        <v>966.7655458147772</v>
      </c>
      <c r="F1369" s="128">
        <v>34.847285881877994</v>
      </c>
      <c r="G1369" s="128">
        <v>18.58314648635514</v>
      </c>
      <c r="H1369" s="128">
        <v>966.7655458147772</v>
      </c>
    </row>
    <row r="1371" spans="3:8" ht="12.75">
      <c r="C1371" s="150" t="s">
        <v>1231</v>
      </c>
      <c r="D1371" s="128">
        <v>1.5875756140911497</v>
      </c>
      <c r="F1371" s="128">
        <v>1.6686649265065279</v>
      </c>
      <c r="G1371" s="128">
        <v>0.8354479163654344</v>
      </c>
      <c r="H1371" s="128">
        <v>1.6459301586121433</v>
      </c>
    </row>
    <row r="1372" spans="1:16" ht="12.75">
      <c r="A1372" s="138" t="s">
        <v>1280</v>
      </c>
      <c r="B1372" s="133" t="s">
        <v>1212</v>
      </c>
      <c r="D1372" s="138" t="s">
        <v>1281</v>
      </c>
      <c r="E1372" s="133" t="s">
        <v>1282</v>
      </c>
      <c r="F1372" s="134" t="s">
        <v>1247</v>
      </c>
      <c r="G1372" s="139" t="s">
        <v>1284</v>
      </c>
      <c r="H1372" s="140">
        <v>1</v>
      </c>
      <c r="I1372" s="141" t="s">
        <v>1285</v>
      </c>
      <c r="J1372" s="140">
        <v>12</v>
      </c>
      <c r="K1372" s="139" t="s">
        <v>1286</v>
      </c>
      <c r="L1372" s="142">
        <v>1</v>
      </c>
      <c r="M1372" s="139" t="s">
        <v>1287</v>
      </c>
      <c r="N1372" s="143">
        <v>1</v>
      </c>
      <c r="O1372" s="139" t="s">
        <v>1288</v>
      </c>
      <c r="P1372" s="143">
        <v>1</v>
      </c>
    </row>
    <row r="1374" spans="1:10" ht="12.75">
      <c r="A1374" s="144" t="s">
        <v>1220</v>
      </c>
      <c r="C1374" s="145" t="s">
        <v>1221</v>
      </c>
      <c r="D1374" s="145" t="s">
        <v>1222</v>
      </c>
      <c r="F1374" s="145" t="s">
        <v>1223</v>
      </c>
      <c r="G1374" s="145" t="s">
        <v>1224</v>
      </c>
      <c r="H1374" s="145" t="s">
        <v>1225</v>
      </c>
      <c r="I1374" s="146" t="s">
        <v>1226</v>
      </c>
      <c r="J1374" s="145" t="s">
        <v>1227</v>
      </c>
    </row>
    <row r="1375" spans="1:8" ht="12.75">
      <c r="A1375" s="147" t="s">
        <v>1096</v>
      </c>
      <c r="C1375" s="148">
        <v>178.2290000000503</v>
      </c>
      <c r="D1375" s="128">
        <v>708.2563367374241</v>
      </c>
      <c r="F1375" s="128">
        <v>392</v>
      </c>
      <c r="G1375" s="128">
        <v>437.00000000046566</v>
      </c>
      <c r="H1375" s="149" t="s">
        <v>773</v>
      </c>
    </row>
    <row r="1377" spans="4:8" ht="12.75">
      <c r="D1377" s="128">
        <v>715.1124737858772</v>
      </c>
      <c r="F1377" s="128">
        <v>419.00000000046566</v>
      </c>
      <c r="G1377" s="128">
        <v>419.00000000046566</v>
      </c>
      <c r="H1377" s="149" t="s">
        <v>774</v>
      </c>
    </row>
    <row r="1379" spans="4:8" ht="12.75">
      <c r="D1379" s="128">
        <v>756.453870032914</v>
      </c>
      <c r="F1379" s="128">
        <v>377</v>
      </c>
      <c r="G1379" s="128">
        <v>401</v>
      </c>
      <c r="H1379" s="149" t="s">
        <v>775</v>
      </c>
    </row>
    <row r="1381" spans="1:8" ht="12.75">
      <c r="A1381" s="144" t="s">
        <v>1228</v>
      </c>
      <c r="C1381" s="150" t="s">
        <v>1229</v>
      </c>
      <c r="D1381" s="128">
        <v>726.6075601854052</v>
      </c>
      <c r="F1381" s="128">
        <v>396.0000000001552</v>
      </c>
      <c r="G1381" s="128">
        <v>419.0000000003105</v>
      </c>
      <c r="H1381" s="128">
        <v>316.0451765724887</v>
      </c>
    </row>
    <row r="1382" spans="1:8" ht="12.75">
      <c r="A1382" s="127">
        <v>38398.88591435185</v>
      </c>
      <c r="C1382" s="150" t="s">
        <v>1230</v>
      </c>
      <c r="D1382" s="128">
        <v>26.07399686357857</v>
      </c>
      <c r="F1382" s="128">
        <v>21.28379665404364</v>
      </c>
      <c r="G1382" s="128">
        <v>18.000000000233175</v>
      </c>
      <c r="H1382" s="128">
        <v>26.07399686357857</v>
      </c>
    </row>
    <row r="1384" spans="3:8" ht="12.75">
      <c r="C1384" s="150" t="s">
        <v>1231</v>
      </c>
      <c r="D1384" s="128">
        <v>3.58845658816506</v>
      </c>
      <c r="F1384" s="128">
        <v>5.3746961247563885</v>
      </c>
      <c r="G1384" s="128">
        <v>4.29594272081619</v>
      </c>
      <c r="H1384" s="128">
        <v>8.250085366386914</v>
      </c>
    </row>
    <row r="1385" spans="1:10" ht="12.75">
      <c r="A1385" s="144" t="s">
        <v>1220</v>
      </c>
      <c r="C1385" s="145" t="s">
        <v>1221</v>
      </c>
      <c r="D1385" s="145" t="s">
        <v>1222</v>
      </c>
      <c r="F1385" s="145" t="s">
        <v>1223</v>
      </c>
      <c r="G1385" s="145" t="s">
        <v>1224</v>
      </c>
      <c r="H1385" s="145" t="s">
        <v>1225</v>
      </c>
      <c r="I1385" s="146" t="s">
        <v>1226</v>
      </c>
      <c r="J1385" s="145" t="s">
        <v>1227</v>
      </c>
    </row>
    <row r="1386" spans="1:8" ht="12.75">
      <c r="A1386" s="147" t="s">
        <v>1112</v>
      </c>
      <c r="C1386" s="148">
        <v>251.61100000003353</v>
      </c>
      <c r="D1386" s="128">
        <v>5669911.1784591675</v>
      </c>
      <c r="F1386" s="128">
        <v>37200</v>
      </c>
      <c r="G1386" s="128">
        <v>34000</v>
      </c>
      <c r="H1386" s="149" t="s">
        <v>776</v>
      </c>
    </row>
    <row r="1388" spans="4:8" ht="12.75">
      <c r="D1388" s="128">
        <v>5617545.315010071</v>
      </c>
      <c r="F1388" s="128">
        <v>37800</v>
      </c>
      <c r="G1388" s="128">
        <v>34500</v>
      </c>
      <c r="H1388" s="149" t="s">
        <v>777</v>
      </c>
    </row>
    <row r="1390" spans="4:8" ht="12.75">
      <c r="D1390" s="128">
        <v>5617411.863395691</v>
      </c>
      <c r="F1390" s="128">
        <v>38200</v>
      </c>
      <c r="G1390" s="128">
        <v>34000</v>
      </c>
      <c r="H1390" s="149" t="s">
        <v>778</v>
      </c>
    </row>
    <row r="1392" spans="1:10" ht="12.75">
      <c r="A1392" s="144" t="s">
        <v>1228</v>
      </c>
      <c r="C1392" s="150" t="s">
        <v>1229</v>
      </c>
      <c r="D1392" s="128">
        <v>5634956.118954977</v>
      </c>
      <c r="F1392" s="128">
        <v>37733.333333333336</v>
      </c>
      <c r="G1392" s="128">
        <v>34166.666666666664</v>
      </c>
      <c r="H1392" s="128">
        <v>5599023.69836352</v>
      </c>
      <c r="I1392" s="128">
        <v>-0.0001</v>
      </c>
      <c r="J1392" s="128">
        <v>-0.0001</v>
      </c>
    </row>
    <row r="1393" spans="1:8" ht="12.75">
      <c r="A1393" s="127">
        <v>38398.88642361111</v>
      </c>
      <c r="C1393" s="150" t="s">
        <v>1230</v>
      </c>
      <c r="D1393" s="128">
        <v>30272.043060223077</v>
      </c>
      <c r="F1393" s="128">
        <v>503.32229568471666</v>
      </c>
      <c r="G1393" s="128">
        <v>288.6751345948129</v>
      </c>
      <c r="H1393" s="128">
        <v>30272.043060223077</v>
      </c>
    </row>
    <row r="1395" spans="3:8" ht="12.75">
      <c r="C1395" s="150" t="s">
        <v>1231</v>
      </c>
      <c r="D1395" s="128">
        <v>0.5372187896617934</v>
      </c>
      <c r="F1395" s="128">
        <v>1.3338930097651502</v>
      </c>
      <c r="G1395" s="128">
        <v>0.844902832960428</v>
      </c>
      <c r="H1395" s="128">
        <v>0.5406664570659165</v>
      </c>
    </row>
    <row r="1396" spans="1:10" ht="12.75">
      <c r="A1396" s="144" t="s">
        <v>1220</v>
      </c>
      <c r="C1396" s="145" t="s">
        <v>1221</v>
      </c>
      <c r="D1396" s="145" t="s">
        <v>1222</v>
      </c>
      <c r="F1396" s="145" t="s">
        <v>1223</v>
      </c>
      <c r="G1396" s="145" t="s">
        <v>1224</v>
      </c>
      <c r="H1396" s="145" t="s">
        <v>1225</v>
      </c>
      <c r="I1396" s="146" t="s">
        <v>1226</v>
      </c>
      <c r="J1396" s="145" t="s">
        <v>1227</v>
      </c>
    </row>
    <row r="1397" spans="1:8" ht="12.75">
      <c r="A1397" s="147" t="s">
        <v>1115</v>
      </c>
      <c r="C1397" s="148">
        <v>257.6099999998696</v>
      </c>
      <c r="D1397" s="128">
        <v>558563.4815015793</v>
      </c>
      <c r="F1397" s="128">
        <v>19475</v>
      </c>
      <c r="G1397" s="128">
        <v>15764.999999985099</v>
      </c>
      <c r="H1397" s="149" t="s">
        <v>779</v>
      </c>
    </row>
    <row r="1399" spans="4:8" ht="12.75">
      <c r="D1399" s="128">
        <v>541278.0981416702</v>
      </c>
      <c r="F1399" s="128">
        <v>19065</v>
      </c>
      <c r="G1399" s="128">
        <v>15660.000000014901</v>
      </c>
      <c r="H1399" s="149" t="s">
        <v>780</v>
      </c>
    </row>
    <row r="1401" spans="4:8" ht="12.75">
      <c r="D1401" s="128">
        <v>559677.8106946945</v>
      </c>
      <c r="F1401" s="128">
        <v>19795</v>
      </c>
      <c r="G1401" s="128">
        <v>15777.499999985099</v>
      </c>
      <c r="H1401" s="149" t="s">
        <v>781</v>
      </c>
    </row>
    <row r="1403" spans="1:10" ht="12.75">
      <c r="A1403" s="144" t="s">
        <v>1228</v>
      </c>
      <c r="C1403" s="150" t="s">
        <v>1229</v>
      </c>
      <c r="D1403" s="128">
        <v>553173.130112648</v>
      </c>
      <c r="F1403" s="128">
        <v>19445</v>
      </c>
      <c r="G1403" s="128">
        <v>15734.166666661698</v>
      </c>
      <c r="H1403" s="128">
        <v>535583.5467793172</v>
      </c>
      <c r="I1403" s="128">
        <v>-0.0001</v>
      </c>
      <c r="J1403" s="128">
        <v>-0.0001</v>
      </c>
    </row>
    <row r="1404" spans="1:8" ht="12.75">
      <c r="A1404" s="127">
        <v>38398.88707175926</v>
      </c>
      <c r="C1404" s="150" t="s">
        <v>1230</v>
      </c>
      <c r="D1404" s="128">
        <v>10316.456348018583</v>
      </c>
      <c r="F1404" s="128">
        <v>365.9234892706398</v>
      </c>
      <c r="G1404" s="128">
        <v>64.53358297115834</v>
      </c>
      <c r="H1404" s="128">
        <v>10316.456348018583</v>
      </c>
    </row>
    <row r="1406" spans="3:8" ht="12.75">
      <c r="C1406" s="150" t="s">
        <v>1231</v>
      </c>
      <c r="D1406" s="128">
        <v>1.8649597723442823</v>
      </c>
      <c r="F1406" s="128">
        <v>1.8818384637214693</v>
      </c>
      <c r="G1406" s="128">
        <v>0.41014935419424003</v>
      </c>
      <c r="H1406" s="128">
        <v>1.926208601824244</v>
      </c>
    </row>
    <row r="1407" spans="1:10" ht="12.75">
      <c r="A1407" s="144" t="s">
        <v>1220</v>
      </c>
      <c r="C1407" s="145" t="s">
        <v>1221</v>
      </c>
      <c r="D1407" s="145" t="s">
        <v>1222</v>
      </c>
      <c r="F1407" s="145" t="s">
        <v>1223</v>
      </c>
      <c r="G1407" s="145" t="s">
        <v>1224</v>
      </c>
      <c r="H1407" s="145" t="s">
        <v>1225</v>
      </c>
      <c r="I1407" s="146" t="s">
        <v>1226</v>
      </c>
      <c r="J1407" s="145" t="s">
        <v>1227</v>
      </c>
    </row>
    <row r="1408" spans="1:8" ht="12.75">
      <c r="A1408" s="147" t="s">
        <v>1114</v>
      </c>
      <c r="C1408" s="148">
        <v>259.9399999999441</v>
      </c>
      <c r="D1408" s="128">
        <v>5883131.256111145</v>
      </c>
      <c r="F1408" s="128">
        <v>35175</v>
      </c>
      <c r="G1408" s="128">
        <v>34800</v>
      </c>
      <c r="H1408" s="149" t="s">
        <v>782</v>
      </c>
    </row>
    <row r="1410" spans="4:8" ht="12.75">
      <c r="D1410" s="128">
        <v>5845178.791244507</v>
      </c>
      <c r="F1410" s="128">
        <v>35525</v>
      </c>
      <c r="G1410" s="128">
        <v>36050</v>
      </c>
      <c r="H1410" s="149" t="s">
        <v>783</v>
      </c>
    </row>
    <row r="1412" spans="4:8" ht="12.75">
      <c r="D1412" s="128">
        <v>5909583.138496399</v>
      </c>
      <c r="F1412" s="128">
        <v>35700</v>
      </c>
      <c r="G1412" s="128">
        <v>33750</v>
      </c>
      <c r="H1412" s="149" t="s">
        <v>784</v>
      </c>
    </row>
    <row r="1414" spans="1:10" ht="12.75">
      <c r="A1414" s="144" t="s">
        <v>1228</v>
      </c>
      <c r="C1414" s="150" t="s">
        <v>1229</v>
      </c>
      <c r="D1414" s="128">
        <v>5879297.72861735</v>
      </c>
      <c r="F1414" s="128">
        <v>35466.666666666664</v>
      </c>
      <c r="G1414" s="128">
        <v>34866.666666666664</v>
      </c>
      <c r="H1414" s="128">
        <v>5844163.892139363</v>
      </c>
      <c r="I1414" s="128">
        <v>-0.0001</v>
      </c>
      <c r="J1414" s="128">
        <v>-0.0001</v>
      </c>
    </row>
    <row r="1415" spans="1:8" ht="12.75">
      <c r="A1415" s="127">
        <v>38398.88774305556</v>
      </c>
      <c r="C1415" s="150" t="s">
        <v>1230</v>
      </c>
      <c r="D1415" s="128">
        <v>32372.858014392245</v>
      </c>
      <c r="F1415" s="128">
        <v>267.3169155390907</v>
      </c>
      <c r="G1415" s="128">
        <v>1151.4483632943916</v>
      </c>
      <c r="H1415" s="128">
        <v>32372.858014392245</v>
      </c>
    </row>
    <row r="1417" spans="3:8" ht="12.75">
      <c r="C1417" s="150" t="s">
        <v>1231</v>
      </c>
      <c r="D1417" s="128">
        <v>0.5506245730135095</v>
      </c>
      <c r="F1417" s="128">
        <v>0.7537131077230004</v>
      </c>
      <c r="G1417" s="128">
        <v>3.30243316432426</v>
      </c>
      <c r="H1417" s="128">
        <v>0.553934807645197</v>
      </c>
    </row>
    <row r="1418" spans="1:10" ht="12.75">
      <c r="A1418" s="144" t="s">
        <v>1220</v>
      </c>
      <c r="C1418" s="145" t="s">
        <v>1221</v>
      </c>
      <c r="D1418" s="145" t="s">
        <v>1222</v>
      </c>
      <c r="F1418" s="145" t="s">
        <v>1223</v>
      </c>
      <c r="G1418" s="145" t="s">
        <v>1224</v>
      </c>
      <c r="H1418" s="145" t="s">
        <v>1225</v>
      </c>
      <c r="I1418" s="146" t="s">
        <v>1226</v>
      </c>
      <c r="J1418" s="145" t="s">
        <v>1227</v>
      </c>
    </row>
    <row r="1419" spans="1:8" ht="12.75">
      <c r="A1419" s="147" t="s">
        <v>1116</v>
      </c>
      <c r="C1419" s="148">
        <v>285.2129999999888</v>
      </c>
      <c r="D1419" s="128">
        <v>922082.9763765335</v>
      </c>
      <c r="F1419" s="128">
        <v>16450</v>
      </c>
      <c r="G1419" s="128">
        <v>12775</v>
      </c>
      <c r="H1419" s="149" t="s">
        <v>785</v>
      </c>
    </row>
    <row r="1421" spans="4:8" ht="12.75">
      <c r="D1421" s="128">
        <v>916527.7676763535</v>
      </c>
      <c r="F1421" s="128">
        <v>17000</v>
      </c>
      <c r="G1421" s="128">
        <v>12850</v>
      </c>
      <c r="H1421" s="149" t="s">
        <v>786</v>
      </c>
    </row>
    <row r="1423" spans="4:8" ht="12.75">
      <c r="D1423" s="128">
        <v>895120.9030122757</v>
      </c>
      <c r="F1423" s="128">
        <v>17625</v>
      </c>
      <c r="G1423" s="128">
        <v>12850</v>
      </c>
      <c r="H1423" s="149" t="s">
        <v>787</v>
      </c>
    </row>
    <row r="1425" spans="1:10" ht="12.75">
      <c r="A1425" s="144" t="s">
        <v>1228</v>
      </c>
      <c r="C1425" s="150" t="s">
        <v>1229</v>
      </c>
      <c r="D1425" s="128">
        <v>911243.8823550541</v>
      </c>
      <c r="F1425" s="128">
        <v>17025</v>
      </c>
      <c r="G1425" s="128">
        <v>12825</v>
      </c>
      <c r="H1425" s="128">
        <v>896310.2875392289</v>
      </c>
      <c r="I1425" s="128">
        <v>-0.0001</v>
      </c>
      <c r="J1425" s="128">
        <v>-0.0001</v>
      </c>
    </row>
    <row r="1426" spans="1:8" ht="12.75">
      <c r="A1426" s="127">
        <v>38398.88842592593</v>
      </c>
      <c r="C1426" s="150" t="s">
        <v>1230</v>
      </c>
      <c r="D1426" s="128">
        <v>14236.50002955285</v>
      </c>
      <c r="F1426" s="128">
        <v>587.8988008152423</v>
      </c>
      <c r="G1426" s="128">
        <v>43.30127018922193</v>
      </c>
      <c r="H1426" s="128">
        <v>14236.50002955285</v>
      </c>
    </row>
    <row r="1428" spans="3:8" ht="12.75">
      <c r="C1428" s="150" t="s">
        <v>1231</v>
      </c>
      <c r="D1428" s="128">
        <v>1.5623150185392176</v>
      </c>
      <c r="F1428" s="128">
        <v>3.45315007820994</v>
      </c>
      <c r="G1428" s="128">
        <v>0.3376317363682022</v>
      </c>
      <c r="H1428" s="128">
        <v>1.588345043839493</v>
      </c>
    </row>
    <row r="1429" spans="1:10" ht="12.75">
      <c r="A1429" s="144" t="s">
        <v>1220</v>
      </c>
      <c r="C1429" s="145" t="s">
        <v>1221</v>
      </c>
      <c r="D1429" s="145" t="s">
        <v>1222</v>
      </c>
      <c r="F1429" s="145" t="s">
        <v>1223</v>
      </c>
      <c r="G1429" s="145" t="s">
        <v>1224</v>
      </c>
      <c r="H1429" s="145" t="s">
        <v>1225</v>
      </c>
      <c r="I1429" s="146" t="s">
        <v>1226</v>
      </c>
      <c r="J1429" s="145" t="s">
        <v>1227</v>
      </c>
    </row>
    <row r="1430" spans="1:8" ht="12.75">
      <c r="A1430" s="147" t="s">
        <v>1112</v>
      </c>
      <c r="C1430" s="148">
        <v>288.1579999998212</v>
      </c>
      <c r="D1430" s="128">
        <v>565891.9438018799</v>
      </c>
      <c r="F1430" s="128">
        <v>6100</v>
      </c>
      <c r="G1430" s="128">
        <v>5520</v>
      </c>
      <c r="H1430" s="149" t="s">
        <v>788</v>
      </c>
    </row>
    <row r="1432" spans="4:8" ht="12.75">
      <c r="D1432" s="128">
        <v>551623.2440214157</v>
      </c>
      <c r="F1432" s="128">
        <v>6100</v>
      </c>
      <c r="G1432" s="128">
        <v>5520</v>
      </c>
      <c r="H1432" s="149" t="s">
        <v>789</v>
      </c>
    </row>
    <row r="1434" spans="4:8" ht="12.75">
      <c r="D1434" s="128">
        <v>578135.8187866211</v>
      </c>
      <c r="F1434" s="128">
        <v>6100</v>
      </c>
      <c r="G1434" s="128">
        <v>5520</v>
      </c>
      <c r="H1434" s="149" t="s">
        <v>790</v>
      </c>
    </row>
    <row r="1436" spans="1:10" ht="12.75">
      <c r="A1436" s="144" t="s">
        <v>1228</v>
      </c>
      <c r="C1436" s="150" t="s">
        <v>1229</v>
      </c>
      <c r="D1436" s="128">
        <v>565217.0022033056</v>
      </c>
      <c r="F1436" s="128">
        <v>6100</v>
      </c>
      <c r="G1436" s="128">
        <v>5520</v>
      </c>
      <c r="H1436" s="128">
        <v>559411.4933537481</v>
      </c>
      <c r="I1436" s="128">
        <v>-0.0001</v>
      </c>
      <c r="J1436" s="128">
        <v>-0.0001</v>
      </c>
    </row>
    <row r="1437" spans="1:8" ht="12.75">
      <c r="A1437" s="127">
        <v>38398.88885416667</v>
      </c>
      <c r="C1437" s="150" t="s">
        <v>1230</v>
      </c>
      <c r="D1437" s="128">
        <v>13269.16782587552</v>
      </c>
      <c r="H1437" s="128">
        <v>13269.16782587552</v>
      </c>
    </row>
    <row r="1439" spans="3:8" ht="12.75">
      <c r="C1439" s="150" t="s">
        <v>1231</v>
      </c>
      <c r="D1439" s="128">
        <v>2.347623616089077</v>
      </c>
      <c r="F1439" s="128">
        <v>0</v>
      </c>
      <c r="G1439" s="128">
        <v>0</v>
      </c>
      <c r="H1439" s="128">
        <v>2.3719869869539245</v>
      </c>
    </row>
    <row r="1440" spans="1:10" ht="12.75">
      <c r="A1440" s="144" t="s">
        <v>1220</v>
      </c>
      <c r="C1440" s="145" t="s">
        <v>1221</v>
      </c>
      <c r="D1440" s="145" t="s">
        <v>1222</v>
      </c>
      <c r="F1440" s="145" t="s">
        <v>1223</v>
      </c>
      <c r="G1440" s="145" t="s">
        <v>1224</v>
      </c>
      <c r="H1440" s="145" t="s">
        <v>1225</v>
      </c>
      <c r="I1440" s="146" t="s">
        <v>1226</v>
      </c>
      <c r="J1440" s="145" t="s">
        <v>1227</v>
      </c>
    </row>
    <row r="1441" spans="1:8" ht="12.75">
      <c r="A1441" s="147" t="s">
        <v>1113</v>
      </c>
      <c r="C1441" s="148">
        <v>334.94100000010803</v>
      </c>
      <c r="D1441" s="128">
        <v>2040003.678653717</v>
      </c>
      <c r="F1441" s="128">
        <v>45000</v>
      </c>
      <c r="G1441" s="128">
        <v>173600</v>
      </c>
      <c r="H1441" s="149" t="s">
        <v>791</v>
      </c>
    </row>
    <row r="1443" spans="4:8" ht="12.75">
      <c r="D1443" s="128">
        <v>1986831.2904129028</v>
      </c>
      <c r="F1443" s="128">
        <v>44600</v>
      </c>
      <c r="G1443" s="128">
        <v>177300</v>
      </c>
      <c r="H1443" s="149" t="s">
        <v>792</v>
      </c>
    </row>
    <row r="1445" spans="4:8" ht="12.75">
      <c r="D1445" s="128">
        <v>2054631.2294158936</v>
      </c>
      <c r="F1445" s="128">
        <v>47100</v>
      </c>
      <c r="G1445" s="128">
        <v>190500</v>
      </c>
      <c r="H1445" s="149" t="s">
        <v>571</v>
      </c>
    </row>
    <row r="1447" spans="1:10" ht="12.75">
      <c r="A1447" s="144" t="s">
        <v>1228</v>
      </c>
      <c r="C1447" s="150" t="s">
        <v>1229</v>
      </c>
      <c r="D1447" s="128">
        <v>2027155.3994941711</v>
      </c>
      <c r="F1447" s="128">
        <v>45566.66666666667</v>
      </c>
      <c r="G1447" s="128">
        <v>180466.6666666667</v>
      </c>
      <c r="H1447" s="128">
        <v>1891063.7328275046</v>
      </c>
      <c r="I1447" s="128">
        <v>-0.0001</v>
      </c>
      <c r="J1447" s="128">
        <v>-0.0001</v>
      </c>
    </row>
    <row r="1448" spans="1:8" ht="12.75">
      <c r="A1448" s="127">
        <v>38398.889328703706</v>
      </c>
      <c r="C1448" s="150" t="s">
        <v>1230</v>
      </c>
      <c r="D1448" s="128">
        <v>35679.35874177347</v>
      </c>
      <c r="F1448" s="128">
        <v>1342.8824718989124</v>
      </c>
      <c r="G1448" s="128">
        <v>8883.880533490606</v>
      </c>
      <c r="H1448" s="128">
        <v>35679.35874177347</v>
      </c>
    </row>
    <row r="1450" spans="3:8" ht="12.75">
      <c r="C1450" s="150" t="s">
        <v>1231</v>
      </c>
      <c r="D1450" s="128">
        <v>1.760070231945534</v>
      </c>
      <c r="F1450" s="128">
        <v>2.947071993925923</v>
      </c>
      <c r="G1450" s="128">
        <v>4.922726560855527</v>
      </c>
      <c r="H1450" s="128">
        <v>1.8867348636857395</v>
      </c>
    </row>
    <row r="1451" spans="1:10" ht="12.75">
      <c r="A1451" s="144" t="s">
        <v>1220</v>
      </c>
      <c r="C1451" s="145" t="s">
        <v>1221</v>
      </c>
      <c r="D1451" s="145" t="s">
        <v>1222</v>
      </c>
      <c r="F1451" s="145" t="s">
        <v>1223</v>
      </c>
      <c r="G1451" s="145" t="s">
        <v>1224</v>
      </c>
      <c r="H1451" s="145" t="s">
        <v>1225</v>
      </c>
      <c r="I1451" s="146" t="s">
        <v>1226</v>
      </c>
      <c r="J1451" s="145" t="s">
        <v>1227</v>
      </c>
    </row>
    <row r="1452" spans="1:8" ht="12.75">
      <c r="A1452" s="147" t="s">
        <v>1117</v>
      </c>
      <c r="C1452" s="148">
        <v>393.36599999992177</v>
      </c>
      <c r="D1452" s="128">
        <v>4700964.006278992</v>
      </c>
      <c r="F1452" s="128">
        <v>16300</v>
      </c>
      <c r="G1452" s="128">
        <v>18600</v>
      </c>
      <c r="H1452" s="149" t="s">
        <v>572</v>
      </c>
    </row>
    <row r="1454" spans="4:8" ht="12.75">
      <c r="D1454" s="128">
        <v>4655212.687507629</v>
      </c>
      <c r="F1454" s="128">
        <v>16200</v>
      </c>
      <c r="G1454" s="128">
        <v>17200</v>
      </c>
      <c r="H1454" s="149" t="s">
        <v>573</v>
      </c>
    </row>
    <row r="1456" spans="4:8" ht="12.75">
      <c r="D1456" s="128">
        <v>4744305.405212402</v>
      </c>
      <c r="F1456" s="128">
        <v>16600</v>
      </c>
      <c r="G1456" s="128">
        <v>17100</v>
      </c>
      <c r="H1456" s="149" t="s">
        <v>574</v>
      </c>
    </row>
    <row r="1458" spans="1:10" ht="12.75">
      <c r="A1458" s="144" t="s">
        <v>1228</v>
      </c>
      <c r="C1458" s="150" t="s">
        <v>1229</v>
      </c>
      <c r="D1458" s="128">
        <v>4700160.699666341</v>
      </c>
      <c r="F1458" s="128">
        <v>16366.666666666668</v>
      </c>
      <c r="G1458" s="128">
        <v>17633.333333333332</v>
      </c>
      <c r="H1458" s="128">
        <v>4683160.699666341</v>
      </c>
      <c r="I1458" s="128">
        <v>-0.0001</v>
      </c>
      <c r="J1458" s="128">
        <v>-0.0001</v>
      </c>
    </row>
    <row r="1459" spans="1:8" ht="12.75">
      <c r="A1459" s="127">
        <v>38398.88980324074</v>
      </c>
      <c r="C1459" s="150" t="s">
        <v>1230</v>
      </c>
      <c r="D1459" s="128">
        <v>44551.79079618087</v>
      </c>
      <c r="F1459" s="128">
        <v>208.16659994661327</v>
      </c>
      <c r="G1459" s="128">
        <v>838.6497083606082</v>
      </c>
      <c r="H1459" s="128">
        <v>44551.79079618087</v>
      </c>
    </row>
    <row r="1461" spans="3:8" ht="12.75">
      <c r="C1461" s="150" t="s">
        <v>1231</v>
      </c>
      <c r="D1461" s="128">
        <v>0.9478780331775373</v>
      </c>
      <c r="F1461" s="128">
        <v>1.271893686028187</v>
      </c>
      <c r="G1461" s="128">
        <v>4.756047495428781</v>
      </c>
      <c r="H1461" s="128">
        <v>0.951318856074169</v>
      </c>
    </row>
    <row r="1462" spans="1:10" ht="12.75">
      <c r="A1462" s="144" t="s">
        <v>1220</v>
      </c>
      <c r="C1462" s="145" t="s">
        <v>1221</v>
      </c>
      <c r="D1462" s="145" t="s">
        <v>1222</v>
      </c>
      <c r="F1462" s="145" t="s">
        <v>1223</v>
      </c>
      <c r="G1462" s="145" t="s">
        <v>1224</v>
      </c>
      <c r="H1462" s="145" t="s">
        <v>1225</v>
      </c>
      <c r="I1462" s="146" t="s">
        <v>1226</v>
      </c>
      <c r="J1462" s="145" t="s">
        <v>1227</v>
      </c>
    </row>
    <row r="1463" spans="1:8" ht="12.75">
      <c r="A1463" s="147" t="s">
        <v>1111</v>
      </c>
      <c r="C1463" s="148">
        <v>396.15199999976903</v>
      </c>
      <c r="D1463" s="128">
        <v>5158825.221961975</v>
      </c>
      <c r="F1463" s="128">
        <v>129100</v>
      </c>
      <c r="G1463" s="128">
        <v>128900</v>
      </c>
      <c r="H1463" s="149" t="s">
        <v>575</v>
      </c>
    </row>
    <row r="1465" spans="4:8" ht="12.75">
      <c r="D1465" s="128">
        <v>4881531.543060303</v>
      </c>
      <c r="F1465" s="128">
        <v>128800</v>
      </c>
      <c r="G1465" s="128">
        <v>129500</v>
      </c>
      <c r="H1465" s="149" t="s">
        <v>576</v>
      </c>
    </row>
    <row r="1467" spans="4:8" ht="12.75">
      <c r="D1467" s="128">
        <v>5030315.454040527</v>
      </c>
      <c r="F1467" s="128">
        <v>127200</v>
      </c>
      <c r="G1467" s="128">
        <v>129300</v>
      </c>
      <c r="H1467" s="149" t="s">
        <v>577</v>
      </c>
    </row>
    <row r="1469" spans="1:10" ht="12.75">
      <c r="A1469" s="144" t="s">
        <v>1228</v>
      </c>
      <c r="C1469" s="150" t="s">
        <v>1229</v>
      </c>
      <c r="D1469" s="128">
        <v>5023557.406354268</v>
      </c>
      <c r="F1469" s="128">
        <v>128366.66666666666</v>
      </c>
      <c r="G1469" s="128">
        <v>129233.33333333334</v>
      </c>
      <c r="H1469" s="128">
        <v>4894762.043690773</v>
      </c>
      <c r="I1469" s="128">
        <v>-0.0001</v>
      </c>
      <c r="J1469" s="128">
        <v>-0.0001</v>
      </c>
    </row>
    <row r="1470" spans="1:8" ht="12.75">
      <c r="A1470" s="127">
        <v>38398.89027777778</v>
      </c>
      <c r="C1470" s="150" t="s">
        <v>1230</v>
      </c>
      <c r="D1470" s="128">
        <v>138770.31201271643</v>
      </c>
      <c r="F1470" s="128">
        <v>1021.4368964029708</v>
      </c>
      <c r="G1470" s="128">
        <v>305.5050463303894</v>
      </c>
      <c r="H1470" s="128">
        <v>138770.31201271643</v>
      </c>
    </row>
    <row r="1472" spans="3:8" ht="12.75">
      <c r="C1472" s="150" t="s">
        <v>1231</v>
      </c>
      <c r="D1472" s="128">
        <v>2.7623912854501613</v>
      </c>
      <c r="F1472" s="128">
        <v>0.795718174294706</v>
      </c>
      <c r="G1472" s="128">
        <v>0.2363980239853413</v>
      </c>
      <c r="H1472" s="128">
        <v>2.8350777989624225</v>
      </c>
    </row>
    <row r="1473" spans="1:10" ht="12.75">
      <c r="A1473" s="144" t="s">
        <v>1220</v>
      </c>
      <c r="C1473" s="145" t="s">
        <v>1221</v>
      </c>
      <c r="D1473" s="145" t="s">
        <v>1222</v>
      </c>
      <c r="F1473" s="145" t="s">
        <v>1223</v>
      </c>
      <c r="G1473" s="145" t="s">
        <v>1224</v>
      </c>
      <c r="H1473" s="145" t="s">
        <v>1225</v>
      </c>
      <c r="I1473" s="146" t="s">
        <v>1226</v>
      </c>
      <c r="J1473" s="145" t="s">
        <v>1227</v>
      </c>
    </row>
    <row r="1474" spans="1:8" ht="12.75">
      <c r="A1474" s="147" t="s">
        <v>1118</v>
      </c>
      <c r="C1474" s="148">
        <v>589.5920000001788</v>
      </c>
      <c r="D1474" s="128">
        <v>563607.9611091614</v>
      </c>
      <c r="F1474" s="128">
        <v>4100</v>
      </c>
      <c r="G1474" s="128">
        <v>4180</v>
      </c>
      <c r="H1474" s="149" t="s">
        <v>578</v>
      </c>
    </row>
    <row r="1476" spans="4:8" ht="12.75">
      <c r="D1476" s="128">
        <v>553336.7679796219</v>
      </c>
      <c r="F1476" s="128">
        <v>4150</v>
      </c>
      <c r="G1476" s="128">
        <v>4110</v>
      </c>
      <c r="H1476" s="149" t="s">
        <v>579</v>
      </c>
    </row>
    <row r="1478" spans="4:8" ht="12.75">
      <c r="D1478" s="128">
        <v>541514.6148300171</v>
      </c>
      <c r="F1478" s="128">
        <v>4240</v>
      </c>
      <c r="G1478" s="128">
        <v>4150</v>
      </c>
      <c r="H1478" s="149" t="s">
        <v>580</v>
      </c>
    </row>
    <row r="1480" spans="1:10" ht="12.75">
      <c r="A1480" s="144" t="s">
        <v>1228</v>
      </c>
      <c r="C1480" s="150" t="s">
        <v>1229</v>
      </c>
      <c r="D1480" s="128">
        <v>552819.7813062668</v>
      </c>
      <c r="F1480" s="128">
        <v>4163.333333333333</v>
      </c>
      <c r="G1480" s="128">
        <v>4146.666666666667</v>
      </c>
      <c r="H1480" s="128">
        <v>548665.2868850675</v>
      </c>
      <c r="I1480" s="128">
        <v>-0.0001</v>
      </c>
      <c r="J1480" s="128">
        <v>-0.0001</v>
      </c>
    </row>
    <row r="1481" spans="1:8" ht="12.75">
      <c r="A1481" s="127">
        <v>38398.89076388889</v>
      </c>
      <c r="C1481" s="150" t="s">
        <v>1230</v>
      </c>
      <c r="D1481" s="128">
        <v>11055.742574240076</v>
      </c>
      <c r="F1481" s="128">
        <v>70.94598884597588</v>
      </c>
      <c r="G1481" s="128">
        <v>35.11884584284246</v>
      </c>
      <c r="H1481" s="128">
        <v>11055.742574240076</v>
      </c>
    </row>
    <row r="1483" spans="3:8" ht="12.75">
      <c r="C1483" s="150" t="s">
        <v>1231</v>
      </c>
      <c r="D1483" s="128">
        <v>1.9998818689367963</v>
      </c>
      <c r="F1483" s="128">
        <v>1.7040669858921353</v>
      </c>
      <c r="G1483" s="128">
        <v>0.8469175042486122</v>
      </c>
      <c r="H1483" s="128">
        <v>2.015024977615542</v>
      </c>
    </row>
    <row r="1484" spans="1:10" ht="12.75">
      <c r="A1484" s="144" t="s">
        <v>1220</v>
      </c>
      <c r="C1484" s="145" t="s">
        <v>1221</v>
      </c>
      <c r="D1484" s="145" t="s">
        <v>1222</v>
      </c>
      <c r="F1484" s="145" t="s">
        <v>1223</v>
      </c>
      <c r="G1484" s="145" t="s">
        <v>1224</v>
      </c>
      <c r="H1484" s="145" t="s">
        <v>1225</v>
      </c>
      <c r="I1484" s="146" t="s">
        <v>1226</v>
      </c>
      <c r="J1484" s="145" t="s">
        <v>1227</v>
      </c>
    </row>
    <row r="1485" spans="1:8" ht="12.75">
      <c r="A1485" s="147" t="s">
        <v>1119</v>
      </c>
      <c r="C1485" s="148">
        <v>766.4900000002235</v>
      </c>
      <c r="D1485" s="128">
        <v>23394.6992572248</v>
      </c>
      <c r="F1485" s="128">
        <v>2063</v>
      </c>
      <c r="G1485" s="128">
        <v>1934</v>
      </c>
      <c r="H1485" s="149" t="s">
        <v>581</v>
      </c>
    </row>
    <row r="1487" spans="4:8" ht="12.75">
      <c r="D1487" s="128">
        <v>24284.132703781128</v>
      </c>
      <c r="F1487" s="128">
        <v>1946</v>
      </c>
      <c r="G1487" s="128">
        <v>1910</v>
      </c>
      <c r="H1487" s="149" t="s">
        <v>582</v>
      </c>
    </row>
    <row r="1489" spans="4:8" ht="12.75">
      <c r="D1489" s="128">
        <v>24091.357038795948</v>
      </c>
      <c r="F1489" s="128">
        <v>1923.0000000018626</v>
      </c>
      <c r="G1489" s="128">
        <v>1973.0000000018626</v>
      </c>
      <c r="H1489" s="149" t="s">
        <v>583</v>
      </c>
    </row>
    <row r="1491" spans="1:10" ht="12.75">
      <c r="A1491" s="144" t="s">
        <v>1228</v>
      </c>
      <c r="C1491" s="150" t="s">
        <v>1229</v>
      </c>
      <c r="D1491" s="128">
        <v>23923.396333267294</v>
      </c>
      <c r="F1491" s="128">
        <v>1977.3333333339542</v>
      </c>
      <c r="G1491" s="128">
        <v>1939.0000000006207</v>
      </c>
      <c r="H1491" s="128">
        <v>21965.97763407968</v>
      </c>
      <c r="I1491" s="128">
        <v>-0.0001</v>
      </c>
      <c r="J1491" s="128">
        <v>-0.0001</v>
      </c>
    </row>
    <row r="1492" spans="1:8" ht="12.75">
      <c r="A1492" s="127">
        <v>38398.89126157408</v>
      </c>
      <c r="C1492" s="150" t="s">
        <v>1230</v>
      </c>
      <c r="D1492" s="128">
        <v>467.9006977069302</v>
      </c>
      <c r="F1492" s="128">
        <v>75.0755175355615</v>
      </c>
      <c r="G1492" s="128">
        <v>31.79622619216907</v>
      </c>
      <c r="H1492" s="128">
        <v>467.9006977069302</v>
      </c>
    </row>
    <row r="1494" spans="3:8" ht="12.75">
      <c r="C1494" s="150" t="s">
        <v>1231</v>
      </c>
      <c r="D1494" s="128">
        <v>1.9558288931420613</v>
      </c>
      <c r="F1494" s="128">
        <v>3.796806348729161</v>
      </c>
      <c r="G1494" s="128">
        <v>1.6398260026899893</v>
      </c>
      <c r="H1494" s="128">
        <v>2.1301155154642135</v>
      </c>
    </row>
    <row r="1495" spans="1:16" ht="12.75">
      <c r="A1495" s="138" t="s">
        <v>1280</v>
      </c>
      <c r="B1495" s="133" t="s">
        <v>1136</v>
      </c>
      <c r="D1495" s="138" t="s">
        <v>1281</v>
      </c>
      <c r="E1495" s="133" t="s">
        <v>1282</v>
      </c>
      <c r="F1495" s="134" t="s">
        <v>1248</v>
      </c>
      <c r="G1495" s="139" t="s">
        <v>1284</v>
      </c>
      <c r="H1495" s="140">
        <v>1</v>
      </c>
      <c r="I1495" s="141" t="s">
        <v>1285</v>
      </c>
      <c r="J1495" s="140">
        <v>13</v>
      </c>
      <c r="K1495" s="139" t="s">
        <v>1286</v>
      </c>
      <c r="L1495" s="142">
        <v>1</v>
      </c>
      <c r="M1495" s="139" t="s">
        <v>1287</v>
      </c>
      <c r="N1495" s="143">
        <v>1</v>
      </c>
      <c r="O1495" s="139" t="s">
        <v>1288</v>
      </c>
      <c r="P1495" s="143">
        <v>1</v>
      </c>
    </row>
    <row r="1497" spans="1:10" ht="12.75">
      <c r="A1497" s="144" t="s">
        <v>1220</v>
      </c>
      <c r="C1497" s="145" t="s">
        <v>1221</v>
      </c>
      <c r="D1497" s="145" t="s">
        <v>1222</v>
      </c>
      <c r="F1497" s="145" t="s">
        <v>1223</v>
      </c>
      <c r="G1497" s="145" t="s">
        <v>1224</v>
      </c>
      <c r="H1497" s="145" t="s">
        <v>1225</v>
      </c>
      <c r="I1497" s="146" t="s">
        <v>1226</v>
      </c>
      <c r="J1497" s="145" t="s">
        <v>1227</v>
      </c>
    </row>
    <row r="1498" spans="1:8" ht="12.75">
      <c r="A1498" s="147" t="s">
        <v>1096</v>
      </c>
      <c r="C1498" s="148">
        <v>178.2290000000503</v>
      </c>
      <c r="D1498" s="128">
        <v>526</v>
      </c>
      <c r="F1498" s="128">
        <v>517</v>
      </c>
      <c r="G1498" s="128">
        <v>508.99999999953434</v>
      </c>
      <c r="H1498" s="149" t="s">
        <v>584</v>
      </c>
    </row>
    <row r="1500" spans="4:8" ht="12.75">
      <c r="D1500" s="128">
        <v>535.9557773135602</v>
      </c>
      <c r="F1500" s="128">
        <v>526</v>
      </c>
      <c r="G1500" s="128">
        <v>456</v>
      </c>
      <c r="H1500" s="149" t="s">
        <v>585</v>
      </c>
    </row>
    <row r="1502" spans="4:8" ht="12.75">
      <c r="D1502" s="128">
        <v>507.00000000046566</v>
      </c>
      <c r="F1502" s="128">
        <v>487.99999999953434</v>
      </c>
      <c r="G1502" s="128">
        <v>473.00000000046566</v>
      </c>
      <c r="H1502" s="149" t="s">
        <v>586</v>
      </c>
    </row>
    <row r="1504" spans="1:8" ht="12.75">
      <c r="A1504" s="144" t="s">
        <v>1228</v>
      </c>
      <c r="C1504" s="150" t="s">
        <v>1229</v>
      </c>
      <c r="D1504" s="128">
        <v>522.9852591046753</v>
      </c>
      <c r="F1504" s="128">
        <v>510.3333333331781</v>
      </c>
      <c r="G1504" s="128">
        <v>479.33333333333337</v>
      </c>
      <c r="H1504" s="128">
        <v>32.279486292814184</v>
      </c>
    </row>
    <row r="1505" spans="1:8" ht="12.75">
      <c r="A1505" s="127">
        <v>38398.893541666665</v>
      </c>
      <c r="C1505" s="150" t="s">
        <v>1230</v>
      </c>
      <c r="D1505" s="128">
        <v>14.71141587172443</v>
      </c>
      <c r="F1505" s="128">
        <v>19.857828011737944</v>
      </c>
      <c r="G1505" s="128">
        <v>27.061657992749538</v>
      </c>
      <c r="H1505" s="128">
        <v>14.71141587172443</v>
      </c>
    </row>
    <row r="1507" spans="3:8" ht="12.75">
      <c r="C1507" s="150" t="s">
        <v>1231</v>
      </c>
      <c r="D1507" s="128">
        <v>2.8129695083394215</v>
      </c>
      <c r="F1507" s="128">
        <v>3.891148532673544</v>
      </c>
      <c r="G1507" s="128">
        <v>5.645686646609777</v>
      </c>
      <c r="H1507" s="128">
        <v>45.57512389842269</v>
      </c>
    </row>
    <row r="1508" spans="1:10" ht="12.75">
      <c r="A1508" s="144" t="s">
        <v>1220</v>
      </c>
      <c r="C1508" s="145" t="s">
        <v>1221</v>
      </c>
      <c r="D1508" s="145" t="s">
        <v>1222</v>
      </c>
      <c r="F1508" s="145" t="s">
        <v>1223</v>
      </c>
      <c r="G1508" s="145" t="s">
        <v>1224</v>
      </c>
      <c r="H1508" s="145" t="s">
        <v>1225</v>
      </c>
      <c r="I1508" s="146" t="s">
        <v>1226</v>
      </c>
      <c r="J1508" s="145" t="s">
        <v>1227</v>
      </c>
    </row>
    <row r="1509" spans="1:8" ht="12.75">
      <c r="A1509" s="147" t="s">
        <v>1112</v>
      </c>
      <c r="C1509" s="148">
        <v>251.61100000003353</v>
      </c>
      <c r="D1509" s="128">
        <v>4676149.284622192</v>
      </c>
      <c r="F1509" s="128">
        <v>35100</v>
      </c>
      <c r="G1509" s="128">
        <v>32200</v>
      </c>
      <c r="H1509" s="149" t="s">
        <v>587</v>
      </c>
    </row>
    <row r="1511" spans="4:8" ht="12.75">
      <c r="D1511" s="128">
        <v>4607132.572509766</v>
      </c>
      <c r="F1511" s="128">
        <v>36500</v>
      </c>
      <c r="G1511" s="128">
        <v>31800</v>
      </c>
      <c r="H1511" s="149" t="s">
        <v>588</v>
      </c>
    </row>
    <row r="1513" spans="4:8" ht="12.75">
      <c r="D1513" s="128">
        <v>4728828.635604858</v>
      </c>
      <c r="F1513" s="128">
        <v>36600</v>
      </c>
      <c r="G1513" s="128">
        <v>31800</v>
      </c>
      <c r="H1513" s="149" t="s">
        <v>589</v>
      </c>
    </row>
    <row r="1515" spans="1:10" ht="12.75">
      <c r="A1515" s="144" t="s">
        <v>1228</v>
      </c>
      <c r="C1515" s="150" t="s">
        <v>1229</v>
      </c>
      <c r="D1515" s="128">
        <v>4670703.4975789385</v>
      </c>
      <c r="F1515" s="128">
        <v>36066.666666666664</v>
      </c>
      <c r="G1515" s="128">
        <v>31933.333333333336</v>
      </c>
      <c r="H1515" s="128">
        <v>4636723.869977624</v>
      </c>
      <c r="I1515" s="128">
        <v>-0.0001</v>
      </c>
      <c r="J1515" s="128">
        <v>-0.0001</v>
      </c>
    </row>
    <row r="1516" spans="1:8" ht="12.75">
      <c r="A1516" s="127">
        <v>38398.8940625</v>
      </c>
      <c r="C1516" s="150" t="s">
        <v>1230</v>
      </c>
      <c r="D1516" s="128">
        <v>61030.52834928872</v>
      </c>
      <c r="F1516" s="128">
        <v>838.6497083606082</v>
      </c>
      <c r="G1516" s="128">
        <v>230.94010767585027</v>
      </c>
      <c r="H1516" s="128">
        <v>61030.52834928872</v>
      </c>
    </row>
    <row r="1518" spans="3:8" ht="12.75">
      <c r="C1518" s="150" t="s">
        <v>1231</v>
      </c>
      <c r="D1518" s="128">
        <v>1.3066667233517166</v>
      </c>
      <c r="F1518" s="128">
        <v>2.3252764557133316</v>
      </c>
      <c r="G1518" s="128">
        <v>0.7231944916780279</v>
      </c>
      <c r="H1518" s="128">
        <v>1.316242460424611</v>
      </c>
    </row>
    <row r="1519" spans="1:10" ht="12.75">
      <c r="A1519" s="144" t="s">
        <v>1220</v>
      </c>
      <c r="C1519" s="145" t="s">
        <v>1221</v>
      </c>
      <c r="D1519" s="145" t="s">
        <v>1222</v>
      </c>
      <c r="F1519" s="145" t="s">
        <v>1223</v>
      </c>
      <c r="G1519" s="145" t="s">
        <v>1224</v>
      </c>
      <c r="H1519" s="145" t="s">
        <v>1225</v>
      </c>
      <c r="I1519" s="146" t="s">
        <v>1226</v>
      </c>
      <c r="J1519" s="145" t="s">
        <v>1227</v>
      </c>
    </row>
    <row r="1520" spans="1:8" ht="12.75">
      <c r="A1520" s="147" t="s">
        <v>1115</v>
      </c>
      <c r="C1520" s="148">
        <v>257.6099999998696</v>
      </c>
      <c r="D1520" s="128">
        <v>393463.3616333008</v>
      </c>
      <c r="F1520" s="128">
        <v>17175</v>
      </c>
      <c r="G1520" s="128">
        <v>15297.500000014901</v>
      </c>
      <c r="H1520" s="149" t="s">
        <v>590</v>
      </c>
    </row>
    <row r="1522" spans="4:8" ht="12.75">
      <c r="D1522" s="128">
        <v>393908.7418527603</v>
      </c>
      <c r="F1522" s="128">
        <v>17220</v>
      </c>
      <c r="G1522" s="128">
        <v>15262.5</v>
      </c>
      <c r="H1522" s="149" t="s">
        <v>591</v>
      </c>
    </row>
    <row r="1524" spans="4:8" ht="12.75">
      <c r="D1524" s="128">
        <v>401013.289501667</v>
      </c>
      <c r="F1524" s="128">
        <v>17030</v>
      </c>
      <c r="G1524" s="128">
        <v>15160.000000014901</v>
      </c>
      <c r="H1524" s="149" t="s">
        <v>592</v>
      </c>
    </row>
    <row r="1526" spans="1:10" ht="12.75">
      <c r="A1526" s="144" t="s">
        <v>1228</v>
      </c>
      <c r="C1526" s="150" t="s">
        <v>1229</v>
      </c>
      <c r="D1526" s="128">
        <v>396128.4643292427</v>
      </c>
      <c r="F1526" s="128">
        <v>17141.666666666668</v>
      </c>
      <c r="G1526" s="128">
        <v>15240.000000009935</v>
      </c>
      <c r="H1526" s="128">
        <v>379937.63099590444</v>
      </c>
      <c r="I1526" s="128">
        <v>-0.0001</v>
      </c>
      <c r="J1526" s="128">
        <v>-0.0001</v>
      </c>
    </row>
    <row r="1527" spans="1:8" ht="12.75">
      <c r="A1527" s="127">
        <v>38398.89469907407</v>
      </c>
      <c r="C1527" s="150" t="s">
        <v>1230</v>
      </c>
      <c r="D1527" s="128">
        <v>4236.239913986716</v>
      </c>
      <c r="F1527" s="128">
        <v>99.28914005737653</v>
      </c>
      <c r="G1527" s="128">
        <v>71.45802963729102</v>
      </c>
      <c r="H1527" s="128">
        <v>4236.239913986716</v>
      </c>
    </row>
    <row r="1529" spans="3:8" ht="12.75">
      <c r="C1529" s="150" t="s">
        <v>1231</v>
      </c>
      <c r="D1529" s="128">
        <v>1.0694106320180412</v>
      </c>
      <c r="F1529" s="128">
        <v>0.5792268744231981</v>
      </c>
      <c r="G1529" s="128">
        <v>0.46888470890580336</v>
      </c>
      <c r="H1529" s="128">
        <v>1.1149829783595142</v>
      </c>
    </row>
    <row r="1530" spans="1:10" ht="12.75">
      <c r="A1530" s="144" t="s">
        <v>1220</v>
      </c>
      <c r="C1530" s="145" t="s">
        <v>1221</v>
      </c>
      <c r="D1530" s="145" t="s">
        <v>1222</v>
      </c>
      <c r="F1530" s="145" t="s">
        <v>1223</v>
      </c>
      <c r="G1530" s="145" t="s">
        <v>1224</v>
      </c>
      <c r="H1530" s="145" t="s">
        <v>1225</v>
      </c>
      <c r="I1530" s="146" t="s">
        <v>1226</v>
      </c>
      <c r="J1530" s="145" t="s">
        <v>1227</v>
      </c>
    </row>
    <row r="1531" spans="1:8" ht="12.75">
      <c r="A1531" s="147" t="s">
        <v>1114</v>
      </c>
      <c r="C1531" s="148">
        <v>259.9399999999441</v>
      </c>
      <c r="D1531" s="128">
        <v>4126208.4561195374</v>
      </c>
      <c r="F1531" s="128">
        <v>30750</v>
      </c>
      <c r="G1531" s="128">
        <v>30650</v>
      </c>
      <c r="H1531" s="149" t="s">
        <v>593</v>
      </c>
    </row>
    <row r="1533" spans="4:8" ht="12.75">
      <c r="D1533" s="128">
        <v>4287892.103866577</v>
      </c>
      <c r="F1533" s="128">
        <v>30925</v>
      </c>
      <c r="G1533" s="128">
        <v>29950</v>
      </c>
      <c r="H1533" s="149" t="s">
        <v>594</v>
      </c>
    </row>
    <row r="1535" spans="4:8" ht="12.75">
      <c r="D1535" s="128">
        <v>4111051.032306671</v>
      </c>
      <c r="F1535" s="128">
        <v>30675</v>
      </c>
      <c r="G1535" s="128">
        <v>30050</v>
      </c>
      <c r="H1535" s="149" t="s">
        <v>595</v>
      </c>
    </row>
    <row r="1537" spans="1:10" ht="12.75">
      <c r="A1537" s="144" t="s">
        <v>1228</v>
      </c>
      <c r="C1537" s="150" t="s">
        <v>1229</v>
      </c>
      <c r="D1537" s="128">
        <v>4175050.530764262</v>
      </c>
      <c r="F1537" s="128">
        <v>30783.333333333336</v>
      </c>
      <c r="G1537" s="128">
        <v>30216.666666666664</v>
      </c>
      <c r="H1537" s="128">
        <v>4144581.53705357</v>
      </c>
      <c r="I1537" s="128">
        <v>-0.0001</v>
      </c>
      <c r="J1537" s="128">
        <v>-0.0001</v>
      </c>
    </row>
    <row r="1538" spans="1:8" ht="12.75">
      <c r="A1538" s="127">
        <v>38398.895370370374</v>
      </c>
      <c r="C1538" s="150" t="s">
        <v>1230</v>
      </c>
      <c r="D1538" s="128">
        <v>98017.10227972124</v>
      </c>
      <c r="F1538" s="128">
        <v>128.2900359861721</v>
      </c>
      <c r="G1538" s="128">
        <v>378.5938897200183</v>
      </c>
      <c r="H1538" s="128">
        <v>98017.10227972124</v>
      </c>
    </row>
    <row r="1540" spans="3:8" ht="12.75">
      <c r="C1540" s="150" t="s">
        <v>1231</v>
      </c>
      <c r="D1540" s="128">
        <v>2.347686610197237</v>
      </c>
      <c r="F1540" s="128">
        <v>0.41675160580239984</v>
      </c>
      <c r="G1540" s="128">
        <v>1.2529306885383948</v>
      </c>
      <c r="H1540" s="128">
        <v>2.364945686396189</v>
      </c>
    </row>
    <row r="1541" spans="1:10" ht="12.75">
      <c r="A1541" s="144" t="s">
        <v>1220</v>
      </c>
      <c r="C1541" s="145" t="s">
        <v>1221</v>
      </c>
      <c r="D1541" s="145" t="s">
        <v>1222</v>
      </c>
      <c r="F1541" s="145" t="s">
        <v>1223</v>
      </c>
      <c r="G1541" s="145" t="s">
        <v>1224</v>
      </c>
      <c r="H1541" s="145" t="s">
        <v>1225</v>
      </c>
      <c r="I1541" s="146" t="s">
        <v>1226</v>
      </c>
      <c r="J1541" s="145" t="s">
        <v>1227</v>
      </c>
    </row>
    <row r="1542" spans="1:8" ht="12.75">
      <c r="A1542" s="147" t="s">
        <v>1116</v>
      </c>
      <c r="C1542" s="148">
        <v>285.2129999999888</v>
      </c>
      <c r="D1542" s="128">
        <v>5784233.096199036</v>
      </c>
      <c r="F1542" s="128">
        <v>42900</v>
      </c>
      <c r="G1542" s="128">
        <v>26350</v>
      </c>
      <c r="H1542" s="149" t="s">
        <v>596</v>
      </c>
    </row>
    <row r="1544" spans="4:8" ht="12.75">
      <c r="D1544" s="128">
        <v>6091022.139381409</v>
      </c>
      <c r="F1544" s="128">
        <v>41975</v>
      </c>
      <c r="G1544" s="128">
        <v>27250</v>
      </c>
      <c r="H1544" s="149" t="s">
        <v>597</v>
      </c>
    </row>
    <row r="1546" spans="4:8" ht="12.75">
      <c r="D1546" s="128">
        <v>6083571.677017212</v>
      </c>
      <c r="F1546" s="128">
        <v>43875</v>
      </c>
      <c r="G1546" s="128">
        <v>26450</v>
      </c>
      <c r="H1546" s="149" t="s">
        <v>598</v>
      </c>
    </row>
    <row r="1548" spans="1:10" ht="12.75">
      <c r="A1548" s="144" t="s">
        <v>1228</v>
      </c>
      <c r="C1548" s="150" t="s">
        <v>1229</v>
      </c>
      <c r="D1548" s="128">
        <v>5986275.637532553</v>
      </c>
      <c r="F1548" s="128">
        <v>42916.66666666667</v>
      </c>
      <c r="G1548" s="128">
        <v>26683.333333333336</v>
      </c>
      <c r="H1548" s="128">
        <v>5951442.417887258</v>
      </c>
      <c r="I1548" s="128">
        <v>-0.0001</v>
      </c>
      <c r="J1548" s="128">
        <v>-0.0001</v>
      </c>
    </row>
    <row r="1549" spans="1:8" ht="12.75">
      <c r="A1549" s="127">
        <v>38398.896053240744</v>
      </c>
      <c r="C1549" s="150" t="s">
        <v>1230</v>
      </c>
      <c r="D1549" s="128">
        <v>175013.62440888234</v>
      </c>
      <c r="F1549" s="128">
        <v>950.1096427956793</v>
      </c>
      <c r="G1549" s="128">
        <v>493.28828623162474</v>
      </c>
      <c r="H1549" s="128">
        <v>175013.62440888234</v>
      </c>
    </row>
    <row r="1551" spans="3:8" ht="12.75">
      <c r="C1551" s="150" t="s">
        <v>1231</v>
      </c>
      <c r="D1551" s="128">
        <v>2.923581121316696</v>
      </c>
      <c r="F1551" s="128">
        <v>2.213847711368573</v>
      </c>
      <c r="G1551" s="128">
        <v>1.8486756510866635</v>
      </c>
      <c r="H1551" s="128">
        <v>2.940692560224948</v>
      </c>
    </row>
    <row r="1552" spans="1:10" ht="12.75">
      <c r="A1552" s="144" t="s">
        <v>1220</v>
      </c>
      <c r="C1552" s="145" t="s">
        <v>1221</v>
      </c>
      <c r="D1552" s="145" t="s">
        <v>1222</v>
      </c>
      <c r="F1552" s="145" t="s">
        <v>1223</v>
      </c>
      <c r="G1552" s="145" t="s">
        <v>1224</v>
      </c>
      <c r="H1552" s="145" t="s">
        <v>1225</v>
      </c>
      <c r="I1552" s="146" t="s">
        <v>1226</v>
      </c>
      <c r="J1552" s="145" t="s">
        <v>1227</v>
      </c>
    </row>
    <row r="1553" spans="1:8" ht="12.75">
      <c r="A1553" s="147" t="s">
        <v>1112</v>
      </c>
      <c r="C1553" s="148">
        <v>288.1579999998212</v>
      </c>
      <c r="D1553" s="128">
        <v>463036.59840393066</v>
      </c>
      <c r="F1553" s="128">
        <v>5950</v>
      </c>
      <c r="G1553" s="128">
        <v>5400</v>
      </c>
      <c r="H1553" s="149" t="s">
        <v>599</v>
      </c>
    </row>
    <row r="1555" spans="4:8" ht="12.75">
      <c r="D1555" s="128">
        <v>470282.76751995087</v>
      </c>
      <c r="F1555" s="128">
        <v>5950</v>
      </c>
      <c r="G1555" s="128">
        <v>5400</v>
      </c>
      <c r="H1555" s="149" t="s">
        <v>600</v>
      </c>
    </row>
    <row r="1557" spans="4:8" ht="12.75">
      <c r="D1557" s="128">
        <v>466373.6948852539</v>
      </c>
      <c r="F1557" s="128">
        <v>5950</v>
      </c>
      <c r="G1557" s="128">
        <v>5400</v>
      </c>
      <c r="H1557" s="149" t="s">
        <v>601</v>
      </c>
    </row>
    <row r="1559" spans="1:10" ht="12.75">
      <c r="A1559" s="144" t="s">
        <v>1228</v>
      </c>
      <c r="C1559" s="150" t="s">
        <v>1229</v>
      </c>
      <c r="D1559" s="128">
        <v>466564.3536030451</v>
      </c>
      <c r="F1559" s="128">
        <v>5950</v>
      </c>
      <c r="G1559" s="128">
        <v>5400</v>
      </c>
      <c r="H1559" s="128">
        <v>460893.6124526027</v>
      </c>
      <c r="I1559" s="128">
        <v>-0.0001</v>
      </c>
      <c r="J1559" s="128">
        <v>-0.0001</v>
      </c>
    </row>
    <row r="1560" spans="1:8" ht="12.75">
      <c r="A1560" s="127">
        <v>38398.896469907406</v>
      </c>
      <c r="C1560" s="150" t="s">
        <v>1230</v>
      </c>
      <c r="D1560" s="128">
        <v>3626.845016613096</v>
      </c>
      <c r="H1560" s="128">
        <v>3626.845016613096</v>
      </c>
    </row>
    <row r="1562" spans="3:8" ht="12.75">
      <c r="C1562" s="150" t="s">
        <v>1231</v>
      </c>
      <c r="D1562" s="128">
        <v>0.7773515033038362</v>
      </c>
      <c r="F1562" s="128">
        <v>0</v>
      </c>
      <c r="G1562" s="128">
        <v>0</v>
      </c>
      <c r="H1562" s="128">
        <v>0.7869158778992785</v>
      </c>
    </row>
    <row r="1563" spans="1:10" ht="12.75">
      <c r="A1563" s="144" t="s">
        <v>1220</v>
      </c>
      <c r="C1563" s="145" t="s">
        <v>1221</v>
      </c>
      <c r="D1563" s="145" t="s">
        <v>1222</v>
      </c>
      <c r="F1563" s="145" t="s">
        <v>1223</v>
      </c>
      <c r="G1563" s="145" t="s">
        <v>1224</v>
      </c>
      <c r="H1563" s="145" t="s">
        <v>1225</v>
      </c>
      <c r="I1563" s="146" t="s">
        <v>1226</v>
      </c>
      <c r="J1563" s="145" t="s">
        <v>1227</v>
      </c>
    </row>
    <row r="1564" spans="1:8" ht="12.75">
      <c r="A1564" s="147" t="s">
        <v>1113</v>
      </c>
      <c r="C1564" s="148">
        <v>334.94100000010803</v>
      </c>
      <c r="D1564" s="128">
        <v>39700</v>
      </c>
      <c r="F1564" s="128">
        <v>37600</v>
      </c>
      <c r="G1564" s="128">
        <v>37200</v>
      </c>
      <c r="H1564" s="149" t="s">
        <v>602</v>
      </c>
    </row>
    <row r="1566" spans="4:8" ht="12.75">
      <c r="D1566" s="128">
        <v>40371.85446304083</v>
      </c>
      <c r="F1566" s="128">
        <v>37400</v>
      </c>
      <c r="G1566" s="128">
        <v>36600</v>
      </c>
      <c r="H1566" s="149" t="s">
        <v>603</v>
      </c>
    </row>
    <row r="1568" spans="4:8" ht="12.75">
      <c r="D1568" s="128">
        <v>40642.501395225525</v>
      </c>
      <c r="F1568" s="128">
        <v>37400</v>
      </c>
      <c r="G1568" s="128">
        <v>37300</v>
      </c>
      <c r="H1568" s="149" t="s">
        <v>604</v>
      </c>
    </row>
    <row r="1570" spans="1:10" ht="12.75">
      <c r="A1570" s="144" t="s">
        <v>1228</v>
      </c>
      <c r="C1570" s="150" t="s">
        <v>1229</v>
      </c>
      <c r="D1570" s="128">
        <v>40238.118619422115</v>
      </c>
      <c r="F1570" s="128">
        <v>37466.666666666664</v>
      </c>
      <c r="G1570" s="128">
        <v>37033.333333333336</v>
      </c>
      <c r="H1570" s="128">
        <v>3062.241426439662</v>
      </c>
      <c r="I1570" s="128">
        <v>-0.0001</v>
      </c>
      <c r="J1570" s="128">
        <v>-0.0001</v>
      </c>
    </row>
    <row r="1571" spans="1:8" ht="12.75">
      <c r="A1571" s="127">
        <v>38398.89695601852</v>
      </c>
      <c r="C1571" s="150" t="s">
        <v>1230</v>
      </c>
      <c r="D1571" s="128">
        <v>485.27433159178685</v>
      </c>
      <c r="F1571" s="128">
        <v>115.47005383792514</v>
      </c>
      <c r="G1571" s="128">
        <v>378.5938897200183</v>
      </c>
      <c r="H1571" s="128">
        <v>485.27433159178685</v>
      </c>
    </row>
    <row r="1573" spans="3:8" ht="12.75">
      <c r="C1573" s="150" t="s">
        <v>1231</v>
      </c>
      <c r="D1573" s="128">
        <v>1.206006513827301</v>
      </c>
      <c r="F1573" s="128">
        <v>0.3081940938734657</v>
      </c>
      <c r="G1573" s="128">
        <v>1.0223057328173308</v>
      </c>
      <c r="H1573" s="128">
        <v>15.847030459515224</v>
      </c>
    </row>
    <row r="1574" spans="1:10" ht="12.75">
      <c r="A1574" s="144" t="s">
        <v>1220</v>
      </c>
      <c r="C1574" s="145" t="s">
        <v>1221</v>
      </c>
      <c r="D1574" s="145" t="s">
        <v>1222</v>
      </c>
      <c r="F1574" s="145" t="s">
        <v>1223</v>
      </c>
      <c r="G1574" s="145" t="s">
        <v>1224</v>
      </c>
      <c r="H1574" s="145" t="s">
        <v>1225</v>
      </c>
      <c r="I1574" s="146" t="s">
        <v>1226</v>
      </c>
      <c r="J1574" s="145" t="s">
        <v>1227</v>
      </c>
    </row>
    <row r="1575" spans="1:8" ht="12.75">
      <c r="A1575" s="147" t="s">
        <v>1117</v>
      </c>
      <c r="C1575" s="148">
        <v>393.36599999992177</v>
      </c>
      <c r="D1575" s="128">
        <v>77050.02584433556</v>
      </c>
      <c r="F1575" s="128">
        <v>7900</v>
      </c>
      <c r="G1575" s="128">
        <v>7900</v>
      </c>
      <c r="H1575" s="149" t="s">
        <v>605</v>
      </c>
    </row>
    <row r="1577" spans="4:8" ht="12.75">
      <c r="D1577" s="128">
        <v>76710.66409790516</v>
      </c>
      <c r="F1577" s="128">
        <v>7900</v>
      </c>
      <c r="G1577" s="128">
        <v>7900</v>
      </c>
      <c r="H1577" s="149" t="s">
        <v>606</v>
      </c>
    </row>
    <row r="1579" spans="4:8" ht="12.75">
      <c r="D1579" s="128">
        <v>75555.66307926178</v>
      </c>
      <c r="F1579" s="128">
        <v>7900</v>
      </c>
      <c r="G1579" s="128">
        <v>7900</v>
      </c>
      <c r="H1579" s="149" t="s">
        <v>607</v>
      </c>
    </row>
    <row r="1581" spans="1:10" ht="12.75">
      <c r="A1581" s="144" t="s">
        <v>1228</v>
      </c>
      <c r="C1581" s="150" t="s">
        <v>1229</v>
      </c>
      <c r="D1581" s="128">
        <v>76438.78434050083</v>
      </c>
      <c r="F1581" s="128">
        <v>7900</v>
      </c>
      <c r="G1581" s="128">
        <v>7900</v>
      </c>
      <c r="H1581" s="128">
        <v>68538.78434050083</v>
      </c>
      <c r="I1581" s="128">
        <v>-0.0001</v>
      </c>
      <c r="J1581" s="128">
        <v>-0.0001</v>
      </c>
    </row>
    <row r="1582" spans="1:8" ht="12.75">
      <c r="A1582" s="127">
        <v>38398.89743055555</v>
      </c>
      <c r="C1582" s="150" t="s">
        <v>1230</v>
      </c>
      <c r="D1582" s="128">
        <v>783.4021765830531</v>
      </c>
      <c r="H1582" s="128">
        <v>783.4021765830531</v>
      </c>
    </row>
    <row r="1584" spans="3:8" ht="12.75">
      <c r="C1584" s="150" t="s">
        <v>1231</v>
      </c>
      <c r="D1584" s="128">
        <v>1.0248752427738048</v>
      </c>
      <c r="F1584" s="128">
        <v>0</v>
      </c>
      <c r="G1584" s="128">
        <v>0</v>
      </c>
      <c r="H1584" s="128">
        <v>1.1430056487303735</v>
      </c>
    </row>
    <row r="1585" spans="1:10" ht="12.75">
      <c r="A1585" s="144" t="s">
        <v>1220</v>
      </c>
      <c r="C1585" s="145" t="s">
        <v>1221</v>
      </c>
      <c r="D1585" s="145" t="s">
        <v>1222</v>
      </c>
      <c r="F1585" s="145" t="s">
        <v>1223</v>
      </c>
      <c r="G1585" s="145" t="s">
        <v>1224</v>
      </c>
      <c r="H1585" s="145" t="s">
        <v>1225</v>
      </c>
      <c r="I1585" s="146" t="s">
        <v>1226</v>
      </c>
      <c r="J1585" s="145" t="s">
        <v>1227</v>
      </c>
    </row>
    <row r="1586" spans="1:8" ht="12.75">
      <c r="A1586" s="147" t="s">
        <v>1111</v>
      </c>
      <c r="C1586" s="148">
        <v>396.15199999976903</v>
      </c>
      <c r="D1586" s="128">
        <v>170996.23398566246</v>
      </c>
      <c r="F1586" s="128">
        <v>100800</v>
      </c>
      <c r="G1586" s="128">
        <v>101100</v>
      </c>
      <c r="H1586" s="149" t="s">
        <v>608</v>
      </c>
    </row>
    <row r="1588" spans="4:8" ht="12.75">
      <c r="D1588" s="128">
        <v>166991.22809410095</v>
      </c>
      <c r="F1588" s="128">
        <v>101200</v>
      </c>
      <c r="G1588" s="128">
        <v>102000</v>
      </c>
      <c r="H1588" s="149" t="s">
        <v>609</v>
      </c>
    </row>
    <row r="1590" spans="4:8" ht="12.75">
      <c r="D1590" s="128">
        <v>166461.29159259796</v>
      </c>
      <c r="F1590" s="128">
        <v>99400</v>
      </c>
      <c r="G1590" s="128">
        <v>100600</v>
      </c>
      <c r="H1590" s="149" t="s">
        <v>610</v>
      </c>
    </row>
    <row r="1592" spans="1:10" ht="12.75">
      <c r="A1592" s="144" t="s">
        <v>1228</v>
      </c>
      <c r="C1592" s="150" t="s">
        <v>1229</v>
      </c>
      <c r="D1592" s="128">
        <v>168149.5845574538</v>
      </c>
      <c r="F1592" s="128">
        <v>100466.66666666666</v>
      </c>
      <c r="G1592" s="128">
        <v>101233.33333333334</v>
      </c>
      <c r="H1592" s="128">
        <v>67303.68681666901</v>
      </c>
      <c r="I1592" s="128">
        <v>-0.0001</v>
      </c>
      <c r="J1592" s="128">
        <v>-0.0001</v>
      </c>
    </row>
    <row r="1593" spans="1:8" ht="12.75">
      <c r="A1593" s="127">
        <v>38398.897893518515</v>
      </c>
      <c r="C1593" s="150" t="s">
        <v>1230</v>
      </c>
      <c r="D1593" s="128">
        <v>2479.4692777376354</v>
      </c>
      <c r="F1593" s="128">
        <v>945.1631252505217</v>
      </c>
      <c r="G1593" s="128">
        <v>709.4598884597588</v>
      </c>
      <c r="H1593" s="128">
        <v>2479.4692777376354</v>
      </c>
    </row>
    <row r="1595" spans="3:8" ht="12.75">
      <c r="C1595" s="150" t="s">
        <v>1231</v>
      </c>
      <c r="D1595" s="128">
        <v>1.4745616435885056</v>
      </c>
      <c r="F1595" s="128">
        <v>0.9407728519414618</v>
      </c>
      <c r="G1595" s="128">
        <v>0.7008164851429952</v>
      </c>
      <c r="H1595" s="128">
        <v>3.6840021624544192</v>
      </c>
    </row>
    <row r="1596" spans="1:10" ht="12.75">
      <c r="A1596" s="144" t="s">
        <v>1220</v>
      </c>
      <c r="C1596" s="145" t="s">
        <v>1221</v>
      </c>
      <c r="D1596" s="145" t="s">
        <v>1222</v>
      </c>
      <c r="F1596" s="145" t="s">
        <v>1223</v>
      </c>
      <c r="G1596" s="145" t="s">
        <v>1224</v>
      </c>
      <c r="H1596" s="145" t="s">
        <v>1225</v>
      </c>
      <c r="I1596" s="146" t="s">
        <v>1226</v>
      </c>
      <c r="J1596" s="145" t="s">
        <v>1227</v>
      </c>
    </row>
    <row r="1597" spans="1:8" ht="12.75">
      <c r="A1597" s="147" t="s">
        <v>1118</v>
      </c>
      <c r="C1597" s="148">
        <v>589.5920000001788</v>
      </c>
      <c r="D1597" s="128">
        <v>16364.971365615726</v>
      </c>
      <c r="F1597" s="128">
        <v>2000</v>
      </c>
      <c r="G1597" s="128">
        <v>2010</v>
      </c>
      <c r="H1597" s="149" t="s">
        <v>611</v>
      </c>
    </row>
    <row r="1599" spans="4:8" ht="12.75">
      <c r="D1599" s="128">
        <v>16796.595859885216</v>
      </c>
      <c r="F1599" s="128">
        <v>2010</v>
      </c>
      <c r="G1599" s="128">
        <v>1979.9999999981374</v>
      </c>
      <c r="H1599" s="149" t="s">
        <v>612</v>
      </c>
    </row>
    <row r="1601" spans="4:8" ht="12.75">
      <c r="D1601" s="128">
        <v>16761.255759239197</v>
      </c>
      <c r="F1601" s="128">
        <v>2010</v>
      </c>
      <c r="G1601" s="128">
        <v>1970.0000000018626</v>
      </c>
      <c r="H1601" s="149" t="s">
        <v>613</v>
      </c>
    </row>
    <row r="1603" spans="1:10" ht="12.75">
      <c r="A1603" s="144" t="s">
        <v>1228</v>
      </c>
      <c r="C1603" s="150" t="s">
        <v>1229</v>
      </c>
      <c r="D1603" s="128">
        <v>16640.94099491338</v>
      </c>
      <c r="F1603" s="128">
        <v>2006.6666666666665</v>
      </c>
      <c r="G1603" s="128">
        <v>1986.6666666666665</v>
      </c>
      <c r="H1603" s="128">
        <v>14644.88102280738</v>
      </c>
      <c r="I1603" s="128">
        <v>-0.0001</v>
      </c>
      <c r="J1603" s="128">
        <v>-0.0001</v>
      </c>
    </row>
    <row r="1604" spans="1:8" ht="12.75">
      <c r="A1604" s="127">
        <v>38398.8983912037</v>
      </c>
      <c r="C1604" s="150" t="s">
        <v>1230</v>
      </c>
      <c r="D1604" s="128">
        <v>239.6490306665651</v>
      </c>
      <c r="F1604" s="128">
        <v>5.773502691896258</v>
      </c>
      <c r="G1604" s="128">
        <v>20.816659994241373</v>
      </c>
      <c r="H1604" s="128">
        <v>239.6490306665651</v>
      </c>
    </row>
    <row r="1606" spans="3:8" ht="12.75">
      <c r="C1606" s="150" t="s">
        <v>1231</v>
      </c>
      <c r="D1606" s="128">
        <v>1.4401170627299167</v>
      </c>
      <c r="F1606" s="128">
        <v>0.287716080991508</v>
      </c>
      <c r="G1606" s="128">
        <v>1.0478184560859756</v>
      </c>
      <c r="H1606" s="128">
        <v>1.6364013493407343</v>
      </c>
    </row>
    <row r="1607" spans="1:10" ht="12.75">
      <c r="A1607" s="144" t="s">
        <v>1220</v>
      </c>
      <c r="C1607" s="145" t="s">
        <v>1221</v>
      </c>
      <c r="D1607" s="145" t="s">
        <v>1222</v>
      </c>
      <c r="F1607" s="145" t="s">
        <v>1223</v>
      </c>
      <c r="G1607" s="145" t="s">
        <v>1224</v>
      </c>
      <c r="H1607" s="145" t="s">
        <v>1225</v>
      </c>
      <c r="I1607" s="146" t="s">
        <v>1226</v>
      </c>
      <c r="J1607" s="145" t="s">
        <v>1227</v>
      </c>
    </row>
    <row r="1608" spans="1:8" ht="12.75">
      <c r="A1608" s="147" t="s">
        <v>1119</v>
      </c>
      <c r="C1608" s="148">
        <v>766.4900000002235</v>
      </c>
      <c r="D1608" s="128">
        <v>1838.3158297669142</v>
      </c>
      <c r="F1608" s="128">
        <v>1764.0000000018626</v>
      </c>
      <c r="G1608" s="128">
        <v>1694</v>
      </c>
      <c r="H1608" s="149" t="s">
        <v>614</v>
      </c>
    </row>
    <row r="1610" spans="4:8" ht="12.75">
      <c r="D1610" s="128">
        <v>1923.0007463172078</v>
      </c>
      <c r="F1610" s="128">
        <v>1564</v>
      </c>
      <c r="G1610" s="128">
        <v>1581</v>
      </c>
      <c r="H1610" s="149" t="s">
        <v>615</v>
      </c>
    </row>
    <row r="1612" spans="4:8" ht="12.75">
      <c r="D1612" s="128">
        <v>1740</v>
      </c>
      <c r="F1612" s="128">
        <v>1889.0000000018626</v>
      </c>
      <c r="G1612" s="128">
        <v>1641</v>
      </c>
      <c r="H1612" s="149" t="s">
        <v>616</v>
      </c>
    </row>
    <row r="1614" spans="1:10" ht="12.75">
      <c r="A1614" s="144" t="s">
        <v>1228</v>
      </c>
      <c r="C1614" s="150" t="s">
        <v>1229</v>
      </c>
      <c r="D1614" s="128">
        <v>1833.7721920280405</v>
      </c>
      <c r="F1614" s="128">
        <v>1739.000000001242</v>
      </c>
      <c r="G1614" s="128">
        <v>1638.6666666666665</v>
      </c>
      <c r="H1614" s="128">
        <v>146.89658227134646</v>
      </c>
      <c r="I1614" s="128">
        <v>-0.0001</v>
      </c>
      <c r="J1614" s="128">
        <v>-0.0001</v>
      </c>
    </row>
    <row r="1615" spans="1:8" ht="12.75">
      <c r="A1615" s="127">
        <v>38398.898888888885</v>
      </c>
      <c r="C1615" s="150" t="s">
        <v>1230</v>
      </c>
      <c r="D1615" s="128">
        <v>91.58494292780466</v>
      </c>
      <c r="F1615" s="128">
        <v>163.9359631085438</v>
      </c>
      <c r="G1615" s="128">
        <v>56.53612414495119</v>
      </c>
      <c r="H1615" s="128">
        <v>91.58494292780466</v>
      </c>
    </row>
    <row r="1617" spans="3:8" ht="12.75">
      <c r="C1617" s="150" t="s">
        <v>1231</v>
      </c>
      <c r="D1617" s="128">
        <v>4.994346807414354</v>
      </c>
      <c r="F1617" s="128">
        <v>9.427024905602456</v>
      </c>
      <c r="G1617" s="128">
        <v>3.450129626420944</v>
      </c>
      <c r="H1617" s="128">
        <v>62.34654442717361</v>
      </c>
    </row>
    <row r="1618" spans="1:16" ht="12.75">
      <c r="A1618" s="138" t="s">
        <v>1280</v>
      </c>
      <c r="B1618" s="133" t="s">
        <v>617</v>
      </c>
      <c r="D1618" s="138" t="s">
        <v>1281</v>
      </c>
      <c r="E1618" s="133" t="s">
        <v>1282</v>
      </c>
      <c r="F1618" s="134" t="s">
        <v>1249</v>
      </c>
      <c r="G1618" s="139" t="s">
        <v>1284</v>
      </c>
      <c r="H1618" s="140">
        <v>1</v>
      </c>
      <c r="I1618" s="141" t="s">
        <v>1285</v>
      </c>
      <c r="J1618" s="140">
        <v>14</v>
      </c>
      <c r="K1618" s="139" t="s">
        <v>1286</v>
      </c>
      <c r="L1618" s="142">
        <v>1</v>
      </c>
      <c r="M1618" s="139" t="s">
        <v>1287</v>
      </c>
      <c r="N1618" s="143">
        <v>1</v>
      </c>
      <c r="O1618" s="139" t="s">
        <v>1288</v>
      </c>
      <c r="P1618" s="143">
        <v>1</v>
      </c>
    </row>
    <row r="1620" spans="1:10" ht="12.75">
      <c r="A1620" s="144" t="s">
        <v>1220</v>
      </c>
      <c r="C1620" s="145" t="s">
        <v>1221</v>
      </c>
      <c r="D1620" s="145" t="s">
        <v>1222</v>
      </c>
      <c r="F1620" s="145" t="s">
        <v>1223</v>
      </c>
      <c r="G1620" s="145" t="s">
        <v>1224</v>
      </c>
      <c r="H1620" s="145" t="s">
        <v>1225</v>
      </c>
      <c r="I1620" s="146" t="s">
        <v>1226</v>
      </c>
      <c r="J1620" s="145" t="s">
        <v>1227</v>
      </c>
    </row>
    <row r="1621" spans="1:8" ht="12.75">
      <c r="A1621" s="147" t="s">
        <v>1096</v>
      </c>
      <c r="C1621" s="148">
        <v>178.2290000000503</v>
      </c>
      <c r="D1621" s="128">
        <v>452.87203018413857</v>
      </c>
      <c r="F1621" s="128">
        <v>467</v>
      </c>
      <c r="G1621" s="128">
        <v>385</v>
      </c>
      <c r="H1621" s="149" t="s">
        <v>618</v>
      </c>
    </row>
    <row r="1623" spans="4:8" ht="12.75">
      <c r="D1623" s="128">
        <v>479.5</v>
      </c>
      <c r="F1623" s="128">
        <v>408</v>
      </c>
      <c r="G1623" s="128">
        <v>422</v>
      </c>
      <c r="H1623" s="149" t="s">
        <v>619</v>
      </c>
    </row>
    <row r="1625" spans="4:8" ht="12.75">
      <c r="D1625" s="128">
        <v>426.07081090612337</v>
      </c>
      <c r="F1625" s="128">
        <v>419.00000000046566</v>
      </c>
      <c r="G1625" s="128">
        <v>360</v>
      </c>
      <c r="H1625" s="149" t="s">
        <v>620</v>
      </c>
    </row>
    <row r="1627" spans="1:8" ht="12.75">
      <c r="A1627" s="144" t="s">
        <v>1228</v>
      </c>
      <c r="C1627" s="150" t="s">
        <v>1229</v>
      </c>
      <c r="D1627" s="128">
        <v>452.8142803634206</v>
      </c>
      <c r="F1627" s="128">
        <v>431.33333333348855</v>
      </c>
      <c r="G1627" s="128">
        <v>389</v>
      </c>
      <c r="H1627" s="128">
        <v>48.28417483884478</v>
      </c>
    </row>
    <row r="1628" spans="1:8" ht="12.75">
      <c r="A1628" s="127">
        <v>38398.90116898148</v>
      </c>
      <c r="C1628" s="150" t="s">
        <v>1230</v>
      </c>
      <c r="D1628" s="128">
        <v>26.714641361782597</v>
      </c>
      <c r="F1628" s="128">
        <v>31.374086972015167</v>
      </c>
      <c r="G1628" s="128">
        <v>31.192947920964443</v>
      </c>
      <c r="H1628" s="128">
        <v>26.714641361782597</v>
      </c>
    </row>
    <row r="1630" spans="3:8" ht="12.75">
      <c r="C1630" s="150" t="s">
        <v>1231</v>
      </c>
      <c r="D1630" s="128">
        <v>5.89969056195443</v>
      </c>
      <c r="F1630" s="128">
        <v>7.273745047605226</v>
      </c>
      <c r="G1630" s="128">
        <v>8.01875267891117</v>
      </c>
      <c r="H1630" s="128">
        <v>55.32794430255145</v>
      </c>
    </row>
    <row r="1631" spans="1:10" ht="12.75">
      <c r="A1631" s="144" t="s">
        <v>1220</v>
      </c>
      <c r="C1631" s="145" t="s">
        <v>1221</v>
      </c>
      <c r="D1631" s="145" t="s">
        <v>1222</v>
      </c>
      <c r="F1631" s="145" t="s">
        <v>1223</v>
      </c>
      <c r="G1631" s="145" t="s">
        <v>1224</v>
      </c>
      <c r="H1631" s="145" t="s">
        <v>1225</v>
      </c>
      <c r="I1631" s="146" t="s">
        <v>1226</v>
      </c>
      <c r="J1631" s="145" t="s">
        <v>1227</v>
      </c>
    </row>
    <row r="1632" spans="1:8" ht="12.75">
      <c r="A1632" s="147" t="s">
        <v>1112</v>
      </c>
      <c r="C1632" s="148">
        <v>251.61100000003353</v>
      </c>
      <c r="D1632" s="128">
        <v>5855410.970146179</v>
      </c>
      <c r="F1632" s="128">
        <v>38500</v>
      </c>
      <c r="G1632" s="128">
        <v>34500</v>
      </c>
      <c r="H1632" s="149" t="s">
        <v>621</v>
      </c>
    </row>
    <row r="1634" spans="4:8" ht="12.75">
      <c r="D1634" s="128">
        <v>5925173.0498046875</v>
      </c>
      <c r="F1634" s="128">
        <v>40700</v>
      </c>
      <c r="G1634" s="128">
        <v>33900</v>
      </c>
      <c r="H1634" s="149" t="s">
        <v>622</v>
      </c>
    </row>
    <row r="1636" spans="4:8" ht="12.75">
      <c r="D1636" s="128">
        <v>6027419.384101868</v>
      </c>
      <c r="F1636" s="128">
        <v>41400</v>
      </c>
      <c r="G1636" s="128">
        <v>34500</v>
      </c>
      <c r="H1636" s="149" t="s">
        <v>623</v>
      </c>
    </row>
    <row r="1638" spans="1:10" ht="12.75">
      <c r="A1638" s="144" t="s">
        <v>1228</v>
      </c>
      <c r="C1638" s="150" t="s">
        <v>1229</v>
      </c>
      <c r="D1638" s="128">
        <v>5936001.134684244</v>
      </c>
      <c r="F1638" s="128">
        <v>40200</v>
      </c>
      <c r="G1638" s="128">
        <v>34300</v>
      </c>
      <c r="H1638" s="128">
        <v>5898780.214640433</v>
      </c>
      <c r="I1638" s="128">
        <v>-0.0001</v>
      </c>
      <c r="J1638" s="128">
        <v>-0.0001</v>
      </c>
    </row>
    <row r="1639" spans="1:8" ht="12.75">
      <c r="A1639" s="127">
        <v>38398.90168981482</v>
      </c>
      <c r="C1639" s="150" t="s">
        <v>1230</v>
      </c>
      <c r="D1639" s="128">
        <v>86513.92480115558</v>
      </c>
      <c r="F1639" s="128">
        <v>1513.2745950421556</v>
      </c>
      <c r="G1639" s="128">
        <v>346.41016151377545</v>
      </c>
      <c r="H1639" s="128">
        <v>86513.92480115558</v>
      </c>
    </row>
    <row r="1641" spans="3:8" ht="12.75">
      <c r="C1641" s="150" t="s">
        <v>1231</v>
      </c>
      <c r="D1641" s="128">
        <v>1.4574445462224046</v>
      </c>
      <c r="F1641" s="128">
        <v>3.76436466428397</v>
      </c>
      <c r="G1641" s="128">
        <v>1.0099421618477418</v>
      </c>
      <c r="H1641" s="128">
        <v>1.4666409266518017</v>
      </c>
    </row>
    <row r="1642" spans="1:10" ht="12.75">
      <c r="A1642" s="144" t="s">
        <v>1220</v>
      </c>
      <c r="C1642" s="145" t="s">
        <v>1221</v>
      </c>
      <c r="D1642" s="145" t="s">
        <v>1222</v>
      </c>
      <c r="F1642" s="145" t="s">
        <v>1223</v>
      </c>
      <c r="G1642" s="145" t="s">
        <v>1224</v>
      </c>
      <c r="H1642" s="145" t="s">
        <v>1225</v>
      </c>
      <c r="I1642" s="146" t="s">
        <v>1226</v>
      </c>
      <c r="J1642" s="145" t="s">
        <v>1227</v>
      </c>
    </row>
    <row r="1643" spans="1:8" ht="12.75">
      <c r="A1643" s="147" t="s">
        <v>1115</v>
      </c>
      <c r="C1643" s="148">
        <v>257.6099999998696</v>
      </c>
      <c r="D1643" s="128">
        <v>421719.24830436707</v>
      </c>
      <c r="F1643" s="128">
        <v>17385</v>
      </c>
      <c r="G1643" s="128">
        <v>14975</v>
      </c>
      <c r="H1643" s="149" t="s">
        <v>624</v>
      </c>
    </row>
    <row r="1645" spans="4:8" ht="12.75">
      <c r="D1645" s="128">
        <v>438998.3314900398</v>
      </c>
      <c r="F1645" s="128">
        <v>17297.5</v>
      </c>
      <c r="G1645" s="128">
        <v>14955</v>
      </c>
      <c r="H1645" s="149" t="s">
        <v>625</v>
      </c>
    </row>
    <row r="1647" spans="4:8" ht="12.75">
      <c r="D1647" s="128">
        <v>429616.50652980804</v>
      </c>
      <c r="F1647" s="128">
        <v>16892.5</v>
      </c>
      <c r="G1647" s="128">
        <v>14987.5</v>
      </c>
      <c r="H1647" s="149" t="s">
        <v>626</v>
      </c>
    </row>
    <row r="1649" spans="1:10" ht="12.75">
      <c r="A1649" s="144" t="s">
        <v>1228</v>
      </c>
      <c r="C1649" s="150" t="s">
        <v>1229</v>
      </c>
      <c r="D1649" s="128">
        <v>430111.3621080717</v>
      </c>
      <c r="F1649" s="128">
        <v>17191.666666666668</v>
      </c>
      <c r="G1649" s="128">
        <v>14972.5</v>
      </c>
      <c r="H1649" s="128">
        <v>414029.2787747383</v>
      </c>
      <c r="I1649" s="128">
        <v>-0.0001</v>
      </c>
      <c r="J1649" s="128">
        <v>-0.0001</v>
      </c>
    </row>
    <row r="1650" spans="1:8" ht="12.75">
      <c r="A1650" s="127">
        <v>38398.90232638889</v>
      </c>
      <c r="C1650" s="150" t="s">
        <v>1230</v>
      </c>
      <c r="D1650" s="128">
        <v>8650.164187278471</v>
      </c>
      <c r="F1650" s="128">
        <v>262.75384551578566</v>
      </c>
      <c r="G1650" s="128">
        <v>16.393596310755</v>
      </c>
      <c r="H1650" s="128">
        <v>8650.164187278471</v>
      </c>
    </row>
    <row r="1652" spans="3:8" ht="12.75">
      <c r="C1652" s="150" t="s">
        <v>1231</v>
      </c>
      <c r="D1652" s="128">
        <v>2.0111452403587036</v>
      </c>
      <c r="F1652" s="128">
        <v>1.5283791304844536</v>
      </c>
      <c r="G1652" s="128">
        <v>0.10949137626151277</v>
      </c>
      <c r="H1652" s="128">
        <v>2.0892638831914065</v>
      </c>
    </row>
    <row r="1653" spans="1:10" ht="12.75">
      <c r="A1653" s="144" t="s">
        <v>1220</v>
      </c>
      <c r="C1653" s="145" t="s">
        <v>1221</v>
      </c>
      <c r="D1653" s="145" t="s">
        <v>1222</v>
      </c>
      <c r="F1653" s="145" t="s">
        <v>1223</v>
      </c>
      <c r="G1653" s="145" t="s">
        <v>1224</v>
      </c>
      <c r="H1653" s="145" t="s">
        <v>1225</v>
      </c>
      <c r="I1653" s="146" t="s">
        <v>1226</v>
      </c>
      <c r="J1653" s="145" t="s">
        <v>1227</v>
      </c>
    </row>
    <row r="1654" spans="1:8" ht="12.75">
      <c r="A1654" s="147" t="s">
        <v>1114</v>
      </c>
      <c r="C1654" s="148">
        <v>259.9399999999441</v>
      </c>
      <c r="D1654" s="128">
        <v>3117296.6457214355</v>
      </c>
      <c r="F1654" s="128">
        <v>27150</v>
      </c>
      <c r="G1654" s="128">
        <v>28425</v>
      </c>
      <c r="H1654" s="149" t="s">
        <v>627</v>
      </c>
    </row>
    <row r="1656" spans="4:8" ht="12.75">
      <c r="D1656" s="128">
        <v>3140178.811088562</v>
      </c>
      <c r="F1656" s="128">
        <v>27325</v>
      </c>
      <c r="G1656" s="128">
        <v>27975</v>
      </c>
      <c r="H1656" s="149" t="s">
        <v>628</v>
      </c>
    </row>
    <row r="1658" spans="4:8" ht="12.75">
      <c r="D1658" s="128">
        <v>3039701.352809906</v>
      </c>
      <c r="F1658" s="128">
        <v>27350</v>
      </c>
      <c r="G1658" s="128">
        <v>28450</v>
      </c>
      <c r="H1658" s="149" t="s">
        <v>629</v>
      </c>
    </row>
    <row r="1660" spans="1:10" ht="12.75">
      <c r="A1660" s="144" t="s">
        <v>1228</v>
      </c>
      <c r="C1660" s="150" t="s">
        <v>1229</v>
      </c>
      <c r="D1660" s="128">
        <v>3099058.9365399675</v>
      </c>
      <c r="F1660" s="128">
        <v>27275</v>
      </c>
      <c r="G1660" s="128">
        <v>28283.333333333336</v>
      </c>
      <c r="H1660" s="128">
        <v>3071224.5969173266</v>
      </c>
      <c r="I1660" s="128">
        <v>-0.0001</v>
      </c>
      <c r="J1660" s="128">
        <v>-0.0001</v>
      </c>
    </row>
    <row r="1661" spans="1:8" ht="12.75">
      <c r="A1661" s="127">
        <v>38398.90299768518</v>
      </c>
      <c r="C1661" s="150" t="s">
        <v>1230</v>
      </c>
      <c r="D1661" s="128">
        <v>52662.989211352215</v>
      </c>
      <c r="F1661" s="128">
        <v>108.97247358851683</v>
      </c>
      <c r="G1661" s="128">
        <v>267.3169155390907</v>
      </c>
      <c r="H1661" s="128">
        <v>52662.989211352215</v>
      </c>
    </row>
    <row r="1663" spans="3:8" ht="12.75">
      <c r="C1663" s="150" t="s">
        <v>1231</v>
      </c>
      <c r="D1663" s="128">
        <v>1.6993219648203692</v>
      </c>
      <c r="F1663" s="128">
        <v>0.39953244212105177</v>
      </c>
      <c r="G1663" s="128">
        <v>0.945139359596078</v>
      </c>
      <c r="H1663" s="128">
        <v>1.7147228263348604</v>
      </c>
    </row>
    <row r="1664" spans="1:10" ht="12.75">
      <c r="A1664" s="144" t="s">
        <v>1220</v>
      </c>
      <c r="C1664" s="145" t="s">
        <v>1221</v>
      </c>
      <c r="D1664" s="145" t="s">
        <v>1222</v>
      </c>
      <c r="F1664" s="145" t="s">
        <v>1223</v>
      </c>
      <c r="G1664" s="145" t="s">
        <v>1224</v>
      </c>
      <c r="H1664" s="145" t="s">
        <v>1225</v>
      </c>
      <c r="I1664" s="146" t="s">
        <v>1226</v>
      </c>
      <c r="J1664" s="145" t="s">
        <v>1227</v>
      </c>
    </row>
    <row r="1665" spans="1:8" ht="12.75">
      <c r="A1665" s="147" t="s">
        <v>1116</v>
      </c>
      <c r="C1665" s="148">
        <v>285.2129999999888</v>
      </c>
      <c r="D1665" s="128">
        <v>1139801.9310588837</v>
      </c>
      <c r="F1665" s="128">
        <v>17475</v>
      </c>
      <c r="G1665" s="128">
        <v>14125</v>
      </c>
      <c r="H1665" s="149" t="s">
        <v>630</v>
      </c>
    </row>
    <row r="1667" spans="4:8" ht="12.75">
      <c r="D1667" s="128">
        <v>1187213.3802642822</v>
      </c>
      <c r="F1667" s="128">
        <v>17650</v>
      </c>
      <c r="G1667" s="128">
        <v>13700</v>
      </c>
      <c r="H1667" s="149" t="s">
        <v>631</v>
      </c>
    </row>
    <row r="1669" spans="4:8" ht="12.75">
      <c r="D1669" s="128">
        <v>1220545.5830421448</v>
      </c>
      <c r="F1669" s="128">
        <v>16675</v>
      </c>
      <c r="G1669" s="128">
        <v>13650</v>
      </c>
      <c r="H1669" s="149" t="s">
        <v>632</v>
      </c>
    </row>
    <row r="1671" spans="1:10" ht="12.75">
      <c r="A1671" s="144" t="s">
        <v>1228</v>
      </c>
      <c r="C1671" s="150" t="s">
        <v>1229</v>
      </c>
      <c r="D1671" s="128">
        <v>1182520.2981217701</v>
      </c>
      <c r="F1671" s="128">
        <v>17266.666666666668</v>
      </c>
      <c r="G1671" s="128">
        <v>13825</v>
      </c>
      <c r="H1671" s="128">
        <v>1166967.4218143576</v>
      </c>
      <c r="I1671" s="128">
        <v>-0.0001</v>
      </c>
      <c r="J1671" s="128">
        <v>-0.0001</v>
      </c>
    </row>
    <row r="1672" spans="1:8" ht="12.75">
      <c r="A1672" s="127">
        <v>38398.90368055556</v>
      </c>
      <c r="C1672" s="150" t="s">
        <v>1230</v>
      </c>
      <c r="D1672" s="128">
        <v>40575.89307575887</v>
      </c>
      <c r="F1672" s="128">
        <v>519.8156724583565</v>
      </c>
      <c r="G1672" s="128">
        <v>261.00766272276377</v>
      </c>
      <c r="H1672" s="128">
        <v>40575.89307575887</v>
      </c>
    </row>
    <row r="1674" spans="3:8" ht="12.75">
      <c r="C1674" s="150" t="s">
        <v>1231</v>
      </c>
      <c r="D1674" s="128">
        <v>3.431306265119228</v>
      </c>
      <c r="F1674" s="128">
        <v>3.0105154775580485</v>
      </c>
      <c r="G1674" s="128">
        <v>1.8879396941972064</v>
      </c>
      <c r="H1674" s="128">
        <v>3.4770373463102318</v>
      </c>
    </row>
    <row r="1675" spans="1:10" ht="12.75">
      <c r="A1675" s="144" t="s">
        <v>1220</v>
      </c>
      <c r="C1675" s="145" t="s">
        <v>1221</v>
      </c>
      <c r="D1675" s="145" t="s">
        <v>1222</v>
      </c>
      <c r="F1675" s="145" t="s">
        <v>1223</v>
      </c>
      <c r="G1675" s="145" t="s">
        <v>1224</v>
      </c>
      <c r="H1675" s="145" t="s">
        <v>1225</v>
      </c>
      <c r="I1675" s="146" t="s">
        <v>1226</v>
      </c>
      <c r="J1675" s="145" t="s">
        <v>1227</v>
      </c>
    </row>
    <row r="1676" spans="1:8" ht="12.75">
      <c r="A1676" s="147" t="s">
        <v>1112</v>
      </c>
      <c r="C1676" s="148">
        <v>288.1579999998212</v>
      </c>
      <c r="D1676" s="128">
        <v>589836.2535152435</v>
      </c>
      <c r="F1676" s="128">
        <v>5960</v>
      </c>
      <c r="G1676" s="128">
        <v>5550</v>
      </c>
      <c r="H1676" s="149" t="s">
        <v>633</v>
      </c>
    </row>
    <row r="1678" spans="4:8" ht="12.75">
      <c r="D1678" s="128">
        <v>586667.9876899719</v>
      </c>
      <c r="F1678" s="128">
        <v>5960</v>
      </c>
      <c r="G1678" s="128">
        <v>5550</v>
      </c>
      <c r="H1678" s="149" t="s">
        <v>634</v>
      </c>
    </row>
    <row r="1680" spans="4:8" ht="12.75">
      <c r="D1680" s="128">
        <v>578063.060968399</v>
      </c>
      <c r="F1680" s="128">
        <v>5960</v>
      </c>
      <c r="G1680" s="128">
        <v>5550</v>
      </c>
      <c r="H1680" s="149" t="s">
        <v>635</v>
      </c>
    </row>
    <row r="1682" spans="1:10" ht="12.75">
      <c r="A1682" s="144" t="s">
        <v>1228</v>
      </c>
      <c r="C1682" s="150" t="s">
        <v>1229</v>
      </c>
      <c r="D1682" s="128">
        <v>584855.7673912048</v>
      </c>
      <c r="F1682" s="128">
        <v>5960</v>
      </c>
      <c r="G1682" s="128">
        <v>5550</v>
      </c>
      <c r="H1682" s="128">
        <v>579103.9421699658</v>
      </c>
      <c r="I1682" s="128">
        <v>-0.0001</v>
      </c>
      <c r="J1682" s="128">
        <v>-0.0001</v>
      </c>
    </row>
    <row r="1683" spans="1:8" ht="12.75">
      <c r="A1683" s="127">
        <v>38398.9041087963</v>
      </c>
      <c r="C1683" s="150" t="s">
        <v>1230</v>
      </c>
      <c r="D1683" s="128">
        <v>6092.218191651337</v>
      </c>
      <c r="H1683" s="128">
        <v>6092.218191651337</v>
      </c>
    </row>
    <row r="1685" spans="3:8" ht="12.75">
      <c r="C1685" s="150" t="s">
        <v>1231</v>
      </c>
      <c r="D1685" s="128">
        <v>1.0416616422927922</v>
      </c>
      <c r="F1685" s="128">
        <v>0</v>
      </c>
      <c r="G1685" s="128">
        <v>0</v>
      </c>
      <c r="H1685" s="128">
        <v>1.0520077222792044</v>
      </c>
    </row>
    <row r="1686" spans="1:10" ht="12.75">
      <c r="A1686" s="144" t="s">
        <v>1220</v>
      </c>
      <c r="C1686" s="145" t="s">
        <v>1221</v>
      </c>
      <c r="D1686" s="145" t="s">
        <v>1222</v>
      </c>
      <c r="F1686" s="145" t="s">
        <v>1223</v>
      </c>
      <c r="G1686" s="145" t="s">
        <v>1224</v>
      </c>
      <c r="H1686" s="145" t="s">
        <v>1225</v>
      </c>
      <c r="I1686" s="146" t="s">
        <v>1226</v>
      </c>
      <c r="J1686" s="145" t="s">
        <v>1227</v>
      </c>
    </row>
    <row r="1687" spans="1:8" ht="12.75">
      <c r="A1687" s="147" t="s">
        <v>1113</v>
      </c>
      <c r="C1687" s="148">
        <v>334.94100000010803</v>
      </c>
      <c r="D1687" s="128">
        <v>305265.83137369156</v>
      </c>
      <c r="F1687" s="128">
        <v>38500</v>
      </c>
      <c r="G1687" s="128">
        <v>63300</v>
      </c>
      <c r="H1687" s="149" t="s">
        <v>636</v>
      </c>
    </row>
    <row r="1689" spans="4:8" ht="12.75">
      <c r="D1689" s="128">
        <v>305344.2634329796</v>
      </c>
      <c r="F1689" s="128">
        <v>38300</v>
      </c>
      <c r="G1689" s="128">
        <v>56800</v>
      </c>
      <c r="H1689" s="149" t="s">
        <v>637</v>
      </c>
    </row>
    <row r="1691" spans="4:8" ht="12.75">
      <c r="D1691" s="128">
        <v>302725.07014513016</v>
      </c>
      <c r="F1691" s="128">
        <v>38200</v>
      </c>
      <c r="G1691" s="128">
        <v>56600</v>
      </c>
      <c r="H1691" s="149" t="s">
        <v>638</v>
      </c>
    </row>
    <row r="1693" spans="1:10" ht="12.75">
      <c r="A1693" s="144" t="s">
        <v>1228</v>
      </c>
      <c r="C1693" s="150" t="s">
        <v>1229</v>
      </c>
      <c r="D1693" s="128">
        <v>304445.05498393375</v>
      </c>
      <c r="F1693" s="128">
        <v>38333.333333333336</v>
      </c>
      <c r="G1693" s="128">
        <v>58900</v>
      </c>
      <c r="H1693" s="128">
        <v>252310.40586112675</v>
      </c>
      <c r="I1693" s="128">
        <v>-0.0001</v>
      </c>
      <c r="J1693" s="128">
        <v>-0.0001</v>
      </c>
    </row>
    <row r="1694" spans="1:8" ht="12.75">
      <c r="A1694" s="127">
        <v>38398.90458333334</v>
      </c>
      <c r="C1694" s="150" t="s">
        <v>1230</v>
      </c>
      <c r="D1694" s="128">
        <v>1490.0667036331097</v>
      </c>
      <c r="F1694" s="128">
        <v>152.7525231651947</v>
      </c>
      <c r="G1694" s="128">
        <v>3811.8237105091835</v>
      </c>
      <c r="H1694" s="128">
        <v>1490.0667036331097</v>
      </c>
    </row>
    <row r="1696" spans="3:8" ht="12.75">
      <c r="C1696" s="150" t="s">
        <v>1231</v>
      </c>
      <c r="D1696" s="128">
        <v>0.4894369868190974</v>
      </c>
      <c r="F1696" s="128">
        <v>0.3984848430396384</v>
      </c>
      <c r="G1696" s="128">
        <v>6.4716871146166115</v>
      </c>
      <c r="H1696" s="128">
        <v>0.5905688663721828</v>
      </c>
    </row>
    <row r="1697" spans="1:10" ht="12.75">
      <c r="A1697" s="144" t="s">
        <v>1220</v>
      </c>
      <c r="C1697" s="145" t="s">
        <v>1221</v>
      </c>
      <c r="D1697" s="145" t="s">
        <v>1222</v>
      </c>
      <c r="F1697" s="145" t="s">
        <v>1223</v>
      </c>
      <c r="G1697" s="145" t="s">
        <v>1224</v>
      </c>
      <c r="H1697" s="145" t="s">
        <v>1225</v>
      </c>
      <c r="I1697" s="146" t="s">
        <v>1226</v>
      </c>
      <c r="J1697" s="145" t="s">
        <v>1227</v>
      </c>
    </row>
    <row r="1698" spans="1:8" ht="12.75">
      <c r="A1698" s="147" t="s">
        <v>1117</v>
      </c>
      <c r="C1698" s="148">
        <v>393.36599999992177</v>
      </c>
      <c r="D1698" s="128">
        <v>5861289.489852905</v>
      </c>
      <c r="F1698" s="128">
        <v>17800</v>
      </c>
      <c r="G1698" s="128">
        <v>20200</v>
      </c>
      <c r="H1698" s="149" t="s">
        <v>639</v>
      </c>
    </row>
    <row r="1700" spans="4:8" ht="12.75">
      <c r="D1700" s="128">
        <v>5741115.361213684</v>
      </c>
      <c r="F1700" s="128">
        <v>18200</v>
      </c>
      <c r="G1700" s="128">
        <v>19800</v>
      </c>
      <c r="H1700" s="149" t="s">
        <v>640</v>
      </c>
    </row>
    <row r="1702" spans="4:8" ht="12.75">
      <c r="D1702" s="128">
        <v>5686586.836601257</v>
      </c>
      <c r="F1702" s="128">
        <v>18800</v>
      </c>
      <c r="G1702" s="128">
        <v>19900</v>
      </c>
      <c r="H1702" s="149" t="s">
        <v>641</v>
      </c>
    </row>
    <row r="1704" spans="1:10" ht="12.75">
      <c r="A1704" s="144" t="s">
        <v>1228</v>
      </c>
      <c r="C1704" s="150" t="s">
        <v>1229</v>
      </c>
      <c r="D1704" s="128">
        <v>5762997.229222616</v>
      </c>
      <c r="F1704" s="128">
        <v>18266.666666666668</v>
      </c>
      <c r="G1704" s="128">
        <v>19966.666666666668</v>
      </c>
      <c r="H1704" s="128">
        <v>5743880.562555948</v>
      </c>
      <c r="I1704" s="128">
        <v>-0.0001</v>
      </c>
      <c r="J1704" s="128">
        <v>-0.0001</v>
      </c>
    </row>
    <row r="1705" spans="1:8" ht="12.75">
      <c r="A1705" s="127">
        <v>38398.905069444445</v>
      </c>
      <c r="C1705" s="150" t="s">
        <v>1230</v>
      </c>
      <c r="D1705" s="128">
        <v>89383.25555695541</v>
      </c>
      <c r="F1705" s="128">
        <v>503.32229568471666</v>
      </c>
      <c r="G1705" s="128">
        <v>208.16659994661327</v>
      </c>
      <c r="H1705" s="128">
        <v>89383.25555695541</v>
      </c>
    </row>
    <row r="1707" spans="3:8" ht="12.75">
      <c r="C1707" s="150" t="s">
        <v>1231</v>
      </c>
      <c r="D1707" s="128">
        <v>1.5509855722941674</v>
      </c>
      <c r="F1707" s="128">
        <v>2.7554140274710766</v>
      </c>
      <c r="G1707" s="128">
        <v>1.042570617428781</v>
      </c>
      <c r="H1707" s="128">
        <v>1.5561475309852386</v>
      </c>
    </row>
    <row r="1708" spans="1:10" ht="12.75">
      <c r="A1708" s="144" t="s">
        <v>1220</v>
      </c>
      <c r="C1708" s="145" t="s">
        <v>1221</v>
      </c>
      <c r="D1708" s="145" t="s">
        <v>1222</v>
      </c>
      <c r="F1708" s="145" t="s">
        <v>1223</v>
      </c>
      <c r="G1708" s="145" t="s">
        <v>1224</v>
      </c>
      <c r="H1708" s="145" t="s">
        <v>1225</v>
      </c>
      <c r="I1708" s="146" t="s">
        <v>1226</v>
      </c>
      <c r="J1708" s="145" t="s">
        <v>1227</v>
      </c>
    </row>
    <row r="1709" spans="1:8" ht="12.75">
      <c r="A1709" s="147" t="s">
        <v>1111</v>
      </c>
      <c r="C1709" s="148">
        <v>396.15199999976903</v>
      </c>
      <c r="D1709" s="128">
        <v>5976905.290672302</v>
      </c>
      <c r="F1709" s="128">
        <v>129500</v>
      </c>
      <c r="G1709" s="128">
        <v>133900</v>
      </c>
      <c r="H1709" s="149" t="s">
        <v>642</v>
      </c>
    </row>
    <row r="1711" spans="4:8" ht="12.75">
      <c r="D1711" s="128">
        <v>6055875.48992157</v>
      </c>
      <c r="F1711" s="128">
        <v>128800</v>
      </c>
      <c r="G1711" s="128">
        <v>132800</v>
      </c>
      <c r="H1711" s="149" t="s">
        <v>643</v>
      </c>
    </row>
    <row r="1713" spans="4:8" ht="12.75">
      <c r="D1713" s="128">
        <v>5795443.072631836</v>
      </c>
      <c r="F1713" s="128">
        <v>128100</v>
      </c>
      <c r="G1713" s="128">
        <v>136200</v>
      </c>
      <c r="H1713" s="149" t="s">
        <v>644</v>
      </c>
    </row>
    <row r="1715" spans="1:10" ht="12.75">
      <c r="A1715" s="144" t="s">
        <v>1228</v>
      </c>
      <c r="C1715" s="150" t="s">
        <v>1229</v>
      </c>
      <c r="D1715" s="128">
        <v>5942741.284408569</v>
      </c>
      <c r="F1715" s="128">
        <v>128800</v>
      </c>
      <c r="G1715" s="128">
        <v>134300</v>
      </c>
      <c r="H1715" s="128">
        <v>5811220.713659462</v>
      </c>
      <c r="I1715" s="128">
        <v>-0.0001</v>
      </c>
      <c r="J1715" s="128">
        <v>-0.0001</v>
      </c>
    </row>
    <row r="1716" spans="1:8" ht="12.75">
      <c r="A1716" s="127">
        <v>38398.90553240741</v>
      </c>
      <c r="C1716" s="150" t="s">
        <v>1230</v>
      </c>
      <c r="D1716" s="128">
        <v>133535.18445276262</v>
      </c>
      <c r="F1716" s="128">
        <v>700</v>
      </c>
      <c r="G1716" s="128">
        <v>1734.9351572897472</v>
      </c>
      <c r="H1716" s="128">
        <v>133535.18445276262</v>
      </c>
    </row>
    <row r="1718" spans="3:8" ht="12.75">
      <c r="C1718" s="150" t="s">
        <v>1231</v>
      </c>
      <c r="D1718" s="128">
        <v>2.2470300836266714</v>
      </c>
      <c r="F1718" s="128">
        <v>0.5434782608695652</v>
      </c>
      <c r="G1718" s="128">
        <v>1.2918355601561782</v>
      </c>
      <c r="H1718" s="128">
        <v>2.2978852642592607</v>
      </c>
    </row>
    <row r="1719" spans="1:10" ht="12.75">
      <c r="A1719" s="144" t="s">
        <v>1220</v>
      </c>
      <c r="C1719" s="145" t="s">
        <v>1221</v>
      </c>
      <c r="D1719" s="145" t="s">
        <v>1222</v>
      </c>
      <c r="F1719" s="145" t="s">
        <v>1223</v>
      </c>
      <c r="G1719" s="145" t="s">
        <v>1224</v>
      </c>
      <c r="H1719" s="145" t="s">
        <v>1225</v>
      </c>
      <c r="I1719" s="146" t="s">
        <v>1226</v>
      </c>
      <c r="J1719" s="145" t="s">
        <v>1227</v>
      </c>
    </row>
    <row r="1720" spans="1:8" ht="12.75">
      <c r="A1720" s="147" t="s">
        <v>1118</v>
      </c>
      <c r="C1720" s="148">
        <v>589.5920000001788</v>
      </c>
      <c r="D1720" s="128">
        <v>520422.87053632736</v>
      </c>
      <c r="F1720" s="128">
        <v>4000</v>
      </c>
      <c r="G1720" s="128">
        <v>4059.9999999962747</v>
      </c>
      <c r="H1720" s="149" t="s">
        <v>645</v>
      </c>
    </row>
    <row r="1722" spans="4:8" ht="12.75">
      <c r="D1722" s="128">
        <v>523870.1253271103</v>
      </c>
      <c r="F1722" s="128">
        <v>3900</v>
      </c>
      <c r="G1722" s="128">
        <v>4040.0000000037253</v>
      </c>
      <c r="H1722" s="149" t="s">
        <v>646</v>
      </c>
    </row>
    <row r="1724" spans="4:8" ht="12.75">
      <c r="D1724" s="128">
        <v>535936.7394294739</v>
      </c>
      <c r="F1724" s="128">
        <v>3850</v>
      </c>
      <c r="G1724" s="128">
        <v>4120</v>
      </c>
      <c r="H1724" s="149" t="s">
        <v>647</v>
      </c>
    </row>
    <row r="1726" spans="1:10" ht="12.75">
      <c r="A1726" s="144" t="s">
        <v>1228</v>
      </c>
      <c r="C1726" s="150" t="s">
        <v>1229</v>
      </c>
      <c r="D1726" s="128">
        <v>526743.2450976372</v>
      </c>
      <c r="F1726" s="128">
        <v>3916.666666666667</v>
      </c>
      <c r="G1726" s="128">
        <v>4073.333333333333</v>
      </c>
      <c r="H1726" s="128">
        <v>522743.4926569119</v>
      </c>
      <c r="I1726" s="128">
        <v>-0.0001</v>
      </c>
      <c r="J1726" s="128">
        <v>-0.0001</v>
      </c>
    </row>
    <row r="1727" spans="1:8" ht="12.75">
      <c r="A1727" s="127">
        <v>38398.90603009259</v>
      </c>
      <c r="C1727" s="150" t="s">
        <v>1230</v>
      </c>
      <c r="D1727" s="128">
        <v>8146.235015042992</v>
      </c>
      <c r="F1727" s="128">
        <v>76.37626158259735</v>
      </c>
      <c r="G1727" s="128">
        <v>41.63331998848275</v>
      </c>
      <c r="H1727" s="128">
        <v>8146.235015042992</v>
      </c>
    </row>
    <row r="1729" spans="3:8" ht="12.75">
      <c r="C1729" s="150" t="s">
        <v>1231</v>
      </c>
      <c r="D1729" s="128">
        <v>1.5465286153850923</v>
      </c>
      <c r="F1729" s="128">
        <v>1.950032210619507</v>
      </c>
      <c r="G1729" s="128">
        <v>1.022094598735256</v>
      </c>
      <c r="H1729" s="128">
        <v>1.558361821710815</v>
      </c>
    </row>
    <row r="1730" spans="1:10" ht="12.75">
      <c r="A1730" s="144" t="s">
        <v>1220</v>
      </c>
      <c r="C1730" s="145" t="s">
        <v>1221</v>
      </c>
      <c r="D1730" s="145" t="s">
        <v>1222</v>
      </c>
      <c r="F1730" s="145" t="s">
        <v>1223</v>
      </c>
      <c r="G1730" s="145" t="s">
        <v>1224</v>
      </c>
      <c r="H1730" s="145" t="s">
        <v>1225</v>
      </c>
      <c r="I1730" s="146" t="s">
        <v>1226</v>
      </c>
      <c r="J1730" s="145" t="s">
        <v>1227</v>
      </c>
    </row>
    <row r="1731" spans="1:8" ht="12.75">
      <c r="A1731" s="147" t="s">
        <v>1119</v>
      </c>
      <c r="C1731" s="148">
        <v>766.4900000002235</v>
      </c>
      <c r="D1731" s="128">
        <v>2581.119809690863</v>
      </c>
      <c r="F1731" s="128">
        <v>1781</v>
      </c>
      <c r="G1731" s="128">
        <v>1687</v>
      </c>
      <c r="H1731" s="149" t="s">
        <v>648</v>
      </c>
    </row>
    <row r="1733" spans="4:8" ht="12.75">
      <c r="D1733" s="128">
        <v>2655.970057208091</v>
      </c>
      <c r="F1733" s="128">
        <v>1771</v>
      </c>
      <c r="G1733" s="128">
        <v>1885.9999999981374</v>
      </c>
      <c r="H1733" s="149" t="s">
        <v>649</v>
      </c>
    </row>
    <row r="1735" spans="4:8" ht="12.75">
      <c r="D1735" s="128">
        <v>2477</v>
      </c>
      <c r="F1735" s="128">
        <v>1700</v>
      </c>
      <c r="G1735" s="128">
        <v>1729</v>
      </c>
      <c r="H1735" s="149" t="s">
        <v>650</v>
      </c>
    </row>
    <row r="1737" spans="1:10" ht="12.75">
      <c r="A1737" s="144" t="s">
        <v>1228</v>
      </c>
      <c r="C1737" s="150" t="s">
        <v>1229</v>
      </c>
      <c r="D1737" s="128">
        <v>2571.363288966318</v>
      </c>
      <c r="F1737" s="128">
        <v>1750.6666666666665</v>
      </c>
      <c r="G1737" s="128">
        <v>1767.3333333327123</v>
      </c>
      <c r="H1737" s="128">
        <v>812.0380857146079</v>
      </c>
      <c r="I1737" s="128">
        <v>-0.0001</v>
      </c>
      <c r="J1737" s="128">
        <v>-0.0001</v>
      </c>
    </row>
    <row r="1738" spans="1:8" ht="12.75">
      <c r="A1738" s="127">
        <v>38398.90652777778</v>
      </c>
      <c r="C1738" s="150" t="s">
        <v>1230</v>
      </c>
      <c r="D1738" s="128">
        <v>89.8830496631794</v>
      </c>
      <c r="F1738" s="128">
        <v>44.16257842714048</v>
      </c>
      <c r="G1738" s="128">
        <v>104.89200795633765</v>
      </c>
      <c r="H1738" s="128">
        <v>89.8830496631794</v>
      </c>
    </row>
    <row r="1740" spans="3:8" ht="12.75">
      <c r="C1740" s="150" t="s">
        <v>1231</v>
      </c>
      <c r="D1740" s="128">
        <v>3.495540674818928</v>
      </c>
      <c r="F1740" s="128">
        <v>2.5226149139646123</v>
      </c>
      <c r="G1740" s="128">
        <v>5.935043830047598</v>
      </c>
      <c r="H1740" s="128">
        <v>11.068821924045688</v>
      </c>
    </row>
    <row r="1741" spans="1:16" ht="12.75">
      <c r="A1741" s="138" t="s">
        <v>1280</v>
      </c>
      <c r="B1741" s="133" t="s">
        <v>651</v>
      </c>
      <c r="D1741" s="138" t="s">
        <v>1281</v>
      </c>
      <c r="E1741" s="133" t="s">
        <v>1282</v>
      </c>
      <c r="F1741" s="134" t="s">
        <v>1153</v>
      </c>
      <c r="G1741" s="139" t="s">
        <v>1284</v>
      </c>
      <c r="H1741" s="140">
        <v>2</v>
      </c>
      <c r="I1741" s="141" t="s">
        <v>1285</v>
      </c>
      <c r="J1741" s="140">
        <v>1</v>
      </c>
      <c r="K1741" s="139" t="s">
        <v>1286</v>
      </c>
      <c r="L1741" s="142">
        <v>1</v>
      </c>
      <c r="M1741" s="139" t="s">
        <v>1287</v>
      </c>
      <c r="N1741" s="143">
        <v>1</v>
      </c>
      <c r="O1741" s="139" t="s">
        <v>1288</v>
      </c>
      <c r="P1741" s="143">
        <v>1</v>
      </c>
    </row>
    <row r="1743" spans="1:10" ht="12.75">
      <c r="A1743" s="144" t="s">
        <v>1220</v>
      </c>
      <c r="C1743" s="145" t="s">
        <v>1221</v>
      </c>
      <c r="D1743" s="145" t="s">
        <v>1222</v>
      </c>
      <c r="F1743" s="145" t="s">
        <v>1223</v>
      </c>
      <c r="G1743" s="145" t="s">
        <v>1224</v>
      </c>
      <c r="H1743" s="145" t="s">
        <v>1225</v>
      </c>
      <c r="I1743" s="146" t="s">
        <v>1226</v>
      </c>
      <c r="J1743" s="145" t="s">
        <v>1227</v>
      </c>
    </row>
    <row r="1744" spans="1:8" ht="12.75">
      <c r="A1744" s="147" t="s">
        <v>1096</v>
      </c>
      <c r="C1744" s="148">
        <v>178.2290000000503</v>
      </c>
      <c r="D1744" s="128">
        <v>466</v>
      </c>
      <c r="F1744" s="128">
        <v>461</v>
      </c>
      <c r="G1744" s="128">
        <v>376</v>
      </c>
      <c r="H1744" s="149" t="s">
        <v>652</v>
      </c>
    </row>
    <row r="1746" spans="4:8" ht="12.75">
      <c r="D1746" s="128">
        <v>455.99999999953434</v>
      </c>
      <c r="F1746" s="128">
        <v>401</v>
      </c>
      <c r="G1746" s="128">
        <v>394</v>
      </c>
      <c r="H1746" s="149" t="s">
        <v>653</v>
      </c>
    </row>
    <row r="1748" spans="4:8" ht="12.75">
      <c r="D1748" s="128">
        <v>452.33925571199507</v>
      </c>
      <c r="F1748" s="128">
        <v>421</v>
      </c>
      <c r="G1748" s="128">
        <v>391</v>
      </c>
      <c r="H1748" s="149" t="s">
        <v>654</v>
      </c>
    </row>
    <row r="1750" spans="1:8" ht="12.75">
      <c r="A1750" s="144" t="s">
        <v>1228</v>
      </c>
      <c r="C1750" s="150" t="s">
        <v>1229</v>
      </c>
      <c r="D1750" s="128">
        <v>458.1130852371765</v>
      </c>
      <c r="F1750" s="128">
        <v>427.66666666666663</v>
      </c>
      <c r="G1750" s="128">
        <v>387</v>
      </c>
      <c r="H1750" s="128">
        <v>56.1944011900008</v>
      </c>
    </row>
    <row r="1751" spans="1:8" ht="12.75">
      <c r="A1751" s="127">
        <v>38398.908796296295</v>
      </c>
      <c r="C1751" s="150" t="s">
        <v>1230</v>
      </c>
      <c r="D1751" s="128">
        <v>7.071267958558065</v>
      </c>
      <c r="F1751" s="128">
        <v>30.550504633038937</v>
      </c>
      <c r="G1751" s="128">
        <v>9.643650760992955</v>
      </c>
      <c r="H1751" s="128">
        <v>7.071267958558065</v>
      </c>
    </row>
    <row r="1753" spans="3:8" ht="12.75">
      <c r="C1753" s="150" t="s">
        <v>1231</v>
      </c>
      <c r="D1753" s="128">
        <v>1.5435638462274206</v>
      </c>
      <c r="F1753" s="128">
        <v>7.1435318705469095</v>
      </c>
      <c r="G1753" s="128">
        <v>2.4918994214452086</v>
      </c>
      <c r="H1753" s="128">
        <v>12.58358094189697</v>
      </c>
    </row>
    <row r="1754" spans="1:10" ht="12.75">
      <c r="A1754" s="144" t="s">
        <v>1220</v>
      </c>
      <c r="C1754" s="145" t="s">
        <v>1221</v>
      </c>
      <c r="D1754" s="145" t="s">
        <v>1222</v>
      </c>
      <c r="F1754" s="145" t="s">
        <v>1223</v>
      </c>
      <c r="G1754" s="145" t="s">
        <v>1224</v>
      </c>
      <c r="H1754" s="145" t="s">
        <v>1225</v>
      </c>
      <c r="I1754" s="146" t="s">
        <v>1226</v>
      </c>
      <c r="J1754" s="145" t="s">
        <v>1227</v>
      </c>
    </row>
    <row r="1755" spans="1:8" ht="12.75">
      <c r="A1755" s="147" t="s">
        <v>1112</v>
      </c>
      <c r="C1755" s="148">
        <v>251.61100000003353</v>
      </c>
      <c r="D1755" s="128">
        <v>5963042.325416565</v>
      </c>
      <c r="F1755" s="128">
        <v>38600</v>
      </c>
      <c r="G1755" s="128">
        <v>33300</v>
      </c>
      <c r="H1755" s="149" t="s">
        <v>655</v>
      </c>
    </row>
    <row r="1757" spans="4:8" ht="12.75">
      <c r="D1757" s="128">
        <v>5988262.130241394</v>
      </c>
      <c r="F1757" s="128">
        <v>39500</v>
      </c>
      <c r="G1757" s="128">
        <v>33400</v>
      </c>
      <c r="H1757" s="149" t="s">
        <v>656</v>
      </c>
    </row>
    <row r="1759" spans="4:8" ht="12.75">
      <c r="D1759" s="128">
        <v>5797520.899482727</v>
      </c>
      <c r="F1759" s="128">
        <v>40500</v>
      </c>
      <c r="G1759" s="128">
        <v>33600</v>
      </c>
      <c r="H1759" s="149" t="s">
        <v>657</v>
      </c>
    </row>
    <row r="1761" spans="1:10" ht="12.75">
      <c r="A1761" s="144" t="s">
        <v>1228</v>
      </c>
      <c r="C1761" s="150" t="s">
        <v>1229</v>
      </c>
      <c r="D1761" s="128">
        <v>5916275.118380228</v>
      </c>
      <c r="F1761" s="128">
        <v>39533.333333333336</v>
      </c>
      <c r="G1761" s="128">
        <v>33433.333333333336</v>
      </c>
      <c r="H1761" s="128">
        <v>5879821.850764312</v>
      </c>
      <c r="I1761" s="128">
        <v>-0.0001</v>
      </c>
      <c r="J1761" s="128">
        <v>-0.0001</v>
      </c>
    </row>
    <row r="1762" spans="1:8" ht="12.75">
      <c r="A1762" s="127">
        <v>38398.909317129626</v>
      </c>
      <c r="C1762" s="150" t="s">
        <v>1230</v>
      </c>
      <c r="D1762" s="128">
        <v>103614.34755052025</v>
      </c>
      <c r="F1762" s="128">
        <v>950.4384952922169</v>
      </c>
      <c r="G1762" s="128">
        <v>152.7525231651947</v>
      </c>
      <c r="H1762" s="128">
        <v>103614.34755052025</v>
      </c>
    </row>
    <row r="1764" spans="3:8" ht="12.75">
      <c r="C1764" s="150" t="s">
        <v>1231</v>
      </c>
      <c r="D1764" s="128">
        <v>1.7513443083236473</v>
      </c>
      <c r="F1764" s="128">
        <v>2.40414459180156</v>
      </c>
      <c r="G1764" s="128">
        <v>0.4568869087692763</v>
      </c>
      <c r="H1764" s="128">
        <v>1.7622021581666036</v>
      </c>
    </row>
    <row r="1765" spans="1:10" ht="12.75">
      <c r="A1765" s="144" t="s">
        <v>1220</v>
      </c>
      <c r="C1765" s="145" t="s">
        <v>1221</v>
      </c>
      <c r="D1765" s="145" t="s">
        <v>1222</v>
      </c>
      <c r="F1765" s="145" t="s">
        <v>1223</v>
      </c>
      <c r="G1765" s="145" t="s">
        <v>1224</v>
      </c>
      <c r="H1765" s="145" t="s">
        <v>1225</v>
      </c>
      <c r="I1765" s="146" t="s">
        <v>1226</v>
      </c>
      <c r="J1765" s="145" t="s">
        <v>1227</v>
      </c>
    </row>
    <row r="1766" spans="1:8" ht="12.75">
      <c r="A1766" s="147" t="s">
        <v>1115</v>
      </c>
      <c r="C1766" s="148">
        <v>257.6099999998696</v>
      </c>
      <c r="D1766" s="128">
        <v>433830.8073325157</v>
      </c>
      <c r="F1766" s="128">
        <v>18270</v>
      </c>
      <c r="G1766" s="128">
        <v>15264.999999985099</v>
      </c>
      <c r="H1766" s="149" t="s">
        <v>658</v>
      </c>
    </row>
    <row r="1768" spans="4:8" ht="12.75">
      <c r="D1768" s="128">
        <v>447748.6773700714</v>
      </c>
      <c r="F1768" s="128">
        <v>17985</v>
      </c>
      <c r="G1768" s="128">
        <v>15420</v>
      </c>
      <c r="H1768" s="149" t="s">
        <v>659</v>
      </c>
    </row>
    <row r="1770" spans="4:8" ht="12.75">
      <c r="D1770" s="128">
        <v>440187.1893453598</v>
      </c>
      <c r="F1770" s="128">
        <v>17547.5</v>
      </c>
      <c r="G1770" s="128">
        <v>15347.500000014901</v>
      </c>
      <c r="H1770" s="149" t="s">
        <v>660</v>
      </c>
    </row>
    <row r="1772" spans="1:10" ht="12.75">
      <c r="A1772" s="144" t="s">
        <v>1228</v>
      </c>
      <c r="C1772" s="150" t="s">
        <v>1229</v>
      </c>
      <c r="D1772" s="128">
        <v>440588.89134931564</v>
      </c>
      <c r="F1772" s="128">
        <v>17934.166666666668</v>
      </c>
      <c r="G1772" s="128">
        <v>15344.166666666668</v>
      </c>
      <c r="H1772" s="128">
        <v>423949.724682649</v>
      </c>
      <c r="I1772" s="128">
        <v>-0.0001</v>
      </c>
      <c r="J1772" s="128">
        <v>-0.0001</v>
      </c>
    </row>
    <row r="1773" spans="1:8" ht="12.75">
      <c r="A1773" s="127">
        <v>38398.90996527778</v>
      </c>
      <c r="C1773" s="150" t="s">
        <v>1230</v>
      </c>
      <c r="D1773" s="128">
        <v>6967.625131321647</v>
      </c>
      <c r="F1773" s="128">
        <v>363.9224963276293</v>
      </c>
      <c r="G1773" s="128">
        <v>77.55374481387577</v>
      </c>
      <c r="H1773" s="128">
        <v>6967.625131321647</v>
      </c>
    </row>
    <row r="1775" spans="3:8" ht="12.75">
      <c r="C1775" s="150" t="s">
        <v>1231</v>
      </c>
      <c r="D1775" s="128">
        <v>1.5814345908683949</v>
      </c>
      <c r="F1775" s="128">
        <v>2.0292133060413318</v>
      </c>
      <c r="G1775" s="128">
        <v>0.5054281962561827</v>
      </c>
      <c r="H1775" s="128">
        <v>1.6435026904516379</v>
      </c>
    </row>
    <row r="1776" spans="1:10" ht="12.75">
      <c r="A1776" s="144" t="s">
        <v>1220</v>
      </c>
      <c r="C1776" s="145" t="s">
        <v>1221</v>
      </c>
      <c r="D1776" s="145" t="s">
        <v>1222</v>
      </c>
      <c r="F1776" s="145" t="s">
        <v>1223</v>
      </c>
      <c r="G1776" s="145" t="s">
        <v>1224</v>
      </c>
      <c r="H1776" s="145" t="s">
        <v>1225</v>
      </c>
      <c r="I1776" s="146" t="s">
        <v>1226</v>
      </c>
      <c r="J1776" s="145" t="s">
        <v>1227</v>
      </c>
    </row>
    <row r="1777" spans="1:8" ht="12.75">
      <c r="A1777" s="147" t="s">
        <v>1114</v>
      </c>
      <c r="C1777" s="148">
        <v>259.9399999999441</v>
      </c>
      <c r="D1777" s="128">
        <v>3049227.0846595764</v>
      </c>
      <c r="F1777" s="128">
        <v>27850</v>
      </c>
      <c r="G1777" s="128">
        <v>26800</v>
      </c>
      <c r="H1777" s="149" t="s">
        <v>661</v>
      </c>
    </row>
    <row r="1779" spans="4:8" ht="12.75">
      <c r="D1779" s="128">
        <v>3169133.9718437195</v>
      </c>
      <c r="F1779" s="128">
        <v>28325</v>
      </c>
      <c r="G1779" s="128">
        <v>26500</v>
      </c>
      <c r="H1779" s="149" t="s">
        <v>662</v>
      </c>
    </row>
    <row r="1781" spans="4:8" ht="12.75">
      <c r="D1781" s="128">
        <v>3182610.5482292175</v>
      </c>
      <c r="F1781" s="128">
        <v>27950</v>
      </c>
      <c r="G1781" s="128">
        <v>26450</v>
      </c>
      <c r="H1781" s="149" t="s">
        <v>663</v>
      </c>
    </row>
    <row r="1783" spans="1:10" ht="12.75">
      <c r="A1783" s="144" t="s">
        <v>1228</v>
      </c>
      <c r="C1783" s="150" t="s">
        <v>1229</v>
      </c>
      <c r="D1783" s="128">
        <v>3133657.201577504</v>
      </c>
      <c r="F1783" s="128">
        <v>28041.666666666664</v>
      </c>
      <c r="G1783" s="128">
        <v>26583.333333333336</v>
      </c>
      <c r="H1783" s="128">
        <v>3106424.497174989</v>
      </c>
      <c r="I1783" s="128">
        <v>-0.0001</v>
      </c>
      <c r="J1783" s="128">
        <v>-0.0001</v>
      </c>
    </row>
    <row r="1784" spans="1:8" ht="12.75">
      <c r="A1784" s="127">
        <v>38398.91063657407</v>
      </c>
      <c r="C1784" s="150" t="s">
        <v>1230</v>
      </c>
      <c r="D1784" s="128">
        <v>73428.4550419545</v>
      </c>
      <c r="F1784" s="128">
        <v>250.41632002194532</v>
      </c>
      <c r="G1784" s="128">
        <v>189.29694486000915</v>
      </c>
      <c r="H1784" s="128">
        <v>73428.4550419545</v>
      </c>
    </row>
    <row r="1786" spans="3:8" ht="12.75">
      <c r="C1786" s="150" t="s">
        <v>1231</v>
      </c>
      <c r="D1786" s="128">
        <v>2.343219130828673</v>
      </c>
      <c r="F1786" s="128">
        <v>0.8930151085477992</v>
      </c>
      <c r="G1786" s="128">
        <v>0.7120888207900029</v>
      </c>
      <c r="H1786" s="128">
        <v>2.363761137884761</v>
      </c>
    </row>
    <row r="1787" spans="1:10" ht="12.75">
      <c r="A1787" s="144" t="s">
        <v>1220</v>
      </c>
      <c r="C1787" s="145" t="s">
        <v>1221</v>
      </c>
      <c r="D1787" s="145" t="s">
        <v>1222</v>
      </c>
      <c r="F1787" s="145" t="s">
        <v>1223</v>
      </c>
      <c r="G1787" s="145" t="s">
        <v>1224</v>
      </c>
      <c r="H1787" s="145" t="s">
        <v>1225</v>
      </c>
      <c r="I1787" s="146" t="s">
        <v>1226</v>
      </c>
      <c r="J1787" s="145" t="s">
        <v>1227</v>
      </c>
    </row>
    <row r="1788" spans="1:8" ht="12.75">
      <c r="A1788" s="147" t="s">
        <v>1116</v>
      </c>
      <c r="C1788" s="148">
        <v>285.2129999999888</v>
      </c>
      <c r="D1788" s="128">
        <v>1216983.141593933</v>
      </c>
      <c r="F1788" s="128">
        <v>18150</v>
      </c>
      <c r="G1788" s="128">
        <v>13400</v>
      </c>
      <c r="H1788" s="149" t="s">
        <v>664</v>
      </c>
    </row>
    <row r="1790" spans="4:8" ht="12.75">
      <c r="D1790" s="128">
        <v>1200157.9422206879</v>
      </c>
      <c r="F1790" s="128">
        <v>18700</v>
      </c>
      <c r="G1790" s="128">
        <v>13450</v>
      </c>
      <c r="H1790" s="149" t="s">
        <v>665</v>
      </c>
    </row>
    <row r="1792" spans="4:8" ht="12.75">
      <c r="D1792" s="128">
        <v>1217140.1092205048</v>
      </c>
      <c r="F1792" s="128">
        <v>19875</v>
      </c>
      <c r="G1792" s="128">
        <v>13425</v>
      </c>
      <c r="H1792" s="149" t="s">
        <v>666</v>
      </c>
    </row>
    <row r="1794" spans="1:10" ht="12.75">
      <c r="A1794" s="144" t="s">
        <v>1228</v>
      </c>
      <c r="C1794" s="150" t="s">
        <v>1229</v>
      </c>
      <c r="D1794" s="128">
        <v>1211427.064345042</v>
      </c>
      <c r="F1794" s="128">
        <v>18908.333333333332</v>
      </c>
      <c r="G1794" s="128">
        <v>13425</v>
      </c>
      <c r="H1794" s="128">
        <v>1195249.1766688256</v>
      </c>
      <c r="I1794" s="128">
        <v>-0.0001</v>
      </c>
      <c r="J1794" s="128">
        <v>-0.0001</v>
      </c>
    </row>
    <row r="1795" spans="1:8" ht="12.75">
      <c r="A1795" s="127">
        <v>38398.911307870374</v>
      </c>
      <c r="C1795" s="150" t="s">
        <v>1230</v>
      </c>
      <c r="D1795" s="128">
        <v>9759.661612943693</v>
      </c>
      <c r="F1795" s="128">
        <v>881.168731477311</v>
      </c>
      <c r="G1795" s="128">
        <v>25</v>
      </c>
      <c r="H1795" s="128">
        <v>9759.661612943693</v>
      </c>
    </row>
    <row r="1797" spans="3:8" ht="12.75">
      <c r="C1797" s="150" t="s">
        <v>1231</v>
      </c>
      <c r="D1797" s="128">
        <v>0.8056334467168483</v>
      </c>
      <c r="F1797" s="128">
        <v>4.660213652590452</v>
      </c>
      <c r="G1797" s="128">
        <v>0.186219739292365</v>
      </c>
      <c r="H1797" s="128">
        <v>0.816537823530989</v>
      </c>
    </row>
    <row r="1798" spans="1:10" ht="12.75">
      <c r="A1798" s="144" t="s">
        <v>1220</v>
      </c>
      <c r="C1798" s="145" t="s">
        <v>1221</v>
      </c>
      <c r="D1798" s="145" t="s">
        <v>1222</v>
      </c>
      <c r="F1798" s="145" t="s">
        <v>1223</v>
      </c>
      <c r="G1798" s="145" t="s">
        <v>1224</v>
      </c>
      <c r="H1798" s="145" t="s">
        <v>1225</v>
      </c>
      <c r="I1798" s="146" t="s">
        <v>1226</v>
      </c>
      <c r="J1798" s="145" t="s">
        <v>1227</v>
      </c>
    </row>
    <row r="1799" spans="1:8" ht="12.75">
      <c r="A1799" s="147" t="s">
        <v>1112</v>
      </c>
      <c r="C1799" s="148">
        <v>288.1579999998212</v>
      </c>
      <c r="D1799" s="128">
        <v>597293.8823881149</v>
      </c>
      <c r="F1799" s="128">
        <v>6220</v>
      </c>
      <c r="G1799" s="128">
        <v>5320</v>
      </c>
      <c r="H1799" s="149" t="s">
        <v>667</v>
      </c>
    </row>
    <row r="1801" spans="4:8" ht="12.75">
      <c r="D1801" s="128">
        <v>594021.544839859</v>
      </c>
      <c r="F1801" s="128">
        <v>6220</v>
      </c>
      <c r="G1801" s="128">
        <v>5320</v>
      </c>
      <c r="H1801" s="149" t="s">
        <v>668</v>
      </c>
    </row>
    <row r="1803" spans="4:8" ht="12.75">
      <c r="D1803" s="128">
        <v>597499.5031986237</v>
      </c>
      <c r="F1803" s="128">
        <v>6220</v>
      </c>
      <c r="G1803" s="128">
        <v>5320</v>
      </c>
      <c r="H1803" s="149" t="s">
        <v>669</v>
      </c>
    </row>
    <row r="1805" spans="1:10" ht="12.75">
      <c r="A1805" s="144" t="s">
        <v>1228</v>
      </c>
      <c r="C1805" s="150" t="s">
        <v>1229</v>
      </c>
      <c r="D1805" s="128">
        <v>596271.6434755325</v>
      </c>
      <c r="F1805" s="128">
        <v>6220</v>
      </c>
      <c r="G1805" s="128">
        <v>5320</v>
      </c>
      <c r="H1805" s="128">
        <v>590508.6125020812</v>
      </c>
      <c r="I1805" s="128">
        <v>-0.0001</v>
      </c>
      <c r="J1805" s="128">
        <v>-0.0001</v>
      </c>
    </row>
    <row r="1806" spans="1:8" ht="12.75">
      <c r="A1806" s="127">
        <v>38398.91173611111</v>
      </c>
      <c r="C1806" s="150" t="s">
        <v>1230</v>
      </c>
      <c r="D1806" s="128">
        <v>1951.3528338533504</v>
      </c>
      <c r="H1806" s="128">
        <v>1951.3528338533504</v>
      </c>
    </row>
    <row r="1808" spans="3:8" ht="12.75">
      <c r="C1808" s="150" t="s">
        <v>1231</v>
      </c>
      <c r="D1808" s="128">
        <v>0.32725903624719693</v>
      </c>
      <c r="F1808" s="128">
        <v>0</v>
      </c>
      <c r="G1808" s="128">
        <v>0</v>
      </c>
      <c r="H1808" s="128">
        <v>0.3304528998459735</v>
      </c>
    </row>
    <row r="1809" spans="1:10" ht="12.75">
      <c r="A1809" s="144" t="s">
        <v>1220</v>
      </c>
      <c r="C1809" s="145" t="s">
        <v>1221</v>
      </c>
      <c r="D1809" s="145" t="s">
        <v>1222</v>
      </c>
      <c r="F1809" s="145" t="s">
        <v>1223</v>
      </c>
      <c r="G1809" s="145" t="s">
        <v>1224</v>
      </c>
      <c r="H1809" s="145" t="s">
        <v>1225</v>
      </c>
      <c r="I1809" s="146" t="s">
        <v>1226</v>
      </c>
      <c r="J1809" s="145" t="s">
        <v>1227</v>
      </c>
    </row>
    <row r="1810" spans="1:8" ht="12.75">
      <c r="A1810" s="147" t="s">
        <v>1113</v>
      </c>
      <c r="C1810" s="148">
        <v>334.94100000010803</v>
      </c>
      <c r="D1810" s="128">
        <v>344976.0829048157</v>
      </c>
      <c r="F1810" s="128">
        <v>38100</v>
      </c>
      <c r="G1810" s="128">
        <v>59600</v>
      </c>
      <c r="H1810" s="149" t="s">
        <v>670</v>
      </c>
    </row>
    <row r="1812" spans="4:8" ht="12.75">
      <c r="D1812" s="128">
        <v>346136.9463739395</v>
      </c>
      <c r="F1812" s="128">
        <v>38000</v>
      </c>
      <c r="G1812" s="128">
        <v>57500</v>
      </c>
      <c r="H1812" s="149" t="s">
        <v>671</v>
      </c>
    </row>
    <row r="1814" spans="4:8" ht="12.75">
      <c r="D1814" s="128">
        <v>348529.0648159981</v>
      </c>
      <c r="F1814" s="128">
        <v>38400</v>
      </c>
      <c r="G1814" s="128">
        <v>58200</v>
      </c>
      <c r="H1814" s="149" t="s">
        <v>672</v>
      </c>
    </row>
    <row r="1816" spans="1:10" ht="12.75">
      <c r="A1816" s="144" t="s">
        <v>1228</v>
      </c>
      <c r="C1816" s="150" t="s">
        <v>1229</v>
      </c>
      <c r="D1816" s="128">
        <v>346547.3646982511</v>
      </c>
      <c r="F1816" s="128">
        <v>38166.666666666664</v>
      </c>
      <c r="G1816" s="128">
        <v>58433.33333333333</v>
      </c>
      <c r="H1816" s="128">
        <v>294780.69803158444</v>
      </c>
      <c r="I1816" s="128">
        <v>-0.0001</v>
      </c>
      <c r="J1816" s="128">
        <v>-0.0001</v>
      </c>
    </row>
    <row r="1817" spans="1:8" ht="12.75">
      <c r="A1817" s="127">
        <v>38398.912210648145</v>
      </c>
      <c r="C1817" s="150" t="s">
        <v>1230</v>
      </c>
      <c r="D1817" s="128">
        <v>1811.6987928432209</v>
      </c>
      <c r="F1817" s="128">
        <v>208.16659994661327</v>
      </c>
      <c r="G1817" s="128">
        <v>1069.2676621563628</v>
      </c>
      <c r="H1817" s="128">
        <v>1811.6987928432209</v>
      </c>
    </row>
    <row r="1819" spans="3:8" ht="12.75">
      <c r="C1819" s="150" t="s">
        <v>1231</v>
      </c>
      <c r="D1819" s="128">
        <v>0.5227853325102385</v>
      </c>
      <c r="F1819" s="128">
        <v>0.5454146723492052</v>
      </c>
      <c r="G1819" s="128">
        <v>1.8298933180086079</v>
      </c>
      <c r="H1819" s="128">
        <v>0.6145920696100345</v>
      </c>
    </row>
    <row r="1820" spans="1:10" ht="12.75">
      <c r="A1820" s="144" t="s">
        <v>1220</v>
      </c>
      <c r="C1820" s="145" t="s">
        <v>1221</v>
      </c>
      <c r="D1820" s="145" t="s">
        <v>1222</v>
      </c>
      <c r="F1820" s="145" t="s">
        <v>1223</v>
      </c>
      <c r="G1820" s="145" t="s">
        <v>1224</v>
      </c>
      <c r="H1820" s="145" t="s">
        <v>1225</v>
      </c>
      <c r="I1820" s="146" t="s">
        <v>1226</v>
      </c>
      <c r="J1820" s="145" t="s">
        <v>1227</v>
      </c>
    </row>
    <row r="1821" spans="1:8" ht="12.75">
      <c r="A1821" s="147" t="s">
        <v>1117</v>
      </c>
      <c r="C1821" s="148">
        <v>393.36599999992177</v>
      </c>
      <c r="D1821" s="128">
        <v>5682220.086853027</v>
      </c>
      <c r="F1821" s="128">
        <v>19500</v>
      </c>
      <c r="G1821" s="128">
        <v>18300</v>
      </c>
      <c r="H1821" s="149" t="s">
        <v>673</v>
      </c>
    </row>
    <row r="1823" spans="4:8" ht="12.75">
      <c r="D1823" s="128">
        <v>5963383.659393311</v>
      </c>
      <c r="F1823" s="128">
        <v>19900</v>
      </c>
      <c r="G1823" s="128">
        <v>18500</v>
      </c>
      <c r="H1823" s="149" t="s">
        <v>674</v>
      </c>
    </row>
    <row r="1825" spans="4:8" ht="12.75">
      <c r="D1825" s="128">
        <v>5915585.467536926</v>
      </c>
      <c r="F1825" s="128">
        <v>20700</v>
      </c>
      <c r="G1825" s="128">
        <v>18600</v>
      </c>
      <c r="H1825" s="149" t="s">
        <v>675</v>
      </c>
    </row>
    <row r="1827" spans="1:10" ht="12.75">
      <c r="A1827" s="144" t="s">
        <v>1228</v>
      </c>
      <c r="C1827" s="150" t="s">
        <v>1229</v>
      </c>
      <c r="D1827" s="128">
        <v>5853729.737927755</v>
      </c>
      <c r="F1827" s="128">
        <v>20033.333333333332</v>
      </c>
      <c r="G1827" s="128">
        <v>18466.666666666668</v>
      </c>
      <c r="H1827" s="128">
        <v>5834479.737927755</v>
      </c>
      <c r="I1827" s="128">
        <v>-0.0001</v>
      </c>
      <c r="J1827" s="128">
        <v>-0.0001</v>
      </c>
    </row>
    <row r="1828" spans="1:8" ht="12.75">
      <c r="A1828" s="127">
        <v>38398.91268518518</v>
      </c>
      <c r="C1828" s="150" t="s">
        <v>1230</v>
      </c>
      <c r="D1828" s="128">
        <v>150442.13869464898</v>
      </c>
      <c r="F1828" s="128">
        <v>611.0100926607788</v>
      </c>
      <c r="G1828" s="128">
        <v>152.7525231651947</v>
      </c>
      <c r="H1828" s="128">
        <v>150442.13869464898</v>
      </c>
    </row>
    <row r="1830" spans="3:8" ht="12.75">
      <c r="C1830" s="150" t="s">
        <v>1231</v>
      </c>
      <c r="D1830" s="128">
        <v>2.570021942077328</v>
      </c>
      <c r="F1830" s="128">
        <v>3.04996718466279</v>
      </c>
      <c r="G1830" s="128">
        <v>0.8271797283313793</v>
      </c>
      <c r="H1830" s="128">
        <v>2.5785013480581878</v>
      </c>
    </row>
    <row r="1831" spans="1:10" ht="12.75">
      <c r="A1831" s="144" t="s">
        <v>1220</v>
      </c>
      <c r="C1831" s="145" t="s">
        <v>1221</v>
      </c>
      <c r="D1831" s="145" t="s">
        <v>1222</v>
      </c>
      <c r="F1831" s="145" t="s">
        <v>1223</v>
      </c>
      <c r="G1831" s="145" t="s">
        <v>1224</v>
      </c>
      <c r="H1831" s="145" t="s">
        <v>1225</v>
      </c>
      <c r="I1831" s="146" t="s">
        <v>1226</v>
      </c>
      <c r="J1831" s="145" t="s">
        <v>1227</v>
      </c>
    </row>
    <row r="1832" spans="1:8" ht="12.75">
      <c r="A1832" s="147" t="s">
        <v>1111</v>
      </c>
      <c r="C1832" s="148">
        <v>396.15199999976903</v>
      </c>
      <c r="D1832" s="128">
        <v>5666890.5284729</v>
      </c>
      <c r="F1832" s="128">
        <v>132200</v>
      </c>
      <c r="G1832" s="128">
        <v>131200</v>
      </c>
      <c r="H1832" s="149" t="s">
        <v>676</v>
      </c>
    </row>
    <row r="1834" spans="4:8" ht="12.75">
      <c r="D1834" s="128">
        <v>5513693.742195129</v>
      </c>
      <c r="F1834" s="128">
        <v>130500</v>
      </c>
      <c r="G1834" s="128">
        <v>132100</v>
      </c>
      <c r="H1834" s="149" t="s">
        <v>677</v>
      </c>
    </row>
    <row r="1836" spans="4:8" ht="12.75">
      <c r="D1836" s="128">
        <v>5837396.146217346</v>
      </c>
      <c r="F1836" s="128">
        <v>133400</v>
      </c>
      <c r="G1836" s="128">
        <v>132600</v>
      </c>
      <c r="H1836" s="149" t="s">
        <v>678</v>
      </c>
    </row>
    <row r="1838" spans="1:10" ht="12.75">
      <c r="A1838" s="144" t="s">
        <v>1228</v>
      </c>
      <c r="C1838" s="150" t="s">
        <v>1229</v>
      </c>
      <c r="D1838" s="128">
        <v>5672660.138961792</v>
      </c>
      <c r="F1838" s="128">
        <v>132033.33333333334</v>
      </c>
      <c r="G1838" s="128">
        <v>131966.66666666666</v>
      </c>
      <c r="H1838" s="128">
        <v>5540659.782243598</v>
      </c>
      <c r="I1838" s="128">
        <v>-0.0001</v>
      </c>
      <c r="J1838" s="128">
        <v>-0.0001</v>
      </c>
    </row>
    <row r="1839" spans="1:8" ht="12.75">
      <c r="A1839" s="127">
        <v>38398.913148148145</v>
      </c>
      <c r="C1839" s="150" t="s">
        <v>1230</v>
      </c>
      <c r="D1839" s="128">
        <v>161928.31097844915</v>
      </c>
      <c r="F1839" s="128">
        <v>1457.166199626293</v>
      </c>
      <c r="G1839" s="128">
        <v>709.4598884597588</v>
      </c>
      <c r="H1839" s="128">
        <v>161928.31097844915</v>
      </c>
    </row>
    <row r="1841" spans="3:8" ht="12.75">
      <c r="C1841" s="150" t="s">
        <v>1231</v>
      </c>
      <c r="D1841" s="128">
        <v>2.8545392639736953</v>
      </c>
      <c r="F1841" s="128">
        <v>1.1036350918654072</v>
      </c>
      <c r="G1841" s="128">
        <v>0.5376053714016865</v>
      </c>
      <c r="H1841" s="128">
        <v>2.922545641538721</v>
      </c>
    </row>
    <row r="1842" spans="1:10" ht="12.75">
      <c r="A1842" s="144" t="s">
        <v>1220</v>
      </c>
      <c r="C1842" s="145" t="s">
        <v>1221</v>
      </c>
      <c r="D1842" s="145" t="s">
        <v>1222</v>
      </c>
      <c r="F1842" s="145" t="s">
        <v>1223</v>
      </c>
      <c r="G1842" s="145" t="s">
        <v>1224</v>
      </c>
      <c r="H1842" s="145" t="s">
        <v>1225</v>
      </c>
      <c r="I1842" s="146" t="s">
        <v>1226</v>
      </c>
      <c r="J1842" s="145" t="s">
        <v>1227</v>
      </c>
    </row>
    <row r="1843" spans="1:8" ht="12.75">
      <c r="A1843" s="147" t="s">
        <v>1118</v>
      </c>
      <c r="C1843" s="148">
        <v>589.5920000001788</v>
      </c>
      <c r="D1843" s="128">
        <v>530281.686132431</v>
      </c>
      <c r="F1843" s="128">
        <v>3930</v>
      </c>
      <c r="G1843" s="128">
        <v>3830</v>
      </c>
      <c r="H1843" s="149" t="s">
        <v>679</v>
      </c>
    </row>
    <row r="1845" spans="4:8" ht="12.75">
      <c r="D1845" s="128">
        <v>533832.6749315262</v>
      </c>
      <c r="F1845" s="128">
        <v>4180</v>
      </c>
      <c r="G1845" s="128">
        <v>3670</v>
      </c>
      <c r="H1845" s="149" t="s">
        <v>680</v>
      </c>
    </row>
    <row r="1847" spans="4:8" ht="12.75">
      <c r="D1847" s="128">
        <v>508738.0031795502</v>
      </c>
      <c r="F1847" s="128">
        <v>4059.9999999962747</v>
      </c>
      <c r="G1847" s="128">
        <v>3840.0000000037253</v>
      </c>
      <c r="H1847" s="149" t="s">
        <v>681</v>
      </c>
    </row>
    <row r="1849" spans="1:10" ht="12.75">
      <c r="A1849" s="144" t="s">
        <v>1228</v>
      </c>
      <c r="C1849" s="150" t="s">
        <v>1229</v>
      </c>
      <c r="D1849" s="128">
        <v>524284.1214145025</v>
      </c>
      <c r="F1849" s="128">
        <v>4056.6666666654246</v>
      </c>
      <c r="G1849" s="128">
        <v>3780.0000000012415</v>
      </c>
      <c r="H1849" s="128">
        <v>520374.18068925827</v>
      </c>
      <c r="I1849" s="128">
        <v>-0.0001</v>
      </c>
      <c r="J1849" s="128">
        <v>-0.0001</v>
      </c>
    </row>
    <row r="1850" spans="1:8" ht="12.75">
      <c r="A1850" s="127">
        <v>38398.91364583333</v>
      </c>
      <c r="C1850" s="150" t="s">
        <v>1230</v>
      </c>
      <c r="D1850" s="128">
        <v>13579.901490589487</v>
      </c>
      <c r="F1850" s="128">
        <v>125.03332889002284</v>
      </c>
      <c r="G1850" s="128">
        <v>95.39392014287758</v>
      </c>
      <c r="H1850" s="128">
        <v>13579.901490589487</v>
      </c>
    </row>
    <row r="1852" spans="3:8" ht="12.75">
      <c r="C1852" s="150" t="s">
        <v>1231</v>
      </c>
      <c r="D1852" s="128">
        <v>2.590179815850866</v>
      </c>
      <c r="F1852" s="128">
        <v>3.0821691591633797</v>
      </c>
      <c r="G1852" s="128">
        <v>2.5236486810276793</v>
      </c>
      <c r="H1852" s="128">
        <v>2.6096416760344106</v>
      </c>
    </row>
    <row r="1853" spans="1:10" ht="12.75">
      <c r="A1853" s="144" t="s">
        <v>1220</v>
      </c>
      <c r="C1853" s="145" t="s">
        <v>1221</v>
      </c>
      <c r="D1853" s="145" t="s">
        <v>1222</v>
      </c>
      <c r="F1853" s="145" t="s">
        <v>1223</v>
      </c>
      <c r="G1853" s="145" t="s">
        <v>1224</v>
      </c>
      <c r="H1853" s="145" t="s">
        <v>1225</v>
      </c>
      <c r="I1853" s="146" t="s">
        <v>1226</v>
      </c>
      <c r="J1853" s="145" t="s">
        <v>1227</v>
      </c>
    </row>
    <row r="1854" spans="1:8" ht="12.75">
      <c r="A1854" s="147" t="s">
        <v>1119</v>
      </c>
      <c r="C1854" s="148">
        <v>766.4900000002235</v>
      </c>
      <c r="D1854" s="128">
        <v>2680.5407252907753</v>
      </c>
      <c r="F1854" s="128">
        <v>1832.9999999981374</v>
      </c>
      <c r="G1854" s="128">
        <v>1754</v>
      </c>
      <c r="H1854" s="149" t="s">
        <v>460</v>
      </c>
    </row>
    <row r="1856" spans="4:8" ht="12.75">
      <c r="D1856" s="128">
        <v>2731.434916742146</v>
      </c>
      <c r="F1856" s="128">
        <v>1668</v>
      </c>
      <c r="G1856" s="128">
        <v>1771</v>
      </c>
      <c r="H1856" s="149" t="s">
        <v>461</v>
      </c>
    </row>
    <row r="1858" spans="4:8" ht="12.75">
      <c r="D1858" s="128">
        <v>2780.895383697003</v>
      </c>
      <c r="F1858" s="128">
        <v>1634</v>
      </c>
      <c r="G1858" s="128">
        <v>1663</v>
      </c>
      <c r="H1858" s="149" t="s">
        <v>462</v>
      </c>
    </row>
    <row r="1860" spans="1:10" ht="12.75">
      <c r="A1860" s="144" t="s">
        <v>1228</v>
      </c>
      <c r="C1860" s="150" t="s">
        <v>1229</v>
      </c>
      <c r="D1860" s="128">
        <v>2730.957008576642</v>
      </c>
      <c r="F1860" s="128">
        <v>1711.6666666660458</v>
      </c>
      <c r="G1860" s="128">
        <v>1729.3333333333335</v>
      </c>
      <c r="H1860" s="128">
        <v>1010.1122931297853</v>
      </c>
      <c r="I1860" s="128">
        <v>-0.0001</v>
      </c>
      <c r="J1860" s="128">
        <v>-0.0001</v>
      </c>
    </row>
    <row r="1861" spans="1:8" ht="12.75">
      <c r="A1861" s="127">
        <v>38398.914143518516</v>
      </c>
      <c r="C1861" s="150" t="s">
        <v>1230</v>
      </c>
      <c r="D1861" s="128">
        <v>50.17903609196138</v>
      </c>
      <c r="F1861" s="128">
        <v>106.44403850431283</v>
      </c>
      <c r="G1861" s="128">
        <v>58.071794645364044</v>
      </c>
      <c r="H1861" s="128">
        <v>50.17903609196138</v>
      </c>
    </row>
    <row r="1863" spans="3:8" ht="12.75">
      <c r="C1863" s="150" t="s">
        <v>1231</v>
      </c>
      <c r="D1863" s="128">
        <v>1.8374158192301382</v>
      </c>
      <c r="F1863" s="128">
        <v>6.21873642673913</v>
      </c>
      <c r="G1863" s="128">
        <v>3.358045179955515</v>
      </c>
      <c r="H1863" s="128">
        <v>4.967669083254497</v>
      </c>
    </row>
    <row r="1864" spans="1:16" ht="12.75">
      <c r="A1864" s="138" t="s">
        <v>1280</v>
      </c>
      <c r="B1864" s="133" t="s">
        <v>463</v>
      </c>
      <c r="D1864" s="138" t="s">
        <v>1281</v>
      </c>
      <c r="E1864" s="133" t="s">
        <v>1282</v>
      </c>
      <c r="F1864" s="134" t="s">
        <v>1154</v>
      </c>
      <c r="G1864" s="139" t="s">
        <v>1284</v>
      </c>
      <c r="H1864" s="140">
        <v>2</v>
      </c>
      <c r="I1864" s="141" t="s">
        <v>1285</v>
      </c>
      <c r="J1864" s="140">
        <v>2</v>
      </c>
      <c r="K1864" s="139" t="s">
        <v>1286</v>
      </c>
      <c r="L1864" s="142">
        <v>1</v>
      </c>
      <c r="M1864" s="139" t="s">
        <v>1287</v>
      </c>
      <c r="N1864" s="143">
        <v>1</v>
      </c>
      <c r="O1864" s="139" t="s">
        <v>1288</v>
      </c>
      <c r="P1864" s="143">
        <v>1</v>
      </c>
    </row>
    <row r="1866" spans="1:10" ht="12.75">
      <c r="A1866" s="144" t="s">
        <v>1220</v>
      </c>
      <c r="C1866" s="145" t="s">
        <v>1221</v>
      </c>
      <c r="D1866" s="145" t="s">
        <v>1222</v>
      </c>
      <c r="F1866" s="145" t="s">
        <v>1223</v>
      </c>
      <c r="G1866" s="145" t="s">
        <v>1224</v>
      </c>
      <c r="H1866" s="145" t="s">
        <v>1225</v>
      </c>
      <c r="I1866" s="146" t="s">
        <v>1226</v>
      </c>
      <c r="J1866" s="145" t="s">
        <v>1227</v>
      </c>
    </row>
    <row r="1867" spans="1:8" ht="12.75">
      <c r="A1867" s="147" t="s">
        <v>1096</v>
      </c>
      <c r="C1867" s="148">
        <v>178.2290000000503</v>
      </c>
      <c r="D1867" s="128">
        <v>453.8487823549658</v>
      </c>
      <c r="F1867" s="128">
        <v>390</v>
      </c>
      <c r="G1867" s="128">
        <v>367</v>
      </c>
      <c r="H1867" s="149" t="s">
        <v>464</v>
      </c>
    </row>
    <row r="1869" spans="4:8" ht="12.75">
      <c r="D1869" s="128">
        <v>453.038829148747</v>
      </c>
      <c r="F1869" s="128">
        <v>460</v>
      </c>
      <c r="G1869" s="128">
        <v>443</v>
      </c>
      <c r="H1869" s="149" t="s">
        <v>465</v>
      </c>
    </row>
    <row r="1871" spans="4:8" ht="12.75">
      <c r="D1871" s="128">
        <v>439.48732479149476</v>
      </c>
      <c r="F1871" s="128">
        <v>408</v>
      </c>
      <c r="G1871" s="128">
        <v>370</v>
      </c>
      <c r="H1871" s="149" t="s">
        <v>466</v>
      </c>
    </row>
    <row r="1873" spans="1:8" ht="12.75">
      <c r="A1873" s="144" t="s">
        <v>1228</v>
      </c>
      <c r="C1873" s="150" t="s">
        <v>1229</v>
      </c>
      <c r="D1873" s="128">
        <v>448.7916454317359</v>
      </c>
      <c r="F1873" s="128">
        <v>419.33333333333337</v>
      </c>
      <c r="G1873" s="128">
        <v>393.33333333333337</v>
      </c>
      <c r="H1873" s="128">
        <v>45.9201370518476</v>
      </c>
    </row>
    <row r="1874" spans="1:8" ht="12.75">
      <c r="A1874" s="127">
        <v>38398.91641203704</v>
      </c>
      <c r="C1874" s="150" t="s">
        <v>1230</v>
      </c>
      <c r="D1874" s="128">
        <v>8.067948498926267</v>
      </c>
      <c r="F1874" s="128">
        <v>36.35014901390823</v>
      </c>
      <c r="G1874" s="128">
        <v>43.03874223688854</v>
      </c>
      <c r="H1874" s="128">
        <v>8.067948498926267</v>
      </c>
    </row>
    <row r="1876" spans="3:8" ht="12.75">
      <c r="C1876" s="150" t="s">
        <v>1231</v>
      </c>
      <c r="D1876" s="128">
        <v>1.7977046990625083</v>
      </c>
      <c r="F1876" s="128">
        <v>8.668556998547272</v>
      </c>
      <c r="G1876" s="128">
        <v>10.942053111073356</v>
      </c>
      <c r="H1876" s="128">
        <v>17.569521819625432</v>
      </c>
    </row>
    <row r="1877" spans="1:10" ht="12.75">
      <c r="A1877" s="144" t="s">
        <v>1220</v>
      </c>
      <c r="C1877" s="145" t="s">
        <v>1221</v>
      </c>
      <c r="D1877" s="145" t="s">
        <v>1222</v>
      </c>
      <c r="F1877" s="145" t="s">
        <v>1223</v>
      </c>
      <c r="G1877" s="145" t="s">
        <v>1224</v>
      </c>
      <c r="H1877" s="145" t="s">
        <v>1225</v>
      </c>
      <c r="I1877" s="146" t="s">
        <v>1226</v>
      </c>
      <c r="J1877" s="145" t="s">
        <v>1227</v>
      </c>
    </row>
    <row r="1878" spans="1:8" ht="12.75">
      <c r="A1878" s="147" t="s">
        <v>1112</v>
      </c>
      <c r="C1878" s="148">
        <v>251.61100000003353</v>
      </c>
      <c r="D1878" s="128">
        <v>5853753.465843201</v>
      </c>
      <c r="F1878" s="128">
        <v>38500</v>
      </c>
      <c r="G1878" s="128">
        <v>34100</v>
      </c>
      <c r="H1878" s="149" t="s">
        <v>467</v>
      </c>
    </row>
    <row r="1880" spans="4:8" ht="12.75">
      <c r="D1880" s="128">
        <v>5851275.430137634</v>
      </c>
      <c r="F1880" s="128">
        <v>38200</v>
      </c>
      <c r="G1880" s="128">
        <v>34700</v>
      </c>
      <c r="H1880" s="149" t="s">
        <v>468</v>
      </c>
    </row>
    <row r="1882" spans="4:8" ht="12.75">
      <c r="D1882" s="128">
        <v>5992000.628517151</v>
      </c>
      <c r="F1882" s="128">
        <v>38100</v>
      </c>
      <c r="G1882" s="128">
        <v>33900</v>
      </c>
      <c r="H1882" s="149" t="s">
        <v>469</v>
      </c>
    </row>
    <row r="1884" spans="1:10" ht="12.75">
      <c r="A1884" s="144" t="s">
        <v>1228</v>
      </c>
      <c r="C1884" s="150" t="s">
        <v>1229</v>
      </c>
      <c r="D1884" s="128">
        <v>5899009.841499329</v>
      </c>
      <c r="F1884" s="128">
        <v>38266.666666666664</v>
      </c>
      <c r="G1884" s="128">
        <v>34233.333333333336</v>
      </c>
      <c r="H1884" s="128">
        <v>5862779.7210174</v>
      </c>
      <c r="I1884" s="128">
        <v>-0.0001</v>
      </c>
      <c r="J1884" s="128">
        <v>-0.0001</v>
      </c>
    </row>
    <row r="1885" spans="1:8" ht="12.75">
      <c r="A1885" s="127">
        <v>38398.91693287037</v>
      </c>
      <c r="C1885" s="150" t="s">
        <v>1230</v>
      </c>
      <c r="D1885" s="128">
        <v>80541.91466485012</v>
      </c>
      <c r="F1885" s="128">
        <v>208.16659994661327</v>
      </c>
      <c r="G1885" s="128">
        <v>416.33319989322655</v>
      </c>
      <c r="H1885" s="128">
        <v>80541.91466485012</v>
      </c>
    </row>
    <row r="1887" spans="3:8" ht="12.75">
      <c r="C1887" s="150" t="s">
        <v>1231</v>
      </c>
      <c r="D1887" s="128">
        <v>1.3653463348753982</v>
      </c>
      <c r="F1887" s="128">
        <v>0.5439893726827875</v>
      </c>
      <c r="G1887" s="128">
        <v>1.216163193456358</v>
      </c>
      <c r="H1887" s="128">
        <v>1.3737837424816854</v>
      </c>
    </row>
    <row r="1888" spans="1:10" ht="12.75">
      <c r="A1888" s="144" t="s">
        <v>1220</v>
      </c>
      <c r="C1888" s="145" t="s">
        <v>1221</v>
      </c>
      <c r="D1888" s="145" t="s">
        <v>1222</v>
      </c>
      <c r="F1888" s="145" t="s">
        <v>1223</v>
      </c>
      <c r="G1888" s="145" t="s">
        <v>1224</v>
      </c>
      <c r="H1888" s="145" t="s">
        <v>1225</v>
      </c>
      <c r="I1888" s="146" t="s">
        <v>1226</v>
      </c>
      <c r="J1888" s="145" t="s">
        <v>1227</v>
      </c>
    </row>
    <row r="1889" spans="1:8" ht="12.75">
      <c r="A1889" s="147" t="s">
        <v>1115</v>
      </c>
      <c r="C1889" s="148">
        <v>257.6099999998696</v>
      </c>
      <c r="D1889" s="128">
        <v>405082.3917851448</v>
      </c>
      <c r="F1889" s="128">
        <v>17100</v>
      </c>
      <c r="G1889" s="128">
        <v>14987.5</v>
      </c>
      <c r="H1889" s="149" t="s">
        <v>470</v>
      </c>
    </row>
    <row r="1891" spans="4:8" ht="12.75">
      <c r="D1891" s="128">
        <v>400669.27773332596</v>
      </c>
      <c r="F1891" s="128">
        <v>16840</v>
      </c>
      <c r="G1891" s="128">
        <v>14852.499999985099</v>
      </c>
      <c r="H1891" s="149" t="s">
        <v>471</v>
      </c>
    </row>
    <row r="1893" spans="4:8" ht="12.75">
      <c r="D1893" s="128">
        <v>399561.5976023674</v>
      </c>
      <c r="F1893" s="128">
        <v>16887.5</v>
      </c>
      <c r="G1893" s="128">
        <v>14932.5</v>
      </c>
      <c r="H1893" s="149" t="s">
        <v>472</v>
      </c>
    </row>
    <row r="1895" spans="1:10" ht="12.75">
      <c r="A1895" s="144" t="s">
        <v>1228</v>
      </c>
      <c r="C1895" s="150" t="s">
        <v>1229</v>
      </c>
      <c r="D1895" s="128">
        <v>401771.0890402794</v>
      </c>
      <c r="F1895" s="128">
        <v>16942.5</v>
      </c>
      <c r="G1895" s="128">
        <v>14924.166666661698</v>
      </c>
      <c r="H1895" s="128">
        <v>385837.7557069486</v>
      </c>
      <c r="I1895" s="128">
        <v>-0.0001</v>
      </c>
      <c r="J1895" s="128">
        <v>-0.0001</v>
      </c>
    </row>
    <row r="1896" spans="1:8" ht="12.75">
      <c r="A1896" s="127">
        <v>38398.91756944444</v>
      </c>
      <c r="C1896" s="150" t="s">
        <v>1230</v>
      </c>
      <c r="D1896" s="128">
        <v>2920.6648591063563</v>
      </c>
      <c r="F1896" s="128">
        <v>138.4512549600039</v>
      </c>
      <c r="G1896" s="128">
        <v>67.8847061892548</v>
      </c>
      <c r="H1896" s="128">
        <v>2920.6648591063563</v>
      </c>
    </row>
    <row r="1898" spans="3:8" ht="12.75">
      <c r="C1898" s="150" t="s">
        <v>1231</v>
      </c>
      <c r="D1898" s="128">
        <v>0.7269474929326103</v>
      </c>
      <c r="F1898" s="128">
        <v>0.8171831486498681</v>
      </c>
      <c r="G1898" s="128">
        <v>0.45486429966571484</v>
      </c>
      <c r="H1898" s="128">
        <v>0.7569670971558986</v>
      </c>
    </row>
    <row r="1899" spans="1:10" ht="12.75">
      <c r="A1899" s="144" t="s">
        <v>1220</v>
      </c>
      <c r="C1899" s="145" t="s">
        <v>1221</v>
      </c>
      <c r="D1899" s="145" t="s">
        <v>1222</v>
      </c>
      <c r="F1899" s="145" t="s">
        <v>1223</v>
      </c>
      <c r="G1899" s="145" t="s">
        <v>1224</v>
      </c>
      <c r="H1899" s="145" t="s">
        <v>1225</v>
      </c>
      <c r="I1899" s="146" t="s">
        <v>1226</v>
      </c>
      <c r="J1899" s="145" t="s">
        <v>1227</v>
      </c>
    </row>
    <row r="1900" spans="1:8" ht="12.75">
      <c r="A1900" s="147" t="s">
        <v>1114</v>
      </c>
      <c r="C1900" s="148">
        <v>259.9399999999441</v>
      </c>
      <c r="D1900" s="128">
        <v>3055859.5846824646</v>
      </c>
      <c r="F1900" s="128">
        <v>27600</v>
      </c>
      <c r="G1900" s="128">
        <v>27650</v>
      </c>
      <c r="H1900" s="149" t="s">
        <v>473</v>
      </c>
    </row>
    <row r="1902" spans="4:8" ht="12.75">
      <c r="D1902" s="128">
        <v>3027542.037628174</v>
      </c>
      <c r="F1902" s="128">
        <v>28050</v>
      </c>
      <c r="G1902" s="128">
        <v>27475</v>
      </c>
      <c r="H1902" s="149" t="s">
        <v>474</v>
      </c>
    </row>
    <row r="1904" spans="4:8" ht="12.75">
      <c r="D1904" s="128">
        <v>2988652.8792915344</v>
      </c>
      <c r="F1904" s="128">
        <v>27725</v>
      </c>
      <c r="G1904" s="128">
        <v>26950</v>
      </c>
      <c r="H1904" s="149" t="s">
        <v>475</v>
      </c>
    </row>
    <row r="1906" spans="1:10" ht="12.75">
      <c r="A1906" s="144" t="s">
        <v>1228</v>
      </c>
      <c r="C1906" s="150" t="s">
        <v>1229</v>
      </c>
      <c r="D1906" s="128">
        <v>3024018.1672007246</v>
      </c>
      <c r="F1906" s="128">
        <v>27791.666666666664</v>
      </c>
      <c r="G1906" s="128">
        <v>27358.333333333336</v>
      </c>
      <c r="H1906" s="128">
        <v>2996466.877892548</v>
      </c>
      <c r="I1906" s="128">
        <v>-0.0001</v>
      </c>
      <c r="J1906" s="128">
        <v>-0.0001</v>
      </c>
    </row>
    <row r="1907" spans="1:8" ht="12.75">
      <c r="A1907" s="127">
        <v>38398.91825231481</v>
      </c>
      <c r="C1907" s="150" t="s">
        <v>1230</v>
      </c>
      <c r="D1907" s="128">
        <v>33741.64429114266</v>
      </c>
      <c r="F1907" s="128">
        <v>232.28933107943922</v>
      </c>
      <c r="G1907" s="128">
        <v>364.29154990657327</v>
      </c>
      <c r="H1907" s="128">
        <v>33741.64429114266</v>
      </c>
    </row>
    <row r="1909" spans="3:8" ht="12.75">
      <c r="C1909" s="150" t="s">
        <v>1231</v>
      </c>
      <c r="D1909" s="128">
        <v>1.1157884121568173</v>
      </c>
      <c r="F1909" s="128">
        <v>0.8358236800459585</v>
      </c>
      <c r="G1909" s="128">
        <v>1.3315560764175687</v>
      </c>
      <c r="H1909" s="128">
        <v>1.1260476309644232</v>
      </c>
    </row>
    <row r="1910" spans="1:10" ht="12.75">
      <c r="A1910" s="144" t="s">
        <v>1220</v>
      </c>
      <c r="C1910" s="145" t="s">
        <v>1221</v>
      </c>
      <c r="D1910" s="145" t="s">
        <v>1222</v>
      </c>
      <c r="F1910" s="145" t="s">
        <v>1223</v>
      </c>
      <c r="G1910" s="145" t="s">
        <v>1224</v>
      </c>
      <c r="H1910" s="145" t="s">
        <v>1225</v>
      </c>
      <c r="I1910" s="146" t="s">
        <v>1226</v>
      </c>
      <c r="J1910" s="145" t="s">
        <v>1227</v>
      </c>
    </row>
    <row r="1911" spans="1:8" ht="12.75">
      <c r="A1911" s="147" t="s">
        <v>1116</v>
      </c>
      <c r="C1911" s="148">
        <v>285.2129999999888</v>
      </c>
      <c r="D1911" s="128">
        <v>1211307.203195572</v>
      </c>
      <c r="F1911" s="128">
        <v>17000</v>
      </c>
      <c r="G1911" s="128">
        <v>13600</v>
      </c>
      <c r="H1911" s="149" t="s">
        <v>476</v>
      </c>
    </row>
    <row r="1913" spans="4:8" ht="12.75">
      <c r="D1913" s="128">
        <v>1216405.8359470367</v>
      </c>
      <c r="F1913" s="128">
        <v>17225</v>
      </c>
      <c r="G1913" s="128">
        <v>13600</v>
      </c>
      <c r="H1913" s="149" t="s">
        <v>477</v>
      </c>
    </row>
    <row r="1915" spans="4:8" ht="12.75">
      <c r="D1915" s="128">
        <v>1193261.5659484863</v>
      </c>
      <c r="F1915" s="128">
        <v>17125</v>
      </c>
      <c r="G1915" s="128">
        <v>13675</v>
      </c>
      <c r="H1915" s="149" t="s">
        <v>478</v>
      </c>
    </row>
    <row r="1917" spans="1:10" ht="12.75">
      <c r="A1917" s="144" t="s">
        <v>1228</v>
      </c>
      <c r="C1917" s="150" t="s">
        <v>1229</v>
      </c>
      <c r="D1917" s="128">
        <v>1206991.535030365</v>
      </c>
      <c r="F1917" s="128">
        <v>17116.666666666668</v>
      </c>
      <c r="G1917" s="128">
        <v>13625</v>
      </c>
      <c r="H1917" s="128">
        <v>1191613.5564037166</v>
      </c>
      <c r="I1917" s="128">
        <v>-0.0001</v>
      </c>
      <c r="J1917" s="128">
        <v>-0.0001</v>
      </c>
    </row>
    <row r="1918" spans="1:8" ht="12.75">
      <c r="A1918" s="127">
        <v>38398.91892361111</v>
      </c>
      <c r="C1918" s="150" t="s">
        <v>1230</v>
      </c>
      <c r="D1918" s="128">
        <v>12160.71758679698</v>
      </c>
      <c r="F1918" s="128">
        <v>112.73124382057235</v>
      </c>
      <c r="G1918" s="128">
        <v>43.30127018922193</v>
      </c>
      <c r="H1918" s="128">
        <v>12160.71758679698</v>
      </c>
    </row>
    <row r="1920" spans="3:8" ht="12.75">
      <c r="C1920" s="150" t="s">
        <v>1231</v>
      </c>
      <c r="D1920" s="128">
        <v>1.0075230218156457</v>
      </c>
      <c r="F1920" s="128">
        <v>0.6586051245603057</v>
      </c>
      <c r="G1920" s="128">
        <v>0.3178074876273169</v>
      </c>
      <c r="H1920" s="128">
        <v>1.0205252803180556</v>
      </c>
    </row>
    <row r="1921" spans="1:10" ht="12.75">
      <c r="A1921" s="144" t="s">
        <v>1220</v>
      </c>
      <c r="C1921" s="145" t="s">
        <v>1221</v>
      </c>
      <c r="D1921" s="145" t="s">
        <v>1222</v>
      </c>
      <c r="F1921" s="145" t="s">
        <v>1223</v>
      </c>
      <c r="G1921" s="145" t="s">
        <v>1224</v>
      </c>
      <c r="H1921" s="145" t="s">
        <v>1225</v>
      </c>
      <c r="I1921" s="146" t="s">
        <v>1226</v>
      </c>
      <c r="J1921" s="145" t="s">
        <v>1227</v>
      </c>
    </row>
    <row r="1922" spans="1:8" ht="12.75">
      <c r="A1922" s="147" t="s">
        <v>1112</v>
      </c>
      <c r="C1922" s="148">
        <v>288.1579999998212</v>
      </c>
      <c r="D1922" s="128">
        <v>563568.8426990509</v>
      </c>
      <c r="F1922" s="128">
        <v>6080</v>
      </c>
      <c r="G1922" s="128">
        <v>5450</v>
      </c>
      <c r="H1922" s="149" t="s">
        <v>479</v>
      </c>
    </row>
    <row r="1924" spans="4:8" ht="12.75">
      <c r="D1924" s="128">
        <v>588939.7224721909</v>
      </c>
      <c r="F1924" s="128">
        <v>6080</v>
      </c>
      <c r="G1924" s="128">
        <v>5450</v>
      </c>
      <c r="H1924" s="149" t="s">
        <v>480</v>
      </c>
    </row>
    <row r="1926" spans="4:8" ht="12.75">
      <c r="D1926" s="128">
        <v>577618.4880867004</v>
      </c>
      <c r="F1926" s="128">
        <v>6080</v>
      </c>
      <c r="G1926" s="128">
        <v>5450</v>
      </c>
      <c r="H1926" s="149" t="s">
        <v>481</v>
      </c>
    </row>
    <row r="1928" spans="1:10" ht="12.75">
      <c r="A1928" s="144" t="s">
        <v>1228</v>
      </c>
      <c r="C1928" s="150" t="s">
        <v>1229</v>
      </c>
      <c r="D1928" s="128">
        <v>576709.0177526474</v>
      </c>
      <c r="F1928" s="128">
        <v>6080</v>
      </c>
      <c r="G1928" s="128">
        <v>5450</v>
      </c>
      <c r="H1928" s="128">
        <v>570948.8960712315</v>
      </c>
      <c r="I1928" s="128">
        <v>-0.0001</v>
      </c>
      <c r="J1928" s="128">
        <v>-0.0001</v>
      </c>
    </row>
    <row r="1929" spans="1:8" ht="12.75">
      <c r="A1929" s="127">
        <v>38398.91935185185</v>
      </c>
      <c r="C1929" s="150" t="s">
        <v>1230</v>
      </c>
      <c r="D1929" s="128">
        <v>12709.867714971835</v>
      </c>
      <c r="H1929" s="128">
        <v>12709.867714971835</v>
      </c>
    </row>
    <row r="1931" spans="3:8" ht="12.75">
      <c r="C1931" s="150" t="s">
        <v>1231</v>
      </c>
      <c r="D1931" s="128">
        <v>2.203861448967865</v>
      </c>
      <c r="F1931" s="128">
        <v>0</v>
      </c>
      <c r="G1931" s="128">
        <v>0</v>
      </c>
      <c r="H1931" s="128">
        <v>2.226095505645072</v>
      </c>
    </row>
    <row r="1932" spans="1:10" ht="12.75">
      <c r="A1932" s="144" t="s">
        <v>1220</v>
      </c>
      <c r="C1932" s="145" t="s">
        <v>1221</v>
      </c>
      <c r="D1932" s="145" t="s">
        <v>1222</v>
      </c>
      <c r="F1932" s="145" t="s">
        <v>1223</v>
      </c>
      <c r="G1932" s="145" t="s">
        <v>1224</v>
      </c>
      <c r="H1932" s="145" t="s">
        <v>1225</v>
      </c>
      <c r="I1932" s="146" t="s">
        <v>1226</v>
      </c>
      <c r="J1932" s="145" t="s">
        <v>1227</v>
      </c>
    </row>
    <row r="1933" spans="1:8" ht="12.75">
      <c r="A1933" s="147" t="s">
        <v>1113</v>
      </c>
      <c r="C1933" s="148">
        <v>334.94100000010803</v>
      </c>
      <c r="D1933" s="128">
        <v>287633.8731369972</v>
      </c>
      <c r="F1933" s="128">
        <v>38200</v>
      </c>
      <c r="G1933" s="128">
        <v>55500</v>
      </c>
      <c r="H1933" s="149" t="s">
        <v>482</v>
      </c>
    </row>
    <row r="1935" spans="4:8" ht="12.75">
      <c r="D1935" s="128">
        <v>286331.6674170494</v>
      </c>
      <c r="F1935" s="128">
        <v>38200</v>
      </c>
      <c r="G1935" s="128">
        <v>53900</v>
      </c>
      <c r="H1935" s="149" t="s">
        <v>483</v>
      </c>
    </row>
    <row r="1937" spans="4:8" ht="12.75">
      <c r="D1937" s="128">
        <v>285696.2441010475</v>
      </c>
      <c r="F1937" s="128">
        <v>38300</v>
      </c>
      <c r="G1937" s="128">
        <v>55600</v>
      </c>
      <c r="H1937" s="149" t="s">
        <v>484</v>
      </c>
    </row>
    <row r="1939" spans="1:10" ht="12.75">
      <c r="A1939" s="144" t="s">
        <v>1228</v>
      </c>
      <c r="C1939" s="150" t="s">
        <v>1229</v>
      </c>
      <c r="D1939" s="128">
        <v>286553.9282183647</v>
      </c>
      <c r="F1939" s="128">
        <v>38233.333333333336</v>
      </c>
      <c r="G1939" s="128">
        <v>55000</v>
      </c>
      <c r="H1939" s="128">
        <v>237069.27909555775</v>
      </c>
      <c r="I1939" s="128">
        <v>-0.0001</v>
      </c>
      <c r="J1939" s="128">
        <v>-0.0001</v>
      </c>
    </row>
    <row r="1940" spans="1:8" ht="12.75">
      <c r="A1940" s="127">
        <v>38398.91983796296</v>
      </c>
      <c r="C1940" s="150" t="s">
        <v>1230</v>
      </c>
      <c r="D1940" s="128">
        <v>987.7507114889237</v>
      </c>
      <c r="F1940" s="128">
        <v>57.73502691896257</v>
      </c>
      <c r="G1940" s="128">
        <v>953.9392014169456</v>
      </c>
      <c r="H1940" s="128">
        <v>987.7507114889237</v>
      </c>
    </row>
    <row r="1942" spans="3:8" ht="12.75">
      <c r="C1942" s="150" t="s">
        <v>1231</v>
      </c>
      <c r="D1942" s="128">
        <v>0.3446997630185063</v>
      </c>
      <c r="F1942" s="128">
        <v>0.1510070451237033</v>
      </c>
      <c r="G1942" s="128">
        <v>1.7344349116671736</v>
      </c>
      <c r="H1942" s="128">
        <v>0.4166506580934014</v>
      </c>
    </row>
    <row r="1943" spans="1:10" ht="12.75">
      <c r="A1943" s="144" t="s">
        <v>1220</v>
      </c>
      <c r="C1943" s="145" t="s">
        <v>1221</v>
      </c>
      <c r="D1943" s="145" t="s">
        <v>1222</v>
      </c>
      <c r="F1943" s="145" t="s">
        <v>1223</v>
      </c>
      <c r="G1943" s="145" t="s">
        <v>1224</v>
      </c>
      <c r="H1943" s="145" t="s">
        <v>1225</v>
      </c>
      <c r="I1943" s="146" t="s">
        <v>1226</v>
      </c>
      <c r="J1943" s="145" t="s">
        <v>1227</v>
      </c>
    </row>
    <row r="1944" spans="1:8" ht="12.75">
      <c r="A1944" s="147" t="s">
        <v>1117</v>
      </c>
      <c r="C1944" s="148">
        <v>393.36599999992177</v>
      </c>
      <c r="D1944" s="128">
        <v>5698914.100959778</v>
      </c>
      <c r="F1944" s="128">
        <v>17900</v>
      </c>
      <c r="G1944" s="128">
        <v>20900</v>
      </c>
      <c r="H1944" s="149" t="s">
        <v>485</v>
      </c>
    </row>
    <row r="1946" spans="4:8" ht="12.75">
      <c r="D1946" s="128">
        <v>5608193.432914734</v>
      </c>
      <c r="F1946" s="128">
        <v>19100</v>
      </c>
      <c r="G1946" s="128">
        <v>19300</v>
      </c>
      <c r="H1946" s="149" t="s">
        <v>486</v>
      </c>
    </row>
    <row r="1948" spans="4:8" ht="12.75">
      <c r="D1948" s="128">
        <v>5779527.44884491</v>
      </c>
      <c r="F1948" s="128">
        <v>19000</v>
      </c>
      <c r="G1948" s="128">
        <v>19400</v>
      </c>
      <c r="H1948" s="149" t="s">
        <v>487</v>
      </c>
    </row>
    <row r="1950" spans="1:10" ht="12.75">
      <c r="A1950" s="144" t="s">
        <v>1228</v>
      </c>
      <c r="C1950" s="150" t="s">
        <v>1229</v>
      </c>
      <c r="D1950" s="128">
        <v>5695544.994239807</v>
      </c>
      <c r="F1950" s="128">
        <v>18666.666666666668</v>
      </c>
      <c r="G1950" s="128">
        <v>19866.666666666668</v>
      </c>
      <c r="H1950" s="128">
        <v>5676278.327573141</v>
      </c>
      <c r="I1950" s="128">
        <v>-0.0001</v>
      </c>
      <c r="J1950" s="128">
        <v>-0.0001</v>
      </c>
    </row>
    <row r="1951" spans="1:8" ht="12.75">
      <c r="A1951" s="127">
        <v>38398.9203125</v>
      </c>
      <c r="C1951" s="150" t="s">
        <v>1230</v>
      </c>
      <c r="D1951" s="128">
        <v>85716.68107064499</v>
      </c>
      <c r="F1951" s="128">
        <v>665.8328118479393</v>
      </c>
      <c r="G1951" s="128">
        <v>896.28864398325</v>
      </c>
      <c r="H1951" s="128">
        <v>85716.68107064499</v>
      </c>
    </row>
    <row r="1953" spans="3:8" ht="12.75">
      <c r="C1953" s="150" t="s">
        <v>1231</v>
      </c>
      <c r="D1953" s="128">
        <v>1.5049776826859342</v>
      </c>
      <c r="F1953" s="128">
        <v>3.5669614920425308</v>
      </c>
      <c r="G1953" s="128">
        <v>4.511520020049917</v>
      </c>
      <c r="H1953" s="128">
        <v>1.5100859423024917</v>
      </c>
    </row>
    <row r="1954" spans="1:10" ht="12.75">
      <c r="A1954" s="144" t="s">
        <v>1220</v>
      </c>
      <c r="C1954" s="145" t="s">
        <v>1221</v>
      </c>
      <c r="D1954" s="145" t="s">
        <v>1222</v>
      </c>
      <c r="F1954" s="145" t="s">
        <v>1223</v>
      </c>
      <c r="G1954" s="145" t="s">
        <v>1224</v>
      </c>
      <c r="H1954" s="145" t="s">
        <v>1225</v>
      </c>
      <c r="I1954" s="146" t="s">
        <v>1226</v>
      </c>
      <c r="J1954" s="145" t="s">
        <v>1227</v>
      </c>
    </row>
    <row r="1955" spans="1:8" ht="12.75">
      <c r="A1955" s="147" t="s">
        <v>1111</v>
      </c>
      <c r="C1955" s="148">
        <v>396.15199999976903</v>
      </c>
      <c r="D1955" s="128">
        <v>6166832.05934906</v>
      </c>
      <c r="F1955" s="128">
        <v>130600</v>
      </c>
      <c r="G1955" s="128">
        <v>131600</v>
      </c>
      <c r="H1955" s="149" t="s">
        <v>488</v>
      </c>
    </row>
    <row r="1957" spans="4:8" ht="12.75">
      <c r="D1957" s="128">
        <v>6470445.813812256</v>
      </c>
      <c r="F1957" s="128">
        <v>129700</v>
      </c>
      <c r="G1957" s="128">
        <v>134100</v>
      </c>
      <c r="H1957" s="149" t="s">
        <v>489</v>
      </c>
    </row>
    <row r="1959" spans="4:8" ht="12.75">
      <c r="D1959" s="128">
        <v>6365814.212608337</v>
      </c>
      <c r="F1959" s="128">
        <v>131100</v>
      </c>
      <c r="G1959" s="128">
        <v>134000</v>
      </c>
      <c r="H1959" s="149" t="s">
        <v>490</v>
      </c>
    </row>
    <row r="1961" spans="1:10" ht="12.75">
      <c r="A1961" s="144" t="s">
        <v>1228</v>
      </c>
      <c r="C1961" s="150" t="s">
        <v>1229</v>
      </c>
      <c r="D1961" s="128">
        <v>6334364.028589884</v>
      </c>
      <c r="F1961" s="128">
        <v>130466.66666666666</v>
      </c>
      <c r="G1961" s="128">
        <v>133233.33333333334</v>
      </c>
      <c r="H1961" s="128">
        <v>6202528.832394877</v>
      </c>
      <c r="I1961" s="128">
        <v>-0.0001</v>
      </c>
      <c r="J1961" s="128">
        <v>-0.0001</v>
      </c>
    </row>
    <row r="1962" spans="1:8" ht="12.75">
      <c r="A1962" s="127">
        <v>38398.92077546296</v>
      </c>
      <c r="C1962" s="150" t="s">
        <v>1230</v>
      </c>
      <c r="D1962" s="128">
        <v>154230.8773588912</v>
      </c>
      <c r="F1962" s="128">
        <v>709.4598884597588</v>
      </c>
      <c r="G1962" s="128">
        <v>1415.3915830374765</v>
      </c>
      <c r="H1962" s="128">
        <v>154230.8773588912</v>
      </c>
    </row>
    <row r="1964" spans="3:8" ht="12.75">
      <c r="C1964" s="150" t="s">
        <v>1231</v>
      </c>
      <c r="D1964" s="128">
        <v>2.434828132118342</v>
      </c>
      <c r="F1964" s="128">
        <v>0.5437863222737038</v>
      </c>
      <c r="G1964" s="128">
        <v>1.0623404426100649</v>
      </c>
      <c r="H1964" s="128">
        <v>2.486580579091652</v>
      </c>
    </row>
    <row r="1965" spans="1:10" ht="12.75">
      <c r="A1965" s="144" t="s">
        <v>1220</v>
      </c>
      <c r="C1965" s="145" t="s">
        <v>1221</v>
      </c>
      <c r="D1965" s="145" t="s">
        <v>1222</v>
      </c>
      <c r="F1965" s="145" t="s">
        <v>1223</v>
      </c>
      <c r="G1965" s="145" t="s">
        <v>1224</v>
      </c>
      <c r="H1965" s="145" t="s">
        <v>1225</v>
      </c>
      <c r="I1965" s="146" t="s">
        <v>1226</v>
      </c>
      <c r="J1965" s="145" t="s">
        <v>1227</v>
      </c>
    </row>
    <row r="1966" spans="1:8" ht="12.75">
      <c r="A1966" s="147" t="s">
        <v>1118</v>
      </c>
      <c r="C1966" s="148">
        <v>589.5920000001788</v>
      </c>
      <c r="D1966" s="128">
        <v>548623.2852897644</v>
      </c>
      <c r="F1966" s="128">
        <v>4160</v>
      </c>
      <c r="G1966" s="128">
        <v>3950</v>
      </c>
      <c r="H1966" s="149" t="s">
        <v>491</v>
      </c>
    </row>
    <row r="1968" spans="4:8" ht="12.75">
      <c r="D1968" s="128">
        <v>554884.879398346</v>
      </c>
      <c r="F1968" s="128">
        <v>4110</v>
      </c>
      <c r="G1968" s="128">
        <v>4070</v>
      </c>
      <c r="H1968" s="149" t="s">
        <v>492</v>
      </c>
    </row>
    <row r="1970" spans="4:8" ht="12.75">
      <c r="D1970" s="128">
        <v>574026.2397766113</v>
      </c>
      <c r="F1970" s="128">
        <v>4120</v>
      </c>
      <c r="G1970" s="128">
        <v>4080</v>
      </c>
      <c r="H1970" s="149" t="s">
        <v>493</v>
      </c>
    </row>
    <row r="1972" spans="1:10" ht="12.75">
      <c r="A1972" s="144" t="s">
        <v>1228</v>
      </c>
      <c r="C1972" s="150" t="s">
        <v>1229</v>
      </c>
      <c r="D1972" s="128">
        <v>559178.1348215739</v>
      </c>
      <c r="F1972" s="128">
        <v>4130</v>
      </c>
      <c r="G1972" s="128">
        <v>4033.333333333333</v>
      </c>
      <c r="H1972" s="128">
        <v>555099.4005119505</v>
      </c>
      <c r="I1972" s="128">
        <v>-0.0001</v>
      </c>
      <c r="J1972" s="128">
        <v>-0.0001</v>
      </c>
    </row>
    <row r="1973" spans="1:8" ht="12.75">
      <c r="A1973" s="127">
        <v>38398.921273148146</v>
      </c>
      <c r="C1973" s="150" t="s">
        <v>1230</v>
      </c>
      <c r="D1973" s="128">
        <v>13234.48358501499</v>
      </c>
      <c r="F1973" s="128">
        <v>26.45751311064591</v>
      </c>
      <c r="G1973" s="128">
        <v>72.34178138070236</v>
      </c>
      <c r="H1973" s="128">
        <v>13234.48358501499</v>
      </c>
    </row>
    <row r="1975" spans="3:8" ht="12.75">
      <c r="C1975" s="150" t="s">
        <v>1231</v>
      </c>
      <c r="D1975" s="128">
        <v>2.3667741567251976</v>
      </c>
      <c r="F1975" s="128">
        <v>0.6406177508630969</v>
      </c>
      <c r="G1975" s="128">
        <v>1.7935978854719599</v>
      </c>
      <c r="H1975" s="128">
        <v>2.384164633002531</v>
      </c>
    </row>
    <row r="1976" spans="1:10" ht="12.75">
      <c r="A1976" s="144" t="s">
        <v>1220</v>
      </c>
      <c r="C1976" s="145" t="s">
        <v>1221</v>
      </c>
      <c r="D1976" s="145" t="s">
        <v>1222</v>
      </c>
      <c r="F1976" s="145" t="s">
        <v>1223</v>
      </c>
      <c r="G1976" s="145" t="s">
        <v>1224</v>
      </c>
      <c r="H1976" s="145" t="s">
        <v>1225</v>
      </c>
      <c r="I1976" s="146" t="s">
        <v>1226</v>
      </c>
      <c r="J1976" s="145" t="s">
        <v>1227</v>
      </c>
    </row>
    <row r="1977" spans="1:8" ht="12.75">
      <c r="A1977" s="147" t="s">
        <v>1119</v>
      </c>
      <c r="C1977" s="148">
        <v>766.4900000002235</v>
      </c>
      <c r="D1977" s="128">
        <v>2684.318574272096</v>
      </c>
      <c r="F1977" s="128">
        <v>1785.9999999981374</v>
      </c>
      <c r="G1977" s="128">
        <v>1688</v>
      </c>
      <c r="H1977" s="149" t="s">
        <v>494</v>
      </c>
    </row>
    <row r="1979" spans="4:8" ht="12.75">
      <c r="D1979" s="128">
        <v>2803.861299008131</v>
      </c>
      <c r="F1979" s="128">
        <v>1696</v>
      </c>
      <c r="G1979" s="128">
        <v>1801.9999999981374</v>
      </c>
      <c r="H1979" s="149" t="s">
        <v>495</v>
      </c>
    </row>
    <row r="1981" spans="4:8" ht="12.75">
      <c r="D1981" s="128">
        <v>2711.0431720651686</v>
      </c>
      <c r="F1981" s="128">
        <v>1844</v>
      </c>
      <c r="G1981" s="128">
        <v>1771</v>
      </c>
      <c r="H1981" s="149" t="s">
        <v>496</v>
      </c>
    </row>
    <row r="1983" spans="1:10" ht="12.75">
      <c r="A1983" s="144" t="s">
        <v>1228</v>
      </c>
      <c r="C1983" s="150" t="s">
        <v>1229</v>
      </c>
      <c r="D1983" s="128">
        <v>2733.0743484484656</v>
      </c>
      <c r="F1983" s="128">
        <v>1775.3333333327123</v>
      </c>
      <c r="G1983" s="128">
        <v>1753.6666666660458</v>
      </c>
      <c r="H1983" s="128">
        <v>968.9971126767284</v>
      </c>
      <c r="I1983" s="128">
        <v>-0.0001</v>
      </c>
      <c r="J1983" s="128">
        <v>-0.0001</v>
      </c>
    </row>
    <row r="1984" spans="1:8" ht="12.75">
      <c r="A1984" s="127">
        <v>38398.92177083333</v>
      </c>
      <c r="C1984" s="150" t="s">
        <v>1230</v>
      </c>
      <c r="D1984" s="128">
        <v>62.74269127917547</v>
      </c>
      <c r="F1984" s="128">
        <v>74.57434768949351</v>
      </c>
      <c r="G1984" s="128">
        <v>58.943475747895405</v>
      </c>
      <c r="H1984" s="128">
        <v>62.74269127917547</v>
      </c>
    </row>
    <row r="1986" spans="3:8" ht="12.75">
      <c r="C1986" s="150" t="s">
        <v>1231</v>
      </c>
      <c r="D1986" s="128">
        <v>2.2956818322485</v>
      </c>
      <c r="F1986" s="128">
        <v>4.200582858966556</v>
      </c>
      <c r="G1986" s="128">
        <v>3.3611561916698127</v>
      </c>
      <c r="H1986" s="128">
        <v>6.475013233616039</v>
      </c>
    </row>
    <row r="1987" spans="1:16" ht="12.75">
      <c r="A1987" s="138" t="s">
        <v>1280</v>
      </c>
      <c r="B1987" s="133" t="s">
        <v>1075</v>
      </c>
      <c r="D1987" s="138" t="s">
        <v>1281</v>
      </c>
      <c r="E1987" s="133" t="s">
        <v>1282</v>
      </c>
      <c r="F1987" s="134" t="s">
        <v>1155</v>
      </c>
      <c r="G1987" s="139" t="s">
        <v>1284</v>
      </c>
      <c r="H1987" s="140">
        <v>2</v>
      </c>
      <c r="I1987" s="141" t="s">
        <v>1285</v>
      </c>
      <c r="J1987" s="140">
        <v>3</v>
      </c>
      <c r="K1987" s="139" t="s">
        <v>1286</v>
      </c>
      <c r="L1987" s="142">
        <v>1</v>
      </c>
      <c r="M1987" s="139" t="s">
        <v>1287</v>
      </c>
      <c r="N1987" s="143">
        <v>1</v>
      </c>
      <c r="O1987" s="139" t="s">
        <v>1288</v>
      </c>
      <c r="P1987" s="143">
        <v>1</v>
      </c>
    </row>
    <row r="1989" spans="1:10" ht="12.75">
      <c r="A1989" s="144" t="s">
        <v>1220</v>
      </c>
      <c r="C1989" s="145" t="s">
        <v>1221</v>
      </c>
      <c r="D1989" s="145" t="s">
        <v>1222</v>
      </c>
      <c r="F1989" s="145" t="s">
        <v>1223</v>
      </c>
      <c r="G1989" s="145" t="s">
        <v>1224</v>
      </c>
      <c r="H1989" s="145" t="s">
        <v>1225</v>
      </c>
      <c r="I1989" s="146" t="s">
        <v>1226</v>
      </c>
      <c r="J1989" s="145" t="s">
        <v>1227</v>
      </c>
    </row>
    <row r="1990" spans="1:8" ht="12.75">
      <c r="A1990" s="147" t="s">
        <v>1096</v>
      </c>
      <c r="C1990" s="148">
        <v>178.2290000000503</v>
      </c>
      <c r="D1990" s="128">
        <v>741.9773390544578</v>
      </c>
      <c r="F1990" s="128">
        <v>469.00000000046566</v>
      </c>
      <c r="G1990" s="128">
        <v>412.99999999953434</v>
      </c>
      <c r="H1990" s="149" t="s">
        <v>497</v>
      </c>
    </row>
    <row r="1992" spans="4:8" ht="12.75">
      <c r="D1992" s="128">
        <v>744.918608780019</v>
      </c>
      <c r="F1992" s="128">
        <v>441.00000000046566</v>
      </c>
      <c r="G1992" s="128">
        <v>353</v>
      </c>
      <c r="H1992" s="149" t="s">
        <v>498</v>
      </c>
    </row>
    <row r="1994" spans="4:8" ht="12.75">
      <c r="D1994" s="128">
        <v>765.3615508899093</v>
      </c>
      <c r="F1994" s="128">
        <v>458</v>
      </c>
      <c r="G1994" s="128">
        <v>426.99999999953434</v>
      </c>
      <c r="H1994" s="149" t="s">
        <v>499</v>
      </c>
    </row>
    <row r="1996" spans="1:8" ht="12.75">
      <c r="A1996" s="144" t="s">
        <v>1228</v>
      </c>
      <c r="C1996" s="150" t="s">
        <v>1229</v>
      </c>
      <c r="D1996" s="128">
        <v>750.7524995747954</v>
      </c>
      <c r="F1996" s="128">
        <v>456.0000000003105</v>
      </c>
      <c r="G1996" s="128">
        <v>397.66666666635626</v>
      </c>
      <c r="H1996" s="128">
        <v>331.6860812011971</v>
      </c>
    </row>
    <row r="1997" spans="1:8" ht="12.75">
      <c r="A1997" s="127">
        <v>38398.92403935185</v>
      </c>
      <c r="C1997" s="150" t="s">
        <v>1230</v>
      </c>
      <c r="D1997" s="128">
        <v>12.73699541278329</v>
      </c>
      <c r="F1997" s="128">
        <v>14.106735979632436</v>
      </c>
      <c r="G1997" s="128">
        <v>39.310727967216806</v>
      </c>
      <c r="H1997" s="128">
        <v>12.73699541278329</v>
      </c>
    </row>
    <row r="1999" spans="3:8" ht="12.75">
      <c r="C1999" s="150" t="s">
        <v>1231</v>
      </c>
      <c r="D1999" s="128">
        <v>1.6965638369498814</v>
      </c>
      <c r="F1999" s="128">
        <v>3.093582451671674</v>
      </c>
      <c r="G1999" s="128">
        <v>9.885346513138513</v>
      </c>
      <c r="H1999" s="128">
        <v>3.8400753407126444</v>
      </c>
    </row>
    <row r="2000" spans="1:10" ht="12.75">
      <c r="A2000" s="144" t="s">
        <v>1220</v>
      </c>
      <c r="C2000" s="145" t="s">
        <v>1221</v>
      </c>
      <c r="D2000" s="145" t="s">
        <v>1222</v>
      </c>
      <c r="F2000" s="145" t="s">
        <v>1223</v>
      </c>
      <c r="G2000" s="145" t="s">
        <v>1224</v>
      </c>
      <c r="H2000" s="145" t="s">
        <v>1225</v>
      </c>
      <c r="I2000" s="146" t="s">
        <v>1226</v>
      </c>
      <c r="J2000" s="145" t="s">
        <v>1227</v>
      </c>
    </row>
    <row r="2001" spans="1:8" ht="12.75">
      <c r="A2001" s="147" t="s">
        <v>1112</v>
      </c>
      <c r="C2001" s="148">
        <v>251.61100000003353</v>
      </c>
      <c r="D2001" s="128">
        <v>5606414.80014801</v>
      </c>
      <c r="F2001" s="128">
        <v>36900</v>
      </c>
      <c r="G2001" s="128">
        <v>34800</v>
      </c>
      <c r="H2001" s="149" t="s">
        <v>500</v>
      </c>
    </row>
    <row r="2003" spans="4:8" ht="12.75">
      <c r="D2003" s="128">
        <v>5596204.946304321</v>
      </c>
      <c r="F2003" s="128">
        <v>40800</v>
      </c>
      <c r="G2003" s="128">
        <v>33900</v>
      </c>
      <c r="H2003" s="149" t="s">
        <v>501</v>
      </c>
    </row>
    <row r="2005" spans="4:8" ht="12.75">
      <c r="D2005" s="128">
        <v>5610672.434768677</v>
      </c>
      <c r="F2005" s="128">
        <v>38900</v>
      </c>
      <c r="G2005" s="128">
        <v>34300</v>
      </c>
      <c r="H2005" s="149" t="s">
        <v>502</v>
      </c>
    </row>
    <row r="2007" spans="1:10" ht="12.75">
      <c r="A2007" s="144" t="s">
        <v>1228</v>
      </c>
      <c r="C2007" s="150" t="s">
        <v>1229</v>
      </c>
      <c r="D2007" s="128">
        <v>5604430.727073669</v>
      </c>
      <c r="F2007" s="128">
        <v>38866.666666666664</v>
      </c>
      <c r="G2007" s="128">
        <v>34333.333333333336</v>
      </c>
      <c r="H2007" s="128">
        <v>5567853.07099481</v>
      </c>
      <c r="I2007" s="128">
        <v>-0.0001</v>
      </c>
      <c r="J2007" s="128">
        <v>-0.0001</v>
      </c>
    </row>
    <row r="2008" spans="1:8" ht="12.75">
      <c r="A2008" s="127">
        <v>38398.92456018519</v>
      </c>
      <c r="C2008" s="150" t="s">
        <v>1230</v>
      </c>
      <c r="D2008" s="128">
        <v>7435.016146138038</v>
      </c>
      <c r="F2008" s="128">
        <v>1950.2136635080099</v>
      </c>
      <c r="G2008" s="128">
        <v>450.9249752822894</v>
      </c>
      <c r="H2008" s="128">
        <v>7435.016146138038</v>
      </c>
    </row>
    <row r="2010" spans="3:8" ht="12.75">
      <c r="C2010" s="150" t="s">
        <v>1231</v>
      </c>
      <c r="D2010" s="128">
        <v>0.13266318218942824</v>
      </c>
      <c r="F2010" s="128">
        <v>5.017702393245308</v>
      </c>
      <c r="G2010" s="128">
        <v>1.313373714414435</v>
      </c>
      <c r="H2010" s="128">
        <v>0.13353470451420557</v>
      </c>
    </row>
    <row r="2011" spans="1:10" ht="12.75">
      <c r="A2011" s="144" t="s">
        <v>1220</v>
      </c>
      <c r="C2011" s="145" t="s">
        <v>1221</v>
      </c>
      <c r="D2011" s="145" t="s">
        <v>1222</v>
      </c>
      <c r="F2011" s="145" t="s">
        <v>1223</v>
      </c>
      <c r="G2011" s="145" t="s">
        <v>1224</v>
      </c>
      <c r="H2011" s="145" t="s">
        <v>1225</v>
      </c>
      <c r="I2011" s="146" t="s">
        <v>1226</v>
      </c>
      <c r="J2011" s="145" t="s">
        <v>1227</v>
      </c>
    </row>
    <row r="2012" spans="1:8" ht="12.75">
      <c r="A2012" s="147" t="s">
        <v>1115</v>
      </c>
      <c r="C2012" s="148">
        <v>257.6099999998696</v>
      </c>
      <c r="D2012" s="128">
        <v>543367.4331464767</v>
      </c>
      <c r="F2012" s="128">
        <v>19165</v>
      </c>
      <c r="G2012" s="128">
        <v>15845</v>
      </c>
      <c r="H2012" s="149" t="s">
        <v>503</v>
      </c>
    </row>
    <row r="2014" spans="4:8" ht="12.75">
      <c r="D2014" s="128">
        <v>546142.280295372</v>
      </c>
      <c r="F2014" s="128">
        <v>18975</v>
      </c>
      <c r="G2014" s="128">
        <v>15992.5</v>
      </c>
      <c r="H2014" s="149" t="s">
        <v>504</v>
      </c>
    </row>
    <row r="2016" spans="4:8" ht="12.75">
      <c r="D2016" s="128">
        <v>553463.0954647064</v>
      </c>
      <c r="F2016" s="128">
        <v>18525</v>
      </c>
      <c r="G2016" s="128">
        <v>16077.499999985099</v>
      </c>
      <c r="H2016" s="149" t="s">
        <v>505</v>
      </c>
    </row>
    <row r="2018" spans="1:10" ht="12.75">
      <c r="A2018" s="144" t="s">
        <v>1228</v>
      </c>
      <c r="C2018" s="150" t="s">
        <v>1229</v>
      </c>
      <c r="D2018" s="128">
        <v>547657.6029688517</v>
      </c>
      <c r="F2018" s="128">
        <v>18888.333333333332</v>
      </c>
      <c r="G2018" s="128">
        <v>15971.666666661698</v>
      </c>
      <c r="H2018" s="128">
        <v>530227.6029688542</v>
      </c>
      <c r="I2018" s="128">
        <v>-0.0001</v>
      </c>
      <c r="J2018" s="128">
        <v>-0.0001</v>
      </c>
    </row>
    <row r="2019" spans="1:8" ht="12.75">
      <c r="A2019" s="127">
        <v>38398.92519675926</v>
      </c>
      <c r="C2019" s="150" t="s">
        <v>1230</v>
      </c>
      <c r="D2019" s="128">
        <v>5215.6257069052845</v>
      </c>
      <c r="F2019" s="128">
        <v>328.6842456421259</v>
      </c>
      <c r="G2019" s="128">
        <v>117.64175845254718</v>
      </c>
      <c r="H2019" s="128">
        <v>5215.6257069052845</v>
      </c>
    </row>
    <row r="2021" spans="3:8" ht="12.75">
      <c r="C2021" s="150" t="s">
        <v>1231</v>
      </c>
      <c r="D2021" s="128">
        <v>0.9523515566352736</v>
      </c>
      <c r="F2021" s="128">
        <v>1.7401442458773102</v>
      </c>
      <c r="G2021" s="128">
        <v>0.7365653247579076</v>
      </c>
      <c r="H2021" s="128">
        <v>0.9836579004378337</v>
      </c>
    </row>
    <row r="2022" spans="1:10" ht="12.75">
      <c r="A2022" s="144" t="s">
        <v>1220</v>
      </c>
      <c r="C2022" s="145" t="s">
        <v>1221</v>
      </c>
      <c r="D2022" s="145" t="s">
        <v>1222</v>
      </c>
      <c r="F2022" s="145" t="s">
        <v>1223</v>
      </c>
      <c r="G2022" s="145" t="s">
        <v>1224</v>
      </c>
      <c r="H2022" s="145" t="s">
        <v>1225</v>
      </c>
      <c r="I2022" s="146" t="s">
        <v>1226</v>
      </c>
      <c r="J2022" s="145" t="s">
        <v>1227</v>
      </c>
    </row>
    <row r="2023" spans="1:8" ht="12.75">
      <c r="A2023" s="147" t="s">
        <v>1114</v>
      </c>
      <c r="C2023" s="148">
        <v>259.9399999999441</v>
      </c>
      <c r="D2023" s="128">
        <v>6036858.4373168945</v>
      </c>
      <c r="F2023" s="128">
        <v>34625</v>
      </c>
      <c r="G2023" s="128">
        <v>35650</v>
      </c>
      <c r="H2023" s="149" t="s">
        <v>506</v>
      </c>
    </row>
    <row r="2025" spans="4:8" ht="12.75">
      <c r="D2025" s="128">
        <v>6013712.323562622</v>
      </c>
      <c r="F2025" s="128">
        <v>35125</v>
      </c>
      <c r="G2025" s="128">
        <v>35375</v>
      </c>
      <c r="H2025" s="149" t="s">
        <v>507</v>
      </c>
    </row>
    <row r="2027" spans="4:8" ht="12.75">
      <c r="D2027" s="128">
        <v>5969696.340835571</v>
      </c>
      <c r="F2027" s="128">
        <v>35375</v>
      </c>
      <c r="G2027" s="128">
        <v>34325</v>
      </c>
      <c r="H2027" s="149" t="s">
        <v>508</v>
      </c>
    </row>
    <row r="2029" spans="1:10" ht="12.75">
      <c r="A2029" s="144" t="s">
        <v>1228</v>
      </c>
      <c r="C2029" s="150" t="s">
        <v>1229</v>
      </c>
      <c r="D2029" s="128">
        <v>6006755.700571695</v>
      </c>
      <c r="F2029" s="128">
        <v>35041.666666666664</v>
      </c>
      <c r="G2029" s="128">
        <v>35116.666666666664</v>
      </c>
      <c r="H2029" s="128">
        <v>5971672.430131445</v>
      </c>
      <c r="I2029" s="128">
        <v>-0.0001</v>
      </c>
      <c r="J2029" s="128">
        <v>-0.0001</v>
      </c>
    </row>
    <row r="2030" spans="1:8" ht="12.75">
      <c r="A2030" s="127">
        <v>38398.92586805556</v>
      </c>
      <c r="C2030" s="150" t="s">
        <v>1230</v>
      </c>
      <c r="D2030" s="128">
        <v>34117.191465984804</v>
      </c>
      <c r="F2030" s="128">
        <v>381.88130791298664</v>
      </c>
      <c r="G2030" s="128">
        <v>699.2555565266058</v>
      </c>
      <c r="H2030" s="128">
        <v>34117.191465984804</v>
      </c>
    </row>
    <row r="2032" spans="3:8" ht="12.75">
      <c r="C2032" s="150" t="s">
        <v>1231</v>
      </c>
      <c r="D2032" s="128">
        <v>0.5679803402481926</v>
      </c>
      <c r="F2032" s="128">
        <v>1.0897920796565614</v>
      </c>
      <c r="G2032" s="128">
        <v>1.9912355667582518</v>
      </c>
      <c r="H2032" s="128">
        <v>0.571317195729603</v>
      </c>
    </row>
    <row r="2033" spans="1:10" ht="12.75">
      <c r="A2033" s="144" t="s">
        <v>1220</v>
      </c>
      <c r="C2033" s="145" t="s">
        <v>1221</v>
      </c>
      <c r="D2033" s="145" t="s">
        <v>1222</v>
      </c>
      <c r="F2033" s="145" t="s">
        <v>1223</v>
      </c>
      <c r="G2033" s="145" t="s">
        <v>1224</v>
      </c>
      <c r="H2033" s="145" t="s">
        <v>1225</v>
      </c>
      <c r="I2033" s="146" t="s">
        <v>1226</v>
      </c>
      <c r="J2033" s="145" t="s">
        <v>1227</v>
      </c>
    </row>
    <row r="2034" spans="1:8" ht="12.75">
      <c r="A2034" s="147" t="s">
        <v>1116</v>
      </c>
      <c r="C2034" s="148">
        <v>285.2129999999888</v>
      </c>
      <c r="D2034" s="128">
        <v>892497.3995676041</v>
      </c>
      <c r="F2034" s="128">
        <v>16775</v>
      </c>
      <c r="G2034" s="128">
        <v>12925</v>
      </c>
      <c r="H2034" s="149" t="s">
        <v>509</v>
      </c>
    </row>
    <row r="2036" spans="4:8" ht="12.75">
      <c r="D2036" s="128">
        <v>891130.3406877518</v>
      </c>
      <c r="F2036" s="128">
        <v>17200</v>
      </c>
      <c r="G2036" s="128">
        <v>12900</v>
      </c>
      <c r="H2036" s="149" t="s">
        <v>510</v>
      </c>
    </row>
    <row r="2038" spans="4:8" ht="12.75">
      <c r="D2038" s="128">
        <v>912688.9711551666</v>
      </c>
      <c r="F2038" s="128">
        <v>17050</v>
      </c>
      <c r="G2038" s="128">
        <v>12900</v>
      </c>
      <c r="H2038" s="149" t="s">
        <v>511</v>
      </c>
    </row>
    <row r="2040" spans="1:10" ht="12.75">
      <c r="A2040" s="144" t="s">
        <v>1228</v>
      </c>
      <c r="C2040" s="150" t="s">
        <v>1229</v>
      </c>
      <c r="D2040" s="128">
        <v>898772.2371368408</v>
      </c>
      <c r="F2040" s="128">
        <v>17008.333333333332</v>
      </c>
      <c r="G2040" s="128">
        <v>12908.333333333332</v>
      </c>
      <c r="H2040" s="128">
        <v>883805.513626154</v>
      </c>
      <c r="I2040" s="128">
        <v>-0.0001</v>
      </c>
      <c r="J2040" s="128">
        <v>-0.0001</v>
      </c>
    </row>
    <row r="2041" spans="1:8" ht="12.75">
      <c r="A2041" s="127">
        <v>38398.92655092593</v>
      </c>
      <c r="C2041" s="150" t="s">
        <v>1230</v>
      </c>
      <c r="D2041" s="128">
        <v>12071.612435707033</v>
      </c>
      <c r="F2041" s="128">
        <v>215.54195260629274</v>
      </c>
      <c r="G2041" s="128">
        <v>14.433756729740642</v>
      </c>
      <c r="H2041" s="128">
        <v>12071.612435707033</v>
      </c>
    </row>
    <row r="2043" spans="3:8" ht="12.75">
      <c r="C2043" s="150" t="s">
        <v>1231</v>
      </c>
      <c r="D2043" s="128">
        <v>1.3431225328190786</v>
      </c>
      <c r="F2043" s="128">
        <v>1.2672726267885905</v>
      </c>
      <c r="G2043" s="128">
        <v>0.11181735361968219</v>
      </c>
      <c r="H2043" s="128">
        <v>1.3658675183161701</v>
      </c>
    </row>
    <row r="2044" spans="1:10" ht="12.75">
      <c r="A2044" s="144" t="s">
        <v>1220</v>
      </c>
      <c r="C2044" s="145" t="s">
        <v>1221</v>
      </c>
      <c r="D2044" s="145" t="s">
        <v>1222</v>
      </c>
      <c r="F2044" s="145" t="s">
        <v>1223</v>
      </c>
      <c r="G2044" s="145" t="s">
        <v>1224</v>
      </c>
      <c r="H2044" s="145" t="s">
        <v>1225</v>
      </c>
      <c r="I2044" s="146" t="s">
        <v>1226</v>
      </c>
      <c r="J2044" s="145" t="s">
        <v>1227</v>
      </c>
    </row>
    <row r="2045" spans="1:8" ht="12.75">
      <c r="A2045" s="147" t="s">
        <v>1112</v>
      </c>
      <c r="C2045" s="148">
        <v>288.1579999998212</v>
      </c>
      <c r="D2045" s="128">
        <v>559599.0398464203</v>
      </c>
      <c r="F2045" s="128">
        <v>6150</v>
      </c>
      <c r="G2045" s="128">
        <v>5540</v>
      </c>
      <c r="H2045" s="149" t="s">
        <v>512</v>
      </c>
    </row>
    <row r="2047" spans="4:8" ht="12.75">
      <c r="D2047" s="128">
        <v>557710.7866010666</v>
      </c>
      <c r="F2047" s="128">
        <v>6150</v>
      </c>
      <c r="G2047" s="128">
        <v>5540</v>
      </c>
      <c r="H2047" s="149" t="s">
        <v>513</v>
      </c>
    </row>
    <row r="2049" spans="4:8" ht="12.75">
      <c r="D2049" s="128">
        <v>557768.9533720016</v>
      </c>
      <c r="F2049" s="128">
        <v>6150</v>
      </c>
      <c r="G2049" s="128">
        <v>5540</v>
      </c>
      <c r="H2049" s="149" t="s">
        <v>514</v>
      </c>
    </row>
    <row r="2051" spans="1:10" ht="12.75">
      <c r="A2051" s="144" t="s">
        <v>1228</v>
      </c>
      <c r="C2051" s="150" t="s">
        <v>1229</v>
      </c>
      <c r="D2051" s="128">
        <v>558359.5932731628</v>
      </c>
      <c r="F2051" s="128">
        <v>6150</v>
      </c>
      <c r="G2051" s="128">
        <v>5540</v>
      </c>
      <c r="H2051" s="128">
        <v>552519.3167244903</v>
      </c>
      <c r="I2051" s="128">
        <v>-0.0001</v>
      </c>
      <c r="J2051" s="128">
        <v>-0.0001</v>
      </c>
    </row>
    <row r="2052" spans="1:8" ht="12.75">
      <c r="A2052" s="127">
        <v>38398.92696759259</v>
      </c>
      <c r="C2052" s="150" t="s">
        <v>1230</v>
      </c>
      <c r="D2052" s="128">
        <v>1073.7861516032883</v>
      </c>
      <c r="H2052" s="128">
        <v>1073.7861516032883</v>
      </c>
    </row>
    <row r="2054" spans="3:8" ht="12.75">
      <c r="C2054" s="150" t="s">
        <v>1231</v>
      </c>
      <c r="D2054" s="128">
        <v>0.1923108628453289</v>
      </c>
      <c r="F2054" s="128">
        <v>0</v>
      </c>
      <c r="G2054" s="128">
        <v>0</v>
      </c>
      <c r="H2054" s="128">
        <v>0.19434363995978152</v>
      </c>
    </row>
    <row r="2055" spans="1:10" ht="12.75">
      <c r="A2055" s="144" t="s">
        <v>1220</v>
      </c>
      <c r="C2055" s="145" t="s">
        <v>1221</v>
      </c>
      <c r="D2055" s="145" t="s">
        <v>1222</v>
      </c>
      <c r="F2055" s="145" t="s">
        <v>1223</v>
      </c>
      <c r="G2055" s="145" t="s">
        <v>1224</v>
      </c>
      <c r="H2055" s="145" t="s">
        <v>1225</v>
      </c>
      <c r="I2055" s="146" t="s">
        <v>1226</v>
      </c>
      <c r="J2055" s="145" t="s">
        <v>1227</v>
      </c>
    </row>
    <row r="2056" spans="1:8" ht="12.75">
      <c r="A2056" s="147" t="s">
        <v>1113</v>
      </c>
      <c r="C2056" s="148">
        <v>334.94100000010803</v>
      </c>
      <c r="D2056" s="128">
        <v>1980141.6877613068</v>
      </c>
      <c r="F2056" s="128">
        <v>43800</v>
      </c>
      <c r="G2056" s="128">
        <v>202100</v>
      </c>
      <c r="H2056" s="149" t="s">
        <v>515</v>
      </c>
    </row>
    <row r="2058" spans="4:8" ht="12.75">
      <c r="D2058" s="128">
        <v>2033946.245689392</v>
      </c>
      <c r="F2058" s="128">
        <v>44500</v>
      </c>
      <c r="G2058" s="128">
        <v>172300</v>
      </c>
      <c r="H2058" s="149" t="s">
        <v>516</v>
      </c>
    </row>
    <row r="2060" spans="4:8" ht="12.75">
      <c r="D2060" s="128">
        <v>2055469.083082199</v>
      </c>
      <c r="F2060" s="128">
        <v>45300</v>
      </c>
      <c r="G2060" s="128">
        <v>171900</v>
      </c>
      <c r="H2060" s="149" t="s">
        <v>517</v>
      </c>
    </row>
    <row r="2062" spans="1:10" ht="12.75">
      <c r="A2062" s="144" t="s">
        <v>1228</v>
      </c>
      <c r="C2062" s="150" t="s">
        <v>1229</v>
      </c>
      <c r="D2062" s="128">
        <v>2023185.6721776328</v>
      </c>
      <c r="F2062" s="128">
        <v>44533.33333333333</v>
      </c>
      <c r="G2062" s="128">
        <v>182100</v>
      </c>
      <c r="H2062" s="128">
        <v>1886337.8651600888</v>
      </c>
      <c r="I2062" s="128">
        <v>-0.0001</v>
      </c>
      <c r="J2062" s="128">
        <v>-0.0001</v>
      </c>
    </row>
    <row r="2063" spans="1:8" ht="12.75">
      <c r="A2063" s="127">
        <v>38398.927453703705</v>
      </c>
      <c r="C2063" s="150" t="s">
        <v>1230</v>
      </c>
      <c r="D2063" s="128">
        <v>38799.44043648267</v>
      </c>
      <c r="F2063" s="128">
        <v>750.5553499465136</v>
      </c>
      <c r="G2063" s="128">
        <v>17321.6627377397</v>
      </c>
      <c r="H2063" s="128">
        <v>38799.44043648267</v>
      </c>
    </row>
    <row r="2065" spans="3:8" ht="12.75">
      <c r="C2065" s="150" t="s">
        <v>1231</v>
      </c>
      <c r="D2065" s="128">
        <v>1.9177399766142735</v>
      </c>
      <c r="F2065" s="128">
        <v>1.6853787798200162</v>
      </c>
      <c r="G2065" s="128">
        <v>9.512170641262877</v>
      </c>
      <c r="H2065" s="128">
        <v>2.0568659068501423</v>
      </c>
    </row>
    <row r="2066" spans="1:10" ht="12.75">
      <c r="A2066" s="144" t="s">
        <v>1220</v>
      </c>
      <c r="C2066" s="145" t="s">
        <v>1221</v>
      </c>
      <c r="D2066" s="145" t="s">
        <v>1222</v>
      </c>
      <c r="F2066" s="145" t="s">
        <v>1223</v>
      </c>
      <c r="G2066" s="145" t="s">
        <v>1224</v>
      </c>
      <c r="H2066" s="145" t="s">
        <v>1225</v>
      </c>
      <c r="I2066" s="146" t="s">
        <v>1226</v>
      </c>
      <c r="J2066" s="145" t="s">
        <v>1227</v>
      </c>
    </row>
    <row r="2067" spans="1:8" ht="12.75">
      <c r="A2067" s="147" t="s">
        <v>1117</v>
      </c>
      <c r="C2067" s="148">
        <v>393.36599999992177</v>
      </c>
      <c r="D2067" s="128">
        <v>4730764.225830078</v>
      </c>
      <c r="F2067" s="128">
        <v>16000</v>
      </c>
      <c r="G2067" s="128">
        <v>17600</v>
      </c>
      <c r="H2067" s="149" t="s">
        <v>518</v>
      </c>
    </row>
    <row r="2069" spans="4:8" ht="12.75">
      <c r="D2069" s="128">
        <v>4634024.997581482</v>
      </c>
      <c r="F2069" s="128">
        <v>16300</v>
      </c>
      <c r="G2069" s="128">
        <v>17400</v>
      </c>
      <c r="H2069" s="149" t="s">
        <v>519</v>
      </c>
    </row>
    <row r="2071" spans="4:8" ht="12.75">
      <c r="D2071" s="128">
        <v>4837323.615242004</v>
      </c>
      <c r="F2071" s="128">
        <v>16500</v>
      </c>
      <c r="G2071" s="128">
        <v>17800</v>
      </c>
      <c r="H2071" s="149" t="s">
        <v>520</v>
      </c>
    </row>
    <row r="2073" spans="1:10" ht="12.75">
      <c r="A2073" s="144" t="s">
        <v>1228</v>
      </c>
      <c r="C2073" s="150" t="s">
        <v>1229</v>
      </c>
      <c r="D2073" s="128">
        <v>4734037.6128845215</v>
      </c>
      <c r="F2073" s="128">
        <v>16266.666666666668</v>
      </c>
      <c r="G2073" s="128">
        <v>17600</v>
      </c>
      <c r="H2073" s="128">
        <v>4717104.279551188</v>
      </c>
      <c r="I2073" s="128">
        <v>-0.0001</v>
      </c>
      <c r="J2073" s="128">
        <v>-0.0001</v>
      </c>
    </row>
    <row r="2074" spans="1:8" ht="12.75">
      <c r="A2074" s="127">
        <v>38398.927928240744</v>
      </c>
      <c r="C2074" s="150" t="s">
        <v>1230</v>
      </c>
      <c r="D2074" s="128">
        <v>101688.83066872848</v>
      </c>
      <c r="F2074" s="128">
        <v>251.66114784235833</v>
      </c>
      <c r="G2074" s="128">
        <v>200</v>
      </c>
      <c r="H2074" s="128">
        <v>101688.83066872848</v>
      </c>
    </row>
    <row r="2076" spans="3:8" ht="12.75">
      <c r="C2076" s="150" t="s">
        <v>1231</v>
      </c>
      <c r="D2076" s="128">
        <v>2.148035968112385</v>
      </c>
      <c r="F2076" s="128">
        <v>1.5470972203423667</v>
      </c>
      <c r="G2076" s="128">
        <v>1.1363636363636365</v>
      </c>
      <c r="H2076" s="128">
        <v>2.155746929521001</v>
      </c>
    </row>
    <row r="2077" spans="1:10" ht="12.75">
      <c r="A2077" s="144" t="s">
        <v>1220</v>
      </c>
      <c r="C2077" s="145" t="s">
        <v>1221</v>
      </c>
      <c r="D2077" s="145" t="s">
        <v>1222</v>
      </c>
      <c r="F2077" s="145" t="s">
        <v>1223</v>
      </c>
      <c r="G2077" s="145" t="s">
        <v>1224</v>
      </c>
      <c r="H2077" s="145" t="s">
        <v>1225</v>
      </c>
      <c r="I2077" s="146" t="s">
        <v>1226</v>
      </c>
      <c r="J2077" s="145" t="s">
        <v>1227</v>
      </c>
    </row>
    <row r="2078" spans="1:8" ht="12.75">
      <c r="A2078" s="147" t="s">
        <v>1111</v>
      </c>
      <c r="C2078" s="148">
        <v>396.15199999976903</v>
      </c>
      <c r="D2078" s="128">
        <v>5168677.126785278</v>
      </c>
      <c r="F2078" s="128">
        <v>127600</v>
      </c>
      <c r="G2078" s="128">
        <v>129800</v>
      </c>
      <c r="H2078" s="149" t="s">
        <v>521</v>
      </c>
    </row>
    <row r="2080" spans="4:8" ht="12.75">
      <c r="D2080" s="128">
        <v>5039418.521781921</v>
      </c>
      <c r="F2080" s="128">
        <v>126800</v>
      </c>
      <c r="G2080" s="128">
        <v>129600</v>
      </c>
      <c r="H2080" s="149" t="s">
        <v>522</v>
      </c>
    </row>
    <row r="2082" spans="4:8" ht="12.75">
      <c r="D2082" s="128">
        <v>5116502.463172913</v>
      </c>
      <c r="F2082" s="128">
        <v>129000</v>
      </c>
      <c r="G2082" s="128">
        <v>131600</v>
      </c>
      <c r="H2082" s="149" t="s">
        <v>523</v>
      </c>
    </row>
    <row r="2084" spans="1:10" ht="12.75">
      <c r="A2084" s="144" t="s">
        <v>1228</v>
      </c>
      <c r="C2084" s="150" t="s">
        <v>1229</v>
      </c>
      <c r="D2084" s="128">
        <v>5108199.370580037</v>
      </c>
      <c r="F2084" s="128">
        <v>127800</v>
      </c>
      <c r="G2084" s="128">
        <v>130333.33333333334</v>
      </c>
      <c r="H2084" s="128">
        <v>4979146.259204691</v>
      </c>
      <c r="I2084" s="128">
        <v>-0.0001</v>
      </c>
      <c r="J2084" s="128">
        <v>-0.0001</v>
      </c>
    </row>
    <row r="2085" spans="1:8" ht="12.75">
      <c r="A2085" s="127">
        <v>38398.928402777776</v>
      </c>
      <c r="C2085" s="150" t="s">
        <v>1230</v>
      </c>
      <c r="D2085" s="128">
        <v>65028.09202039787</v>
      </c>
      <c r="F2085" s="128">
        <v>1113.5528725660045</v>
      </c>
      <c r="G2085" s="128">
        <v>1101.5141094572202</v>
      </c>
      <c r="H2085" s="128">
        <v>65028.09202039787</v>
      </c>
    </row>
    <row r="2087" spans="3:8" ht="12.75">
      <c r="C2087" s="150" t="s">
        <v>1231</v>
      </c>
      <c r="D2087" s="128">
        <v>1.2730139781723888</v>
      </c>
      <c r="F2087" s="128">
        <v>0.8713246264209736</v>
      </c>
      <c r="G2087" s="128">
        <v>0.8451514906321381</v>
      </c>
      <c r="H2087" s="128">
        <v>1.3060088745170677</v>
      </c>
    </row>
    <row r="2088" spans="1:10" ht="12.75">
      <c r="A2088" s="144" t="s">
        <v>1220</v>
      </c>
      <c r="C2088" s="145" t="s">
        <v>1221</v>
      </c>
      <c r="D2088" s="145" t="s">
        <v>1222</v>
      </c>
      <c r="F2088" s="145" t="s">
        <v>1223</v>
      </c>
      <c r="G2088" s="145" t="s">
        <v>1224</v>
      </c>
      <c r="H2088" s="145" t="s">
        <v>1225</v>
      </c>
      <c r="I2088" s="146" t="s">
        <v>1226</v>
      </c>
      <c r="J2088" s="145" t="s">
        <v>1227</v>
      </c>
    </row>
    <row r="2089" spans="1:8" ht="12.75">
      <c r="A2089" s="147" t="s">
        <v>1118</v>
      </c>
      <c r="C2089" s="148">
        <v>589.5920000001788</v>
      </c>
      <c r="D2089" s="128">
        <v>559819.7990236282</v>
      </c>
      <c r="F2089" s="128">
        <v>4100</v>
      </c>
      <c r="G2089" s="128">
        <v>4200</v>
      </c>
      <c r="H2089" s="149" t="s">
        <v>524</v>
      </c>
    </row>
    <row r="2091" spans="4:8" ht="12.75">
      <c r="D2091" s="128">
        <v>536868.3667535782</v>
      </c>
      <c r="F2091" s="128">
        <v>4150</v>
      </c>
      <c r="G2091" s="128">
        <v>4080</v>
      </c>
      <c r="H2091" s="149" t="s">
        <v>525</v>
      </c>
    </row>
    <row r="2093" spans="4:8" ht="12.75">
      <c r="D2093" s="128">
        <v>549405.9971961975</v>
      </c>
      <c r="F2093" s="128">
        <v>4250</v>
      </c>
      <c r="G2093" s="128">
        <v>4190</v>
      </c>
      <c r="H2093" s="149" t="s">
        <v>526</v>
      </c>
    </row>
    <row r="2095" spans="1:10" ht="12.75">
      <c r="A2095" s="144" t="s">
        <v>1228</v>
      </c>
      <c r="C2095" s="150" t="s">
        <v>1229</v>
      </c>
      <c r="D2095" s="128">
        <v>548698.054324468</v>
      </c>
      <c r="F2095" s="128">
        <v>4166.666666666667</v>
      </c>
      <c r="G2095" s="128">
        <v>4156.666666666667</v>
      </c>
      <c r="H2095" s="128">
        <v>544536.6910050816</v>
      </c>
      <c r="I2095" s="128">
        <v>-0.0001</v>
      </c>
      <c r="J2095" s="128">
        <v>-0.0001</v>
      </c>
    </row>
    <row r="2096" spans="1:8" ht="12.75">
      <c r="A2096" s="127">
        <v>38398.92890046296</v>
      </c>
      <c r="C2096" s="150" t="s">
        <v>1230</v>
      </c>
      <c r="D2096" s="128">
        <v>11492.081976032634</v>
      </c>
      <c r="F2096" s="128">
        <v>76.37626158259735</v>
      </c>
      <c r="G2096" s="128">
        <v>66.58328118479393</v>
      </c>
      <c r="H2096" s="128">
        <v>11492.081976032634</v>
      </c>
    </row>
    <row r="2098" spans="3:8" ht="12.75">
      <c r="C2098" s="150" t="s">
        <v>1231</v>
      </c>
      <c r="D2098" s="128">
        <v>2.0944273240008413</v>
      </c>
      <c r="F2098" s="128">
        <v>1.8330302779823364</v>
      </c>
      <c r="G2098" s="128">
        <v>1.6018431720479693</v>
      </c>
      <c r="H2098" s="128">
        <v>2.110432991176603</v>
      </c>
    </row>
    <row r="2099" spans="1:10" ht="12.75">
      <c r="A2099" s="144" t="s">
        <v>1220</v>
      </c>
      <c r="C2099" s="145" t="s">
        <v>1221</v>
      </c>
      <c r="D2099" s="145" t="s">
        <v>1222</v>
      </c>
      <c r="F2099" s="145" t="s">
        <v>1223</v>
      </c>
      <c r="G2099" s="145" t="s">
        <v>1224</v>
      </c>
      <c r="H2099" s="145" t="s">
        <v>1225</v>
      </c>
      <c r="I2099" s="146" t="s">
        <v>1226</v>
      </c>
      <c r="J2099" s="145" t="s">
        <v>1227</v>
      </c>
    </row>
    <row r="2100" spans="1:8" ht="12.75">
      <c r="A2100" s="147" t="s">
        <v>1119</v>
      </c>
      <c r="C2100" s="148">
        <v>766.4900000002235</v>
      </c>
      <c r="D2100" s="128">
        <v>23143.547449082136</v>
      </c>
      <c r="F2100" s="128">
        <v>2115</v>
      </c>
      <c r="G2100" s="128">
        <v>1850</v>
      </c>
      <c r="H2100" s="149" t="s">
        <v>527</v>
      </c>
    </row>
    <row r="2102" spans="4:8" ht="12.75">
      <c r="D2102" s="128">
        <v>23378.255559653044</v>
      </c>
      <c r="F2102" s="128">
        <v>1970.0000000018626</v>
      </c>
      <c r="G2102" s="128">
        <v>1904.9999999981374</v>
      </c>
      <c r="H2102" s="149" t="s">
        <v>528</v>
      </c>
    </row>
    <row r="2104" spans="4:8" ht="12.75">
      <c r="D2104" s="128">
        <v>23532.52769473195</v>
      </c>
      <c r="F2104" s="128">
        <v>1826.0000000018626</v>
      </c>
      <c r="G2104" s="128">
        <v>1841</v>
      </c>
      <c r="H2104" s="149" t="s">
        <v>529</v>
      </c>
    </row>
    <row r="2106" spans="1:10" ht="12.75">
      <c r="A2106" s="144" t="s">
        <v>1228</v>
      </c>
      <c r="C2106" s="150" t="s">
        <v>1229</v>
      </c>
      <c r="D2106" s="128">
        <v>23351.443567822374</v>
      </c>
      <c r="F2106" s="128">
        <v>1970.333333334575</v>
      </c>
      <c r="G2106" s="128">
        <v>1865.3333333327123</v>
      </c>
      <c r="H2106" s="128">
        <v>21435.659014976573</v>
      </c>
      <c r="I2106" s="128">
        <v>-0.0001</v>
      </c>
      <c r="J2106" s="128">
        <v>-0.0001</v>
      </c>
    </row>
    <row r="2107" spans="1:8" ht="12.75">
      <c r="A2107" s="127">
        <v>38398.929398148146</v>
      </c>
      <c r="C2107" s="150" t="s">
        <v>1230</v>
      </c>
      <c r="D2107" s="128">
        <v>195.8713099357558</v>
      </c>
      <c r="F2107" s="128">
        <v>144.50028834941722</v>
      </c>
      <c r="G2107" s="128">
        <v>34.6458270684858</v>
      </c>
      <c r="H2107" s="128">
        <v>195.8713099357558</v>
      </c>
    </row>
    <row r="2109" spans="3:8" ht="12.75">
      <c r="C2109" s="150" t="s">
        <v>1231</v>
      </c>
      <c r="D2109" s="128">
        <v>0.838797436085112</v>
      </c>
      <c r="F2109" s="128">
        <v>7.333799104178288</v>
      </c>
      <c r="G2109" s="128">
        <v>1.8573531309058617</v>
      </c>
      <c r="H2109" s="128">
        <v>0.9137638819450582</v>
      </c>
    </row>
    <row r="2110" spans="1:16" ht="12.75">
      <c r="A2110" s="138" t="s">
        <v>1280</v>
      </c>
      <c r="B2110" s="133" t="s">
        <v>1145</v>
      </c>
      <c r="D2110" s="138" t="s">
        <v>1281</v>
      </c>
      <c r="E2110" s="133" t="s">
        <v>1282</v>
      </c>
      <c r="F2110" s="134" t="s">
        <v>1156</v>
      </c>
      <c r="G2110" s="139" t="s">
        <v>1284</v>
      </c>
      <c r="H2110" s="140">
        <v>2</v>
      </c>
      <c r="I2110" s="141" t="s">
        <v>1285</v>
      </c>
      <c r="J2110" s="140">
        <v>4</v>
      </c>
      <c r="K2110" s="139" t="s">
        <v>1286</v>
      </c>
      <c r="L2110" s="142">
        <v>1</v>
      </c>
      <c r="M2110" s="139" t="s">
        <v>1287</v>
      </c>
      <c r="N2110" s="143">
        <v>1</v>
      </c>
      <c r="O2110" s="139" t="s">
        <v>1288</v>
      </c>
      <c r="P2110" s="143">
        <v>1</v>
      </c>
    </row>
    <row r="2112" spans="1:10" ht="12.75">
      <c r="A2112" s="144" t="s">
        <v>1220</v>
      </c>
      <c r="C2112" s="145" t="s">
        <v>1221</v>
      </c>
      <c r="D2112" s="145" t="s">
        <v>1222</v>
      </c>
      <c r="F2112" s="145" t="s">
        <v>1223</v>
      </c>
      <c r="G2112" s="145" t="s">
        <v>1224</v>
      </c>
      <c r="H2112" s="145" t="s">
        <v>1225</v>
      </c>
      <c r="I2112" s="146" t="s">
        <v>1226</v>
      </c>
      <c r="J2112" s="145" t="s">
        <v>1227</v>
      </c>
    </row>
    <row r="2113" spans="1:8" ht="12.75">
      <c r="A2113" s="147" t="s">
        <v>1096</v>
      </c>
      <c r="C2113" s="148">
        <v>178.2290000000503</v>
      </c>
      <c r="D2113" s="128">
        <v>473.61426478251815</v>
      </c>
      <c r="F2113" s="128">
        <v>407</v>
      </c>
      <c r="G2113" s="128">
        <v>375</v>
      </c>
      <c r="H2113" s="149" t="s">
        <v>530</v>
      </c>
    </row>
    <row r="2115" spans="4:8" ht="12.75">
      <c r="D2115" s="128">
        <v>492.66910796100274</v>
      </c>
      <c r="F2115" s="128">
        <v>450</v>
      </c>
      <c r="G2115" s="128">
        <v>419.99999999953434</v>
      </c>
      <c r="H2115" s="149" t="s">
        <v>531</v>
      </c>
    </row>
    <row r="2117" spans="4:8" ht="12.75">
      <c r="D2117" s="128">
        <v>500.24320281716064</v>
      </c>
      <c r="F2117" s="128">
        <v>404</v>
      </c>
      <c r="G2117" s="128">
        <v>374</v>
      </c>
      <c r="H2117" s="149" t="s">
        <v>532</v>
      </c>
    </row>
    <row r="2119" spans="1:8" ht="12.75">
      <c r="A2119" s="144" t="s">
        <v>1228</v>
      </c>
      <c r="C2119" s="150" t="s">
        <v>1229</v>
      </c>
      <c r="D2119" s="128">
        <v>488.8421918535605</v>
      </c>
      <c r="F2119" s="128">
        <v>420.33333333333337</v>
      </c>
      <c r="G2119" s="128">
        <v>389.66666666651145</v>
      </c>
      <c r="H2119" s="128">
        <v>87.92537000387603</v>
      </c>
    </row>
    <row r="2120" spans="1:8" ht="12.75">
      <c r="A2120" s="127">
        <v>38398.931666666664</v>
      </c>
      <c r="C2120" s="150" t="s">
        <v>1230</v>
      </c>
      <c r="D2120" s="128">
        <v>13.720752544349374</v>
      </c>
      <c r="F2120" s="128">
        <v>25.735837529276818</v>
      </c>
      <c r="G2120" s="128">
        <v>26.274195198315347</v>
      </c>
      <c r="H2120" s="128">
        <v>13.720752544349374</v>
      </c>
    </row>
    <row r="2122" spans="3:8" ht="12.75">
      <c r="C2122" s="150" t="s">
        <v>1231</v>
      </c>
      <c r="D2122" s="128">
        <v>2.8067856606901915</v>
      </c>
      <c r="F2122" s="128">
        <v>6.122721061683619</v>
      </c>
      <c r="G2122" s="128">
        <v>6.742736150126387</v>
      </c>
      <c r="H2122" s="128">
        <v>15.604998356838895</v>
      </c>
    </row>
    <row r="2123" spans="1:10" ht="12.75">
      <c r="A2123" s="144" t="s">
        <v>1220</v>
      </c>
      <c r="C2123" s="145" t="s">
        <v>1221</v>
      </c>
      <c r="D2123" s="145" t="s">
        <v>1222</v>
      </c>
      <c r="F2123" s="145" t="s">
        <v>1223</v>
      </c>
      <c r="G2123" s="145" t="s">
        <v>1224</v>
      </c>
      <c r="H2123" s="145" t="s">
        <v>1225</v>
      </c>
      <c r="I2123" s="146" t="s">
        <v>1226</v>
      </c>
      <c r="J2123" s="145" t="s">
        <v>1227</v>
      </c>
    </row>
    <row r="2124" spans="1:8" ht="12.75">
      <c r="A2124" s="147" t="s">
        <v>1112</v>
      </c>
      <c r="C2124" s="148">
        <v>251.61100000003353</v>
      </c>
      <c r="D2124" s="128">
        <v>5399071.648468018</v>
      </c>
      <c r="F2124" s="128">
        <v>37600</v>
      </c>
      <c r="G2124" s="128">
        <v>34300</v>
      </c>
      <c r="H2124" s="149" t="s">
        <v>533</v>
      </c>
    </row>
    <row r="2126" spans="4:8" ht="12.75">
      <c r="D2126" s="128">
        <v>5514262.900299072</v>
      </c>
      <c r="F2126" s="128">
        <v>37500</v>
      </c>
      <c r="G2126" s="128">
        <v>34000</v>
      </c>
      <c r="H2126" s="149" t="s">
        <v>534</v>
      </c>
    </row>
    <row r="2128" spans="4:8" ht="12.75">
      <c r="D2128" s="128">
        <v>5446856.299583435</v>
      </c>
      <c r="F2128" s="128">
        <v>38600</v>
      </c>
      <c r="G2128" s="128">
        <v>34100</v>
      </c>
      <c r="H2128" s="149" t="s">
        <v>535</v>
      </c>
    </row>
    <row r="2130" spans="1:10" ht="12.75">
      <c r="A2130" s="144" t="s">
        <v>1228</v>
      </c>
      <c r="C2130" s="150" t="s">
        <v>1229</v>
      </c>
      <c r="D2130" s="128">
        <v>5453396.949450174</v>
      </c>
      <c r="F2130" s="128">
        <v>37900</v>
      </c>
      <c r="G2130" s="128">
        <v>34133.333333333336</v>
      </c>
      <c r="H2130" s="128">
        <v>5417398.847953278</v>
      </c>
      <c r="I2130" s="128">
        <v>-0.0001</v>
      </c>
      <c r="J2130" s="128">
        <v>-0.0001</v>
      </c>
    </row>
    <row r="2131" spans="1:8" ht="12.75">
      <c r="A2131" s="127">
        <v>38398.932175925926</v>
      </c>
      <c r="C2131" s="150" t="s">
        <v>1230</v>
      </c>
      <c r="D2131" s="128">
        <v>57873.49306985597</v>
      </c>
      <c r="F2131" s="128">
        <v>608.276253029822</v>
      </c>
      <c r="G2131" s="128">
        <v>152.7525231651947</v>
      </c>
      <c r="H2131" s="128">
        <v>57873.49306985597</v>
      </c>
    </row>
    <row r="2133" spans="3:8" ht="12.75">
      <c r="C2133" s="150" t="s">
        <v>1231</v>
      </c>
      <c r="D2133" s="128">
        <v>1.0612374930031627</v>
      </c>
      <c r="F2133" s="128">
        <v>1.6049505356987388</v>
      </c>
      <c r="G2133" s="128">
        <v>0.44751715771053135</v>
      </c>
      <c r="H2133" s="128">
        <v>1.0682893154843291</v>
      </c>
    </row>
    <row r="2134" spans="1:10" ht="12.75">
      <c r="A2134" s="144" t="s">
        <v>1220</v>
      </c>
      <c r="C2134" s="145" t="s">
        <v>1221</v>
      </c>
      <c r="D2134" s="145" t="s">
        <v>1222</v>
      </c>
      <c r="F2134" s="145" t="s">
        <v>1223</v>
      </c>
      <c r="G2134" s="145" t="s">
        <v>1224</v>
      </c>
      <c r="H2134" s="145" t="s">
        <v>1225</v>
      </c>
      <c r="I2134" s="146" t="s">
        <v>1226</v>
      </c>
      <c r="J2134" s="145" t="s">
        <v>1227</v>
      </c>
    </row>
    <row r="2135" spans="1:8" ht="12.75">
      <c r="A2135" s="147" t="s">
        <v>1115</v>
      </c>
      <c r="C2135" s="148">
        <v>257.6099999998696</v>
      </c>
      <c r="D2135" s="128">
        <v>577867.030210495</v>
      </c>
      <c r="F2135" s="128">
        <v>18637.5</v>
      </c>
      <c r="G2135" s="128">
        <v>16150</v>
      </c>
      <c r="H2135" s="149" t="s">
        <v>536</v>
      </c>
    </row>
    <row r="2137" spans="4:8" ht="12.75">
      <c r="D2137" s="128">
        <v>569943.9907093048</v>
      </c>
      <c r="F2137" s="128">
        <v>18577.5</v>
      </c>
      <c r="G2137" s="128">
        <v>15905</v>
      </c>
      <c r="H2137" s="149" t="s">
        <v>537</v>
      </c>
    </row>
    <row r="2139" spans="4:8" ht="12.75">
      <c r="D2139" s="128">
        <v>576457.2647867203</v>
      </c>
      <c r="F2139" s="128">
        <v>18715</v>
      </c>
      <c r="G2139" s="128">
        <v>15900</v>
      </c>
      <c r="H2139" s="149" t="s">
        <v>538</v>
      </c>
    </row>
    <row r="2141" spans="1:10" ht="12.75">
      <c r="A2141" s="144" t="s">
        <v>1228</v>
      </c>
      <c r="C2141" s="150" t="s">
        <v>1229</v>
      </c>
      <c r="D2141" s="128">
        <v>574756.0952355067</v>
      </c>
      <c r="F2141" s="128">
        <v>18643.333333333332</v>
      </c>
      <c r="G2141" s="128">
        <v>15985</v>
      </c>
      <c r="H2141" s="128">
        <v>557441.92856884</v>
      </c>
      <c r="I2141" s="128">
        <v>-0.0001</v>
      </c>
      <c r="J2141" s="128">
        <v>-0.0001</v>
      </c>
    </row>
    <row r="2142" spans="1:8" ht="12.75">
      <c r="A2142" s="127">
        <v>38398.93282407407</v>
      </c>
      <c r="C2142" s="150" t="s">
        <v>1230</v>
      </c>
      <c r="D2142" s="128">
        <v>4226.596989982505</v>
      </c>
      <c r="F2142" s="128">
        <v>68.93535619211185</v>
      </c>
      <c r="G2142" s="128">
        <v>142.91605927956454</v>
      </c>
      <c r="H2142" s="128">
        <v>4226.596989982505</v>
      </c>
    </row>
    <row r="2144" spans="3:8" ht="12.75">
      <c r="C2144" s="150" t="s">
        <v>1231</v>
      </c>
      <c r="D2144" s="128">
        <v>0.7353722779139303</v>
      </c>
      <c r="F2144" s="128">
        <v>0.36975874946600323</v>
      </c>
      <c r="G2144" s="128">
        <v>0.8940635550801659</v>
      </c>
      <c r="H2144" s="128">
        <v>0.7582129677316783</v>
      </c>
    </row>
    <row r="2145" spans="1:10" ht="12.75">
      <c r="A2145" s="144" t="s">
        <v>1220</v>
      </c>
      <c r="C2145" s="145" t="s">
        <v>1221</v>
      </c>
      <c r="D2145" s="145" t="s">
        <v>1222</v>
      </c>
      <c r="F2145" s="145" t="s">
        <v>1223</v>
      </c>
      <c r="G2145" s="145" t="s">
        <v>1224</v>
      </c>
      <c r="H2145" s="145" t="s">
        <v>1225</v>
      </c>
      <c r="I2145" s="146" t="s">
        <v>1226</v>
      </c>
      <c r="J2145" s="145" t="s">
        <v>1227</v>
      </c>
    </row>
    <row r="2146" spans="1:8" ht="12.75">
      <c r="A2146" s="147" t="s">
        <v>1114</v>
      </c>
      <c r="C2146" s="148">
        <v>259.9399999999441</v>
      </c>
      <c r="D2146" s="128">
        <v>5379584.553344727</v>
      </c>
      <c r="F2146" s="128">
        <v>33550</v>
      </c>
      <c r="G2146" s="128">
        <v>34750</v>
      </c>
      <c r="H2146" s="149" t="s">
        <v>539</v>
      </c>
    </row>
    <row r="2148" spans="4:8" ht="12.75">
      <c r="D2148" s="128">
        <v>5440520.617698669</v>
      </c>
      <c r="F2148" s="128">
        <v>33425</v>
      </c>
      <c r="G2148" s="128">
        <v>33775</v>
      </c>
      <c r="H2148" s="149" t="s">
        <v>540</v>
      </c>
    </row>
    <row r="2150" spans="4:8" ht="12.75">
      <c r="D2150" s="128">
        <v>5571251.5520401</v>
      </c>
      <c r="F2150" s="128">
        <v>33550</v>
      </c>
      <c r="G2150" s="128">
        <v>34150</v>
      </c>
      <c r="H2150" s="149" t="s">
        <v>541</v>
      </c>
    </row>
    <row r="2152" spans="1:10" ht="12.75">
      <c r="A2152" s="144" t="s">
        <v>1228</v>
      </c>
      <c r="C2152" s="150" t="s">
        <v>1229</v>
      </c>
      <c r="D2152" s="128">
        <v>5463785.574361166</v>
      </c>
      <c r="F2152" s="128">
        <v>33508.333333333336</v>
      </c>
      <c r="G2152" s="128">
        <v>34225</v>
      </c>
      <c r="H2152" s="128">
        <v>5429879.693858022</v>
      </c>
      <c r="I2152" s="128">
        <v>-0.0001</v>
      </c>
      <c r="J2152" s="128">
        <v>-0.0001</v>
      </c>
    </row>
    <row r="2153" spans="1:8" ht="12.75">
      <c r="A2153" s="127">
        <v>38398.93349537037</v>
      </c>
      <c r="C2153" s="150" t="s">
        <v>1230</v>
      </c>
      <c r="D2153" s="128">
        <v>97928.56199083765</v>
      </c>
      <c r="F2153" s="128">
        <v>72.16878364870323</v>
      </c>
      <c r="G2153" s="128">
        <v>491.80788932265</v>
      </c>
      <c r="H2153" s="128">
        <v>97928.56199083765</v>
      </c>
    </row>
    <row r="2155" spans="3:8" ht="12.75">
      <c r="C2155" s="150" t="s">
        <v>1231</v>
      </c>
      <c r="D2155" s="128">
        <v>1.792320739129438</v>
      </c>
      <c r="F2155" s="128">
        <v>0.21537562889441397</v>
      </c>
      <c r="G2155" s="128">
        <v>1.4369843369544193</v>
      </c>
      <c r="H2155" s="128">
        <v>1.803512554828959</v>
      </c>
    </row>
    <row r="2156" spans="1:10" ht="12.75">
      <c r="A2156" s="144" t="s">
        <v>1220</v>
      </c>
      <c r="C2156" s="145" t="s">
        <v>1221</v>
      </c>
      <c r="D2156" s="145" t="s">
        <v>1222</v>
      </c>
      <c r="F2156" s="145" t="s">
        <v>1223</v>
      </c>
      <c r="G2156" s="145" t="s">
        <v>1224</v>
      </c>
      <c r="H2156" s="145" t="s">
        <v>1225</v>
      </c>
      <c r="I2156" s="146" t="s">
        <v>1226</v>
      </c>
      <c r="J2156" s="145" t="s">
        <v>1227</v>
      </c>
    </row>
    <row r="2157" spans="1:8" ht="12.75">
      <c r="A2157" s="147" t="s">
        <v>1116</v>
      </c>
      <c r="C2157" s="148">
        <v>285.2129999999888</v>
      </c>
      <c r="D2157" s="128">
        <v>1204714.8200874329</v>
      </c>
      <c r="F2157" s="128">
        <v>17300</v>
      </c>
      <c r="G2157" s="128">
        <v>13825</v>
      </c>
      <c r="H2157" s="149" t="s">
        <v>542</v>
      </c>
    </row>
    <row r="2159" spans="4:8" ht="12.75">
      <c r="D2159" s="128">
        <v>1204666.413225174</v>
      </c>
      <c r="F2159" s="128">
        <v>17925</v>
      </c>
      <c r="G2159" s="128">
        <v>13775</v>
      </c>
      <c r="H2159" s="149" t="s">
        <v>543</v>
      </c>
    </row>
    <row r="2161" spans="4:8" ht="12.75">
      <c r="D2161" s="128">
        <v>1173960.9708194733</v>
      </c>
      <c r="F2161" s="128">
        <v>18150</v>
      </c>
      <c r="G2161" s="128">
        <v>13950</v>
      </c>
      <c r="H2161" s="149" t="s">
        <v>544</v>
      </c>
    </row>
    <row r="2163" spans="1:10" ht="12.75">
      <c r="A2163" s="144" t="s">
        <v>1228</v>
      </c>
      <c r="C2163" s="150" t="s">
        <v>1229</v>
      </c>
      <c r="D2163" s="128">
        <v>1194447.40137736</v>
      </c>
      <c r="F2163" s="128">
        <v>17791.666666666668</v>
      </c>
      <c r="G2163" s="128">
        <v>13850</v>
      </c>
      <c r="H2163" s="128">
        <v>1178618.5018775875</v>
      </c>
      <c r="I2163" s="128">
        <v>-0.0001</v>
      </c>
      <c r="J2163" s="128">
        <v>-0.0001</v>
      </c>
    </row>
    <row r="2164" spans="1:8" ht="12.75">
      <c r="A2164" s="127">
        <v>38398.93417824074</v>
      </c>
      <c r="C2164" s="150" t="s">
        <v>1230</v>
      </c>
      <c r="D2164" s="128">
        <v>17741.785805232517</v>
      </c>
      <c r="F2164" s="128">
        <v>440.4070087241271</v>
      </c>
      <c r="G2164" s="128">
        <v>90.13878188659973</v>
      </c>
      <c r="H2164" s="128">
        <v>17741.785805232517</v>
      </c>
    </row>
    <row r="2166" spans="3:8" ht="12.75">
      <c r="C2166" s="150" t="s">
        <v>1231</v>
      </c>
      <c r="D2166" s="128">
        <v>1.485355134497662</v>
      </c>
      <c r="F2166" s="128">
        <v>2.4753555525477866</v>
      </c>
      <c r="G2166" s="128">
        <v>0.6508215298671461</v>
      </c>
      <c r="H2166" s="128">
        <v>1.5053035207719143</v>
      </c>
    </row>
    <row r="2167" spans="1:10" ht="12.75">
      <c r="A2167" s="144" t="s">
        <v>1220</v>
      </c>
      <c r="C2167" s="145" t="s">
        <v>1221</v>
      </c>
      <c r="D2167" s="145" t="s">
        <v>1222</v>
      </c>
      <c r="F2167" s="145" t="s">
        <v>1223</v>
      </c>
      <c r="G2167" s="145" t="s">
        <v>1224</v>
      </c>
      <c r="H2167" s="145" t="s">
        <v>1225</v>
      </c>
      <c r="I2167" s="146" t="s">
        <v>1226</v>
      </c>
      <c r="J2167" s="145" t="s">
        <v>1227</v>
      </c>
    </row>
    <row r="2168" spans="1:8" ht="12.75">
      <c r="A2168" s="147" t="s">
        <v>1112</v>
      </c>
      <c r="C2168" s="148">
        <v>288.1579999998212</v>
      </c>
      <c r="D2168" s="128">
        <v>566490.4953241348</v>
      </c>
      <c r="F2168" s="128">
        <v>5910</v>
      </c>
      <c r="G2168" s="128">
        <v>5440</v>
      </c>
      <c r="H2168" s="149" t="s">
        <v>545</v>
      </c>
    </row>
    <row r="2170" spans="4:8" ht="12.75">
      <c r="D2170" s="128">
        <v>547907.4701137543</v>
      </c>
      <c r="F2170" s="128">
        <v>5910</v>
      </c>
      <c r="G2170" s="128">
        <v>5440</v>
      </c>
      <c r="H2170" s="149" t="s">
        <v>546</v>
      </c>
    </row>
    <row r="2172" spans="4:8" ht="12.75">
      <c r="D2172" s="128">
        <v>561290.7794809341</v>
      </c>
      <c r="F2172" s="128">
        <v>5910</v>
      </c>
      <c r="G2172" s="128">
        <v>5440</v>
      </c>
      <c r="H2172" s="149" t="s">
        <v>547</v>
      </c>
    </row>
    <row r="2174" spans="1:10" ht="12.75">
      <c r="A2174" s="144" t="s">
        <v>1228</v>
      </c>
      <c r="C2174" s="150" t="s">
        <v>1229</v>
      </c>
      <c r="D2174" s="128">
        <v>558562.914972941</v>
      </c>
      <c r="F2174" s="128">
        <v>5910</v>
      </c>
      <c r="G2174" s="128">
        <v>5440</v>
      </c>
      <c r="H2174" s="128">
        <v>552891.554353472</v>
      </c>
      <c r="I2174" s="128">
        <v>-0.0001</v>
      </c>
      <c r="J2174" s="128">
        <v>-0.0001</v>
      </c>
    </row>
    <row r="2175" spans="1:8" ht="12.75">
      <c r="A2175" s="127">
        <v>38398.93460648148</v>
      </c>
      <c r="C2175" s="150" t="s">
        <v>1230</v>
      </c>
      <c r="D2175" s="128">
        <v>9587.134090689698</v>
      </c>
      <c r="H2175" s="128">
        <v>9587.134090689698</v>
      </c>
    </row>
    <row r="2177" spans="3:8" ht="12.75">
      <c r="C2177" s="150" t="s">
        <v>1231</v>
      </c>
      <c r="D2177" s="128">
        <v>1.7163928778111128</v>
      </c>
      <c r="F2177" s="128">
        <v>0</v>
      </c>
      <c r="G2177" s="128">
        <v>0</v>
      </c>
      <c r="H2177" s="128">
        <v>1.7339990121390962</v>
      </c>
    </row>
    <row r="2178" spans="1:10" ht="12.75">
      <c r="A2178" s="144" t="s">
        <v>1220</v>
      </c>
      <c r="C2178" s="145" t="s">
        <v>1221</v>
      </c>
      <c r="D2178" s="145" t="s">
        <v>1222</v>
      </c>
      <c r="F2178" s="145" t="s">
        <v>1223</v>
      </c>
      <c r="G2178" s="145" t="s">
        <v>1224</v>
      </c>
      <c r="H2178" s="145" t="s">
        <v>1225</v>
      </c>
      <c r="I2178" s="146" t="s">
        <v>1226</v>
      </c>
      <c r="J2178" s="145" t="s">
        <v>1227</v>
      </c>
    </row>
    <row r="2179" spans="1:8" ht="12.75">
      <c r="A2179" s="147" t="s">
        <v>1113</v>
      </c>
      <c r="C2179" s="148">
        <v>334.94100000010803</v>
      </c>
      <c r="D2179" s="128">
        <v>724801.2196741104</v>
      </c>
      <c r="F2179" s="128">
        <v>40000</v>
      </c>
      <c r="G2179" s="128">
        <v>86900</v>
      </c>
      <c r="H2179" s="149" t="s">
        <v>548</v>
      </c>
    </row>
    <row r="2181" spans="4:8" ht="12.75">
      <c r="D2181" s="128">
        <v>725478.2143335342</v>
      </c>
      <c r="F2181" s="128">
        <v>40600</v>
      </c>
      <c r="G2181" s="128">
        <v>84400</v>
      </c>
      <c r="H2181" s="149" t="s">
        <v>549</v>
      </c>
    </row>
    <row r="2183" spans="4:8" ht="12.75">
      <c r="D2183" s="128">
        <v>725707.0443058014</v>
      </c>
      <c r="F2183" s="128">
        <v>40900</v>
      </c>
      <c r="G2183" s="128">
        <v>89200</v>
      </c>
      <c r="H2183" s="149" t="s">
        <v>550</v>
      </c>
    </row>
    <row r="2185" spans="1:10" ht="12.75">
      <c r="A2185" s="144" t="s">
        <v>1228</v>
      </c>
      <c r="C2185" s="150" t="s">
        <v>1229</v>
      </c>
      <c r="D2185" s="128">
        <v>725328.8261044819</v>
      </c>
      <c r="F2185" s="128">
        <v>40500</v>
      </c>
      <c r="G2185" s="128">
        <v>86833.33333333334</v>
      </c>
      <c r="H2185" s="128">
        <v>653736.7208413241</v>
      </c>
      <c r="I2185" s="128">
        <v>-0.0001</v>
      </c>
      <c r="J2185" s="128">
        <v>-0.0001</v>
      </c>
    </row>
    <row r="2186" spans="1:8" ht="12.75">
      <c r="A2186" s="127">
        <v>38398.93509259259</v>
      </c>
      <c r="C2186" s="150" t="s">
        <v>1230</v>
      </c>
      <c r="D2186" s="128">
        <v>471.0278105731479</v>
      </c>
      <c r="F2186" s="128">
        <v>458.25756949558405</v>
      </c>
      <c r="G2186" s="128">
        <v>2400.6943440041123</v>
      </c>
      <c r="H2186" s="128">
        <v>471.0278105731479</v>
      </c>
    </row>
    <row r="2188" spans="3:8" ht="12.75">
      <c r="C2188" s="150" t="s">
        <v>1231</v>
      </c>
      <c r="D2188" s="128">
        <v>0.06493989948019763</v>
      </c>
      <c r="F2188" s="128">
        <v>1.1315001715940347</v>
      </c>
      <c r="G2188" s="128">
        <v>2.7647151754365975</v>
      </c>
      <c r="H2188" s="128">
        <v>0.07205160664173194</v>
      </c>
    </row>
    <row r="2189" spans="1:10" ht="12.75">
      <c r="A2189" s="144" t="s">
        <v>1220</v>
      </c>
      <c r="C2189" s="145" t="s">
        <v>1221</v>
      </c>
      <c r="D2189" s="145" t="s">
        <v>1222</v>
      </c>
      <c r="F2189" s="145" t="s">
        <v>1223</v>
      </c>
      <c r="G2189" s="145" t="s">
        <v>1224</v>
      </c>
      <c r="H2189" s="145" t="s">
        <v>1225</v>
      </c>
      <c r="I2189" s="146" t="s">
        <v>1226</v>
      </c>
      <c r="J2189" s="145" t="s">
        <v>1227</v>
      </c>
    </row>
    <row r="2190" spans="1:8" ht="12.75">
      <c r="A2190" s="147" t="s">
        <v>1117</v>
      </c>
      <c r="C2190" s="148">
        <v>393.36599999992177</v>
      </c>
      <c r="D2190" s="128">
        <v>5349956.189376831</v>
      </c>
      <c r="F2190" s="128">
        <v>17400</v>
      </c>
      <c r="G2190" s="128">
        <v>19700</v>
      </c>
      <c r="H2190" s="149" t="s">
        <v>551</v>
      </c>
    </row>
    <row r="2192" spans="4:8" ht="12.75">
      <c r="D2192" s="128">
        <v>5490003.762794495</v>
      </c>
      <c r="F2192" s="128">
        <v>19600</v>
      </c>
      <c r="G2192" s="128">
        <v>19800</v>
      </c>
      <c r="H2192" s="149" t="s">
        <v>552</v>
      </c>
    </row>
    <row r="2194" spans="4:8" ht="12.75">
      <c r="D2194" s="128">
        <v>5415230.787452698</v>
      </c>
      <c r="F2194" s="128">
        <v>18000</v>
      </c>
      <c r="G2194" s="128">
        <v>18400</v>
      </c>
      <c r="H2194" s="149" t="s">
        <v>553</v>
      </c>
    </row>
    <row r="2196" spans="1:10" ht="12.75">
      <c r="A2196" s="144" t="s">
        <v>1228</v>
      </c>
      <c r="C2196" s="150" t="s">
        <v>1229</v>
      </c>
      <c r="D2196" s="128">
        <v>5418396.913208008</v>
      </c>
      <c r="F2196" s="128">
        <v>18333.333333333332</v>
      </c>
      <c r="G2196" s="128">
        <v>19300</v>
      </c>
      <c r="H2196" s="128">
        <v>5399580.246541342</v>
      </c>
      <c r="I2196" s="128">
        <v>-0.0001</v>
      </c>
      <c r="J2196" s="128">
        <v>-0.0001</v>
      </c>
    </row>
    <row r="2197" spans="1:8" ht="12.75">
      <c r="A2197" s="127">
        <v>38398.93556712963</v>
      </c>
      <c r="C2197" s="150" t="s">
        <v>1230</v>
      </c>
      <c r="D2197" s="128">
        <v>70077.44979140341</v>
      </c>
      <c r="F2197" s="128">
        <v>1137.2481406154652</v>
      </c>
      <c r="G2197" s="128">
        <v>781.0249675906655</v>
      </c>
      <c r="H2197" s="128">
        <v>70077.44979140341</v>
      </c>
    </row>
    <row r="2199" spans="3:8" ht="12.75">
      <c r="C2199" s="150" t="s">
        <v>1231</v>
      </c>
      <c r="D2199" s="128">
        <v>1.2933244078258834</v>
      </c>
      <c r="F2199" s="128">
        <v>6.203171676084358</v>
      </c>
      <c r="G2199" s="128">
        <v>4.046761490107074</v>
      </c>
      <c r="H2199" s="128">
        <v>1.2978314348840536</v>
      </c>
    </row>
    <row r="2200" spans="1:10" ht="12.75">
      <c r="A2200" s="144" t="s">
        <v>1220</v>
      </c>
      <c r="C2200" s="145" t="s">
        <v>1221</v>
      </c>
      <c r="D2200" s="145" t="s">
        <v>1222</v>
      </c>
      <c r="F2200" s="145" t="s">
        <v>1223</v>
      </c>
      <c r="G2200" s="145" t="s">
        <v>1224</v>
      </c>
      <c r="H2200" s="145" t="s">
        <v>1225</v>
      </c>
      <c r="I2200" s="146" t="s">
        <v>1226</v>
      </c>
      <c r="J2200" s="145" t="s">
        <v>1227</v>
      </c>
    </row>
    <row r="2201" spans="1:8" ht="12.75">
      <c r="A2201" s="147" t="s">
        <v>1111</v>
      </c>
      <c r="C2201" s="148">
        <v>396.15199999976903</v>
      </c>
      <c r="D2201" s="128">
        <v>5637568.727355957</v>
      </c>
      <c r="F2201" s="128">
        <v>132500</v>
      </c>
      <c r="G2201" s="128">
        <v>134500</v>
      </c>
      <c r="H2201" s="149" t="s">
        <v>554</v>
      </c>
    </row>
    <row r="2203" spans="4:8" ht="12.75">
      <c r="D2203" s="128">
        <v>5806809.650222778</v>
      </c>
      <c r="F2203" s="128">
        <v>130300</v>
      </c>
      <c r="G2203" s="128">
        <v>134500</v>
      </c>
      <c r="H2203" s="149" t="s">
        <v>555</v>
      </c>
    </row>
    <row r="2205" spans="4:8" ht="12.75">
      <c r="D2205" s="128">
        <v>5858899.3762283325</v>
      </c>
      <c r="F2205" s="128">
        <v>131900</v>
      </c>
      <c r="G2205" s="128">
        <v>135000</v>
      </c>
      <c r="H2205" s="149" t="s">
        <v>556</v>
      </c>
    </row>
    <row r="2207" spans="1:10" ht="12.75">
      <c r="A2207" s="144" t="s">
        <v>1228</v>
      </c>
      <c r="C2207" s="150" t="s">
        <v>1229</v>
      </c>
      <c r="D2207" s="128">
        <v>5767759.251269022</v>
      </c>
      <c r="F2207" s="128">
        <v>131566.66666666666</v>
      </c>
      <c r="G2207" s="128">
        <v>134666.66666666666</v>
      </c>
      <c r="H2207" s="128">
        <v>5634659.171998313</v>
      </c>
      <c r="I2207" s="128">
        <v>-0.0001</v>
      </c>
      <c r="J2207" s="128">
        <v>-0.0001</v>
      </c>
    </row>
    <row r="2208" spans="1:8" ht="12.75">
      <c r="A2208" s="127">
        <v>38398.93603009259</v>
      </c>
      <c r="C2208" s="150" t="s">
        <v>1230</v>
      </c>
      <c r="D2208" s="128">
        <v>115717.38968881613</v>
      </c>
      <c r="F2208" s="128">
        <v>1137.2481406154652</v>
      </c>
      <c r="G2208" s="128">
        <v>288.6751345948129</v>
      </c>
      <c r="H2208" s="128">
        <v>115717.38968881613</v>
      </c>
    </row>
    <row r="2210" spans="3:8" ht="12.75">
      <c r="C2210" s="150" t="s">
        <v>1231</v>
      </c>
      <c r="D2210" s="128">
        <v>2.0062798159156174</v>
      </c>
      <c r="F2210" s="128">
        <v>0.8643892631989857</v>
      </c>
      <c r="G2210" s="128">
        <v>0.21436272370901946</v>
      </c>
      <c r="H2210" s="128">
        <v>2.053671502686068</v>
      </c>
    </row>
    <row r="2211" spans="1:10" ht="12.75">
      <c r="A2211" s="144" t="s">
        <v>1220</v>
      </c>
      <c r="C2211" s="145" t="s">
        <v>1221</v>
      </c>
      <c r="D2211" s="145" t="s">
        <v>1222</v>
      </c>
      <c r="F2211" s="145" t="s">
        <v>1223</v>
      </c>
      <c r="G2211" s="145" t="s">
        <v>1224</v>
      </c>
      <c r="H2211" s="145" t="s">
        <v>1225</v>
      </c>
      <c r="I2211" s="146" t="s">
        <v>1226</v>
      </c>
      <c r="J2211" s="145" t="s">
        <v>1227</v>
      </c>
    </row>
    <row r="2212" spans="1:8" ht="12.75">
      <c r="A2212" s="147" t="s">
        <v>1118</v>
      </c>
      <c r="C2212" s="148">
        <v>589.5920000001788</v>
      </c>
      <c r="D2212" s="128">
        <v>463633.4366426468</v>
      </c>
      <c r="F2212" s="128">
        <v>3650</v>
      </c>
      <c r="G2212" s="128">
        <v>3800</v>
      </c>
      <c r="H2212" s="149" t="s">
        <v>557</v>
      </c>
    </row>
    <row r="2214" spans="4:8" ht="12.75">
      <c r="D2214" s="128">
        <v>463388.5849981308</v>
      </c>
      <c r="F2214" s="128">
        <v>3630</v>
      </c>
      <c r="G2214" s="128">
        <v>3809.9999999962747</v>
      </c>
      <c r="H2214" s="149" t="s">
        <v>558</v>
      </c>
    </row>
    <row r="2216" spans="4:8" ht="12.75">
      <c r="D2216" s="128">
        <v>463634.5080895424</v>
      </c>
      <c r="F2216" s="128">
        <v>3630</v>
      </c>
      <c r="G2216" s="128">
        <v>3809.9999999962747</v>
      </c>
      <c r="H2216" s="149" t="s">
        <v>559</v>
      </c>
    </row>
    <row r="2218" spans="1:10" ht="12.75">
      <c r="A2218" s="144" t="s">
        <v>1228</v>
      </c>
      <c r="C2218" s="150" t="s">
        <v>1229</v>
      </c>
      <c r="D2218" s="128">
        <v>463552.1765767733</v>
      </c>
      <c r="F2218" s="128">
        <v>3636.666666666667</v>
      </c>
      <c r="G2218" s="128">
        <v>3806.666666664183</v>
      </c>
      <c r="H2218" s="128">
        <v>459825.35300634225</v>
      </c>
      <c r="I2218" s="128">
        <v>-0.0001</v>
      </c>
      <c r="J2218" s="128">
        <v>-0.0001</v>
      </c>
    </row>
    <row r="2219" spans="1:8" ht="12.75">
      <c r="A2219" s="127">
        <v>38398.936527777776</v>
      </c>
      <c r="C2219" s="150" t="s">
        <v>1230</v>
      </c>
      <c r="D2219" s="128">
        <v>141.67547570651269</v>
      </c>
      <c r="F2219" s="128">
        <v>11.547005383792516</v>
      </c>
      <c r="G2219" s="128">
        <v>5.77350268969384</v>
      </c>
      <c r="H2219" s="128">
        <v>141.67547570651269</v>
      </c>
    </row>
    <row r="2221" spans="3:8" ht="12.75">
      <c r="C2221" s="150" t="s">
        <v>1231</v>
      </c>
      <c r="D2221" s="128">
        <v>0.03056300517295672</v>
      </c>
      <c r="F2221" s="128">
        <v>0.3175161883719299</v>
      </c>
      <c r="G2221" s="128">
        <v>0.15166819675212628</v>
      </c>
      <c r="H2221" s="128">
        <v>0.03081071428102803</v>
      </c>
    </row>
    <row r="2222" spans="1:10" ht="12.75">
      <c r="A2222" s="144" t="s">
        <v>1220</v>
      </c>
      <c r="C2222" s="145" t="s">
        <v>1221</v>
      </c>
      <c r="D2222" s="145" t="s">
        <v>1222</v>
      </c>
      <c r="F2222" s="145" t="s">
        <v>1223</v>
      </c>
      <c r="G2222" s="145" t="s">
        <v>1224</v>
      </c>
      <c r="H2222" s="145" t="s">
        <v>1225</v>
      </c>
      <c r="I2222" s="146" t="s">
        <v>1226</v>
      </c>
      <c r="J2222" s="145" t="s">
        <v>1227</v>
      </c>
    </row>
    <row r="2223" spans="1:8" ht="12.75">
      <c r="A2223" s="147" t="s">
        <v>1119</v>
      </c>
      <c r="C2223" s="148">
        <v>766.4900000002235</v>
      </c>
      <c r="D2223" s="128">
        <v>2735.565859321505</v>
      </c>
      <c r="F2223" s="128">
        <v>1742.0000000018626</v>
      </c>
      <c r="G2223" s="128">
        <v>1779.9999999981374</v>
      </c>
      <c r="H2223" s="149" t="s">
        <v>560</v>
      </c>
    </row>
    <row r="2225" spans="4:8" ht="12.75">
      <c r="D2225" s="128">
        <v>2772.3325527980924</v>
      </c>
      <c r="F2225" s="128">
        <v>1862</v>
      </c>
      <c r="G2225" s="128">
        <v>1681</v>
      </c>
      <c r="H2225" s="149" t="s">
        <v>561</v>
      </c>
    </row>
    <row r="2227" spans="4:8" ht="12.75">
      <c r="D2227" s="128">
        <v>2781.4627009667456</v>
      </c>
      <c r="F2227" s="128">
        <v>1741</v>
      </c>
      <c r="G2227" s="128">
        <v>1725</v>
      </c>
      <c r="H2227" s="149" t="s">
        <v>562</v>
      </c>
    </row>
    <row r="2229" spans="1:10" ht="12.75">
      <c r="A2229" s="144" t="s">
        <v>1228</v>
      </c>
      <c r="C2229" s="150" t="s">
        <v>1229</v>
      </c>
      <c r="D2229" s="128">
        <v>2763.120371028781</v>
      </c>
      <c r="F2229" s="128">
        <v>1781.6666666672877</v>
      </c>
      <c r="G2229" s="128">
        <v>1728.6666666660458</v>
      </c>
      <c r="H2229" s="128">
        <v>1008.9878507036019</v>
      </c>
      <c r="I2229" s="128">
        <v>-0.0001</v>
      </c>
      <c r="J2229" s="128">
        <v>-0.0001</v>
      </c>
    </row>
    <row r="2230" spans="1:8" ht="12.75">
      <c r="A2230" s="127">
        <v>38398.93703703704</v>
      </c>
      <c r="C2230" s="150" t="s">
        <v>1230</v>
      </c>
      <c r="D2230" s="128">
        <v>24.295642365813073</v>
      </c>
      <c r="F2230" s="128">
        <v>69.5725041468267</v>
      </c>
      <c r="G2230" s="128">
        <v>49.60174728009051</v>
      </c>
      <c r="H2230" s="128">
        <v>24.295642365813073</v>
      </c>
    </row>
    <row r="2232" spans="3:8" ht="12.75">
      <c r="C2232" s="150" t="s">
        <v>1231</v>
      </c>
      <c r="D2232" s="128">
        <v>0.8792828072403946</v>
      </c>
      <c r="F2232" s="128">
        <v>3.9049113646474716</v>
      </c>
      <c r="G2232" s="128">
        <v>2.8693644782168324</v>
      </c>
      <c r="H2232" s="128">
        <v>2.407922191418944</v>
      </c>
    </row>
    <row r="2233" spans="1:16" ht="12.75">
      <c r="A2233" s="138" t="s">
        <v>1280</v>
      </c>
      <c r="B2233" s="133" t="s">
        <v>563</v>
      </c>
      <c r="D2233" s="138" t="s">
        <v>1281</v>
      </c>
      <c r="E2233" s="133" t="s">
        <v>1282</v>
      </c>
      <c r="F2233" s="134" t="s">
        <v>1157</v>
      </c>
      <c r="G2233" s="139" t="s">
        <v>1284</v>
      </c>
      <c r="H2233" s="140">
        <v>2</v>
      </c>
      <c r="I2233" s="141" t="s">
        <v>1285</v>
      </c>
      <c r="J2233" s="140">
        <v>5</v>
      </c>
      <c r="K2233" s="139" t="s">
        <v>1286</v>
      </c>
      <c r="L2233" s="142">
        <v>1</v>
      </c>
      <c r="M2233" s="139" t="s">
        <v>1287</v>
      </c>
      <c r="N2233" s="143">
        <v>1</v>
      </c>
      <c r="O2233" s="139" t="s">
        <v>1288</v>
      </c>
      <c r="P2233" s="143">
        <v>1</v>
      </c>
    </row>
    <row r="2235" spans="1:10" ht="12.75">
      <c r="A2235" s="144" t="s">
        <v>1220</v>
      </c>
      <c r="C2235" s="145" t="s">
        <v>1221</v>
      </c>
      <c r="D2235" s="145" t="s">
        <v>1222</v>
      </c>
      <c r="F2235" s="145" t="s">
        <v>1223</v>
      </c>
      <c r="G2235" s="145" t="s">
        <v>1224</v>
      </c>
      <c r="H2235" s="145" t="s">
        <v>1225</v>
      </c>
      <c r="I2235" s="146" t="s">
        <v>1226</v>
      </c>
      <c r="J2235" s="145" t="s">
        <v>1227</v>
      </c>
    </row>
    <row r="2236" spans="1:8" ht="12.75">
      <c r="A2236" s="147" t="s">
        <v>1096</v>
      </c>
      <c r="C2236" s="148">
        <v>178.2290000000503</v>
      </c>
      <c r="D2236" s="128">
        <v>507.85510820616037</v>
      </c>
      <c r="F2236" s="128">
        <v>416.00000000046566</v>
      </c>
      <c r="G2236" s="128">
        <v>429</v>
      </c>
      <c r="H2236" s="149" t="s">
        <v>564</v>
      </c>
    </row>
    <row r="2238" spans="4:8" ht="12.75">
      <c r="D2238" s="128">
        <v>429.5</v>
      </c>
      <c r="F2238" s="128">
        <v>415</v>
      </c>
      <c r="G2238" s="128">
        <v>425</v>
      </c>
      <c r="H2238" s="149" t="s">
        <v>565</v>
      </c>
    </row>
    <row r="2240" spans="4:8" ht="12.75">
      <c r="D2240" s="128">
        <v>432.3938029296696</v>
      </c>
      <c r="F2240" s="128">
        <v>408</v>
      </c>
      <c r="G2240" s="128">
        <v>362</v>
      </c>
      <c r="H2240" s="149" t="s">
        <v>566</v>
      </c>
    </row>
    <row r="2242" spans="1:8" ht="12.75">
      <c r="A2242" s="144" t="s">
        <v>1228</v>
      </c>
      <c r="C2242" s="150" t="s">
        <v>1229</v>
      </c>
      <c r="D2242" s="128">
        <v>456.58297037860996</v>
      </c>
      <c r="F2242" s="128">
        <v>413.0000000001552</v>
      </c>
      <c r="G2242" s="128">
        <v>405.33333333333337</v>
      </c>
      <c r="H2242" s="128">
        <v>48.437098249440695</v>
      </c>
    </row>
    <row r="2243" spans="1:8" ht="12.75">
      <c r="A2243" s="127">
        <v>38398.939305555556</v>
      </c>
      <c r="C2243" s="150" t="s">
        <v>1230</v>
      </c>
      <c r="D2243" s="128">
        <v>44.42654175044905</v>
      </c>
      <c r="F2243" s="128">
        <v>4.358898943694509</v>
      </c>
      <c r="G2243" s="128">
        <v>37.58102358017053</v>
      </c>
      <c r="H2243" s="128">
        <v>44.42654175044905</v>
      </c>
    </row>
    <row r="2245" spans="3:8" ht="12.75">
      <c r="C2245" s="150" t="s">
        <v>1231</v>
      </c>
      <c r="D2245" s="128">
        <v>9.730223121026496</v>
      </c>
      <c r="F2245" s="128">
        <v>1.0554234730491217</v>
      </c>
      <c r="G2245" s="128">
        <v>9.271634106949966</v>
      </c>
      <c r="H2245" s="128">
        <v>91.7200727460218</v>
      </c>
    </row>
    <row r="2246" spans="1:10" ht="12.75">
      <c r="A2246" s="144" t="s">
        <v>1220</v>
      </c>
      <c r="C2246" s="145" t="s">
        <v>1221</v>
      </c>
      <c r="D2246" s="145" t="s">
        <v>1222</v>
      </c>
      <c r="F2246" s="145" t="s">
        <v>1223</v>
      </c>
      <c r="G2246" s="145" t="s">
        <v>1224</v>
      </c>
      <c r="H2246" s="145" t="s">
        <v>1225</v>
      </c>
      <c r="I2246" s="146" t="s">
        <v>1226</v>
      </c>
      <c r="J2246" s="145" t="s">
        <v>1227</v>
      </c>
    </row>
    <row r="2247" spans="1:8" ht="12.75">
      <c r="A2247" s="147" t="s">
        <v>1112</v>
      </c>
      <c r="C2247" s="148">
        <v>251.61100000003353</v>
      </c>
      <c r="D2247" s="128">
        <v>5885136.544631958</v>
      </c>
      <c r="F2247" s="128">
        <v>39700</v>
      </c>
      <c r="G2247" s="128">
        <v>34300</v>
      </c>
      <c r="H2247" s="149" t="s">
        <v>567</v>
      </c>
    </row>
    <row r="2249" spans="4:8" ht="12.75">
      <c r="D2249" s="128">
        <v>5900844.606292725</v>
      </c>
      <c r="F2249" s="128">
        <v>40800</v>
      </c>
      <c r="G2249" s="128">
        <v>33800</v>
      </c>
      <c r="H2249" s="149" t="s">
        <v>568</v>
      </c>
    </row>
    <row r="2251" spans="4:8" ht="12.75">
      <c r="D2251" s="128">
        <v>5853376.724395752</v>
      </c>
      <c r="F2251" s="128">
        <v>42300</v>
      </c>
      <c r="G2251" s="128">
        <v>34200</v>
      </c>
      <c r="H2251" s="149" t="s">
        <v>569</v>
      </c>
    </row>
    <row r="2253" spans="1:10" ht="12.75">
      <c r="A2253" s="144" t="s">
        <v>1228</v>
      </c>
      <c r="C2253" s="150" t="s">
        <v>1229</v>
      </c>
      <c r="D2253" s="128">
        <v>5879785.9584401455</v>
      </c>
      <c r="F2253" s="128">
        <v>40933.333333333336</v>
      </c>
      <c r="G2253" s="128">
        <v>34100</v>
      </c>
      <c r="H2253" s="128">
        <v>5842302.971948725</v>
      </c>
      <c r="I2253" s="128">
        <v>-0.0001</v>
      </c>
      <c r="J2253" s="128">
        <v>-0.0001</v>
      </c>
    </row>
    <row r="2254" spans="1:8" ht="12.75">
      <c r="A2254" s="127">
        <v>38398.93982638889</v>
      </c>
      <c r="C2254" s="150" t="s">
        <v>1230</v>
      </c>
      <c r="D2254" s="128">
        <v>24182.049797042982</v>
      </c>
      <c r="F2254" s="128">
        <v>1305.1181300301264</v>
      </c>
      <c r="G2254" s="128">
        <v>264.575131106459</v>
      </c>
      <c r="H2254" s="128">
        <v>24182.049797042982</v>
      </c>
    </row>
    <row r="2256" spans="3:8" ht="12.75">
      <c r="C2256" s="150" t="s">
        <v>1231</v>
      </c>
      <c r="D2256" s="128">
        <v>0.4112743213438039</v>
      </c>
      <c r="F2256" s="128">
        <v>3.1883993404644775</v>
      </c>
      <c r="G2256" s="128">
        <v>0.7758801498723139</v>
      </c>
      <c r="H2256" s="128">
        <v>0.41391297084644285</v>
      </c>
    </row>
    <row r="2257" spans="1:10" ht="12.75">
      <c r="A2257" s="144" t="s">
        <v>1220</v>
      </c>
      <c r="C2257" s="145" t="s">
        <v>1221</v>
      </c>
      <c r="D2257" s="145" t="s">
        <v>1222</v>
      </c>
      <c r="F2257" s="145" t="s">
        <v>1223</v>
      </c>
      <c r="G2257" s="145" t="s">
        <v>1224</v>
      </c>
      <c r="H2257" s="145" t="s">
        <v>1225</v>
      </c>
      <c r="I2257" s="146" t="s">
        <v>1226</v>
      </c>
      <c r="J2257" s="145" t="s">
        <v>1227</v>
      </c>
    </row>
    <row r="2258" spans="1:8" ht="12.75">
      <c r="A2258" s="147" t="s">
        <v>1115</v>
      </c>
      <c r="C2258" s="148">
        <v>257.6099999998696</v>
      </c>
      <c r="D2258" s="128">
        <v>414656.5277080536</v>
      </c>
      <c r="F2258" s="128">
        <v>17475</v>
      </c>
      <c r="G2258" s="128">
        <v>15255</v>
      </c>
      <c r="H2258" s="149" t="s">
        <v>570</v>
      </c>
    </row>
    <row r="2260" spans="4:8" ht="12.75">
      <c r="D2260" s="128">
        <v>409481.60927534103</v>
      </c>
      <c r="F2260" s="128">
        <v>17425</v>
      </c>
      <c r="G2260" s="128">
        <v>15112.5</v>
      </c>
      <c r="H2260" s="149" t="s">
        <v>349</v>
      </c>
    </row>
    <row r="2262" spans="4:8" ht="12.75">
      <c r="D2262" s="128">
        <v>401564.07516670227</v>
      </c>
      <c r="F2262" s="128">
        <v>17940</v>
      </c>
      <c r="G2262" s="128">
        <v>15264.999999985099</v>
      </c>
      <c r="H2262" s="149" t="s">
        <v>350</v>
      </c>
    </row>
    <row r="2264" spans="1:10" ht="12.75">
      <c r="A2264" s="144" t="s">
        <v>1228</v>
      </c>
      <c r="C2264" s="150" t="s">
        <v>1229</v>
      </c>
      <c r="D2264" s="128">
        <v>408567.40405003226</v>
      </c>
      <c r="F2264" s="128">
        <v>17613.333333333332</v>
      </c>
      <c r="G2264" s="128">
        <v>15210.833333328366</v>
      </c>
      <c r="H2264" s="128">
        <v>392155.32071670145</v>
      </c>
      <c r="I2264" s="128">
        <v>-0.0001</v>
      </c>
      <c r="J2264" s="128">
        <v>-0.0001</v>
      </c>
    </row>
    <row r="2265" spans="1:8" ht="12.75">
      <c r="A2265" s="127">
        <v>38398.940474537034</v>
      </c>
      <c r="C2265" s="150" t="s">
        <v>1230</v>
      </c>
      <c r="D2265" s="128">
        <v>6593.929540292627</v>
      </c>
      <c r="F2265" s="128">
        <v>284.0041079515107</v>
      </c>
      <c r="G2265" s="128">
        <v>85.30582238346649</v>
      </c>
      <c r="H2265" s="128">
        <v>6593.929540292627</v>
      </c>
    </row>
    <row r="2267" spans="3:8" ht="12.75">
      <c r="C2267" s="150" t="s">
        <v>1231</v>
      </c>
      <c r="D2267" s="128">
        <v>1.6139147359599817</v>
      </c>
      <c r="F2267" s="128">
        <v>1.6124381602091824</v>
      </c>
      <c r="G2267" s="128">
        <v>0.5608228064438351</v>
      </c>
      <c r="H2267" s="128">
        <v>1.6814586445599133</v>
      </c>
    </row>
    <row r="2268" spans="1:10" ht="12.75">
      <c r="A2268" s="144" t="s">
        <v>1220</v>
      </c>
      <c r="C2268" s="145" t="s">
        <v>1221</v>
      </c>
      <c r="D2268" s="145" t="s">
        <v>1222</v>
      </c>
      <c r="F2268" s="145" t="s">
        <v>1223</v>
      </c>
      <c r="G2268" s="145" t="s">
        <v>1224</v>
      </c>
      <c r="H2268" s="145" t="s">
        <v>1225</v>
      </c>
      <c r="I2268" s="146" t="s">
        <v>1226</v>
      </c>
      <c r="J2268" s="145" t="s">
        <v>1227</v>
      </c>
    </row>
    <row r="2269" spans="1:8" ht="12.75">
      <c r="A2269" s="147" t="s">
        <v>1114</v>
      </c>
      <c r="C2269" s="148">
        <v>259.9399999999441</v>
      </c>
      <c r="D2269" s="128">
        <v>2880324.980266571</v>
      </c>
      <c r="F2269" s="128">
        <v>27500</v>
      </c>
      <c r="G2269" s="128">
        <v>27050</v>
      </c>
      <c r="H2269" s="149" t="s">
        <v>351</v>
      </c>
    </row>
    <row r="2271" spans="4:8" ht="12.75">
      <c r="D2271" s="128">
        <v>2982663.2714004517</v>
      </c>
      <c r="F2271" s="128">
        <v>27450</v>
      </c>
      <c r="G2271" s="128">
        <v>27200</v>
      </c>
      <c r="H2271" s="149" t="s">
        <v>352</v>
      </c>
    </row>
    <row r="2273" spans="4:8" ht="12.75">
      <c r="D2273" s="128">
        <v>2896713.923297882</v>
      </c>
      <c r="F2273" s="128">
        <v>27650</v>
      </c>
      <c r="G2273" s="128">
        <v>27400</v>
      </c>
      <c r="H2273" s="149" t="s">
        <v>353</v>
      </c>
    </row>
    <row r="2275" spans="1:10" ht="12.75">
      <c r="A2275" s="144" t="s">
        <v>1228</v>
      </c>
      <c r="C2275" s="150" t="s">
        <v>1229</v>
      </c>
      <c r="D2275" s="128">
        <v>2919900.7249883013</v>
      </c>
      <c r="F2275" s="128">
        <v>27533.333333333336</v>
      </c>
      <c r="G2275" s="128">
        <v>27216.666666666664</v>
      </c>
      <c r="H2275" s="128">
        <v>2892543.0520323273</v>
      </c>
      <c r="I2275" s="128">
        <v>-0.0001</v>
      </c>
      <c r="J2275" s="128">
        <v>-0.0001</v>
      </c>
    </row>
    <row r="2276" spans="1:8" ht="12.75">
      <c r="A2276" s="127">
        <v>38398.941145833334</v>
      </c>
      <c r="C2276" s="150" t="s">
        <v>1230</v>
      </c>
      <c r="D2276" s="128">
        <v>54968.19341693582</v>
      </c>
      <c r="F2276" s="128">
        <v>104.08329997330664</v>
      </c>
      <c r="G2276" s="128">
        <v>175.5942292142123</v>
      </c>
      <c r="H2276" s="128">
        <v>54968.19341693582</v>
      </c>
    </row>
    <row r="2278" spans="3:8" ht="12.75">
      <c r="C2278" s="150" t="s">
        <v>1231</v>
      </c>
      <c r="D2278" s="128">
        <v>1.882536380313275</v>
      </c>
      <c r="F2278" s="128">
        <v>0.37802651322024194</v>
      </c>
      <c r="G2278" s="128">
        <v>0.6451716933773878</v>
      </c>
      <c r="H2278" s="128">
        <v>1.9003414098993159</v>
      </c>
    </row>
    <row r="2279" spans="1:10" ht="12.75">
      <c r="A2279" s="144" t="s">
        <v>1220</v>
      </c>
      <c r="C2279" s="145" t="s">
        <v>1221</v>
      </c>
      <c r="D2279" s="145" t="s">
        <v>1222</v>
      </c>
      <c r="F2279" s="145" t="s">
        <v>1223</v>
      </c>
      <c r="G2279" s="145" t="s">
        <v>1224</v>
      </c>
      <c r="H2279" s="145" t="s">
        <v>1225</v>
      </c>
      <c r="I2279" s="146" t="s">
        <v>1226</v>
      </c>
      <c r="J2279" s="145" t="s">
        <v>1227</v>
      </c>
    </row>
    <row r="2280" spans="1:8" ht="12.75">
      <c r="A2280" s="147" t="s">
        <v>1116</v>
      </c>
      <c r="C2280" s="148">
        <v>285.2129999999888</v>
      </c>
      <c r="D2280" s="128">
        <v>1374218.0758590698</v>
      </c>
      <c r="F2280" s="128">
        <v>19475</v>
      </c>
      <c r="G2280" s="128">
        <v>14300</v>
      </c>
      <c r="H2280" s="149" t="s">
        <v>354</v>
      </c>
    </row>
    <row r="2282" spans="4:8" ht="12.75">
      <c r="D2282" s="128">
        <v>1411818.3797550201</v>
      </c>
      <c r="F2282" s="128">
        <v>19525</v>
      </c>
      <c r="G2282" s="128">
        <v>14050</v>
      </c>
      <c r="H2282" s="149" t="s">
        <v>355</v>
      </c>
    </row>
    <row r="2284" spans="4:8" ht="12.75">
      <c r="D2284" s="128">
        <v>1371508.2127666473</v>
      </c>
      <c r="F2284" s="128">
        <v>18750</v>
      </c>
      <c r="G2284" s="128">
        <v>14025</v>
      </c>
      <c r="H2284" s="149" t="s">
        <v>356</v>
      </c>
    </row>
    <row r="2286" spans="1:10" ht="12.75">
      <c r="A2286" s="144" t="s">
        <v>1228</v>
      </c>
      <c r="C2286" s="150" t="s">
        <v>1229</v>
      </c>
      <c r="D2286" s="128">
        <v>1385848.222793579</v>
      </c>
      <c r="F2286" s="128">
        <v>19250</v>
      </c>
      <c r="G2286" s="128">
        <v>14125</v>
      </c>
      <c r="H2286" s="128">
        <v>1369150.2350718873</v>
      </c>
      <c r="I2286" s="128">
        <v>-0.0001</v>
      </c>
      <c r="J2286" s="128">
        <v>-0.0001</v>
      </c>
    </row>
    <row r="2287" spans="1:8" ht="12.75">
      <c r="A2287" s="127">
        <v>38398.94181712963</v>
      </c>
      <c r="C2287" s="150" t="s">
        <v>1230</v>
      </c>
      <c r="D2287" s="128">
        <v>22531.59179787904</v>
      </c>
      <c r="F2287" s="128">
        <v>433.7337893224368</v>
      </c>
      <c r="G2287" s="128">
        <v>152.0690632574555</v>
      </c>
      <c r="H2287" s="128">
        <v>22531.59179787904</v>
      </c>
    </row>
    <row r="2289" spans="3:8" ht="12.75">
      <c r="C2289" s="150" t="s">
        <v>1231</v>
      </c>
      <c r="D2289" s="128">
        <v>1.6258340146700971</v>
      </c>
      <c r="F2289" s="128">
        <v>2.2531625419347368</v>
      </c>
      <c r="G2289" s="128">
        <v>1.0765951381058796</v>
      </c>
      <c r="H2289" s="128">
        <v>1.6456624861694606</v>
      </c>
    </row>
    <row r="2290" spans="1:10" ht="12.75">
      <c r="A2290" s="144" t="s">
        <v>1220</v>
      </c>
      <c r="C2290" s="145" t="s">
        <v>1221</v>
      </c>
      <c r="D2290" s="145" t="s">
        <v>1222</v>
      </c>
      <c r="F2290" s="145" t="s">
        <v>1223</v>
      </c>
      <c r="G2290" s="145" t="s">
        <v>1224</v>
      </c>
      <c r="H2290" s="145" t="s">
        <v>1225</v>
      </c>
      <c r="I2290" s="146" t="s">
        <v>1226</v>
      </c>
      <c r="J2290" s="145" t="s">
        <v>1227</v>
      </c>
    </row>
    <row r="2291" spans="1:8" ht="12.75">
      <c r="A2291" s="147" t="s">
        <v>1112</v>
      </c>
      <c r="C2291" s="148">
        <v>288.1579999998212</v>
      </c>
      <c r="D2291" s="128">
        <v>605802.6387605667</v>
      </c>
      <c r="F2291" s="128">
        <v>6290</v>
      </c>
      <c r="G2291" s="128">
        <v>5430</v>
      </c>
      <c r="H2291" s="149" t="s">
        <v>357</v>
      </c>
    </row>
    <row r="2293" spans="4:8" ht="12.75">
      <c r="D2293" s="128">
        <v>594501.7967681885</v>
      </c>
      <c r="F2293" s="128">
        <v>6290</v>
      </c>
      <c r="G2293" s="128">
        <v>5430</v>
      </c>
      <c r="H2293" s="149" t="s">
        <v>358</v>
      </c>
    </row>
    <row r="2295" spans="4:8" ht="12.75">
      <c r="D2295" s="128">
        <v>592916.2162132263</v>
      </c>
      <c r="F2295" s="128">
        <v>6290</v>
      </c>
      <c r="G2295" s="128">
        <v>5430</v>
      </c>
      <c r="H2295" s="149" t="s">
        <v>359</v>
      </c>
    </row>
    <row r="2297" spans="1:10" ht="12.75">
      <c r="A2297" s="144" t="s">
        <v>1228</v>
      </c>
      <c r="C2297" s="150" t="s">
        <v>1229</v>
      </c>
      <c r="D2297" s="128">
        <v>597740.2172473272</v>
      </c>
      <c r="F2297" s="128">
        <v>6290</v>
      </c>
      <c r="G2297" s="128">
        <v>5430</v>
      </c>
      <c r="H2297" s="128">
        <v>591886.8765393626</v>
      </c>
      <c r="I2297" s="128">
        <v>-0.0001</v>
      </c>
      <c r="J2297" s="128">
        <v>-0.0001</v>
      </c>
    </row>
    <row r="2298" spans="1:8" ht="12.75">
      <c r="A2298" s="127">
        <v>38398.942245370374</v>
      </c>
      <c r="C2298" s="150" t="s">
        <v>1230</v>
      </c>
      <c r="D2298" s="128">
        <v>7027.125793450631</v>
      </c>
      <c r="H2298" s="128">
        <v>7027.125793450631</v>
      </c>
    </row>
    <row r="2300" spans="3:8" ht="12.75">
      <c r="C2300" s="150" t="s">
        <v>1231</v>
      </c>
      <c r="D2300" s="128">
        <v>1.1756153577571666</v>
      </c>
      <c r="F2300" s="128">
        <v>0</v>
      </c>
      <c r="G2300" s="128">
        <v>0</v>
      </c>
      <c r="H2300" s="128">
        <v>1.1872413584394286</v>
      </c>
    </row>
    <row r="2301" spans="1:10" ht="12.75">
      <c r="A2301" s="144" t="s">
        <v>1220</v>
      </c>
      <c r="C2301" s="145" t="s">
        <v>1221</v>
      </c>
      <c r="D2301" s="145" t="s">
        <v>1222</v>
      </c>
      <c r="F2301" s="145" t="s">
        <v>1223</v>
      </c>
      <c r="G2301" s="145" t="s">
        <v>1224</v>
      </c>
      <c r="H2301" s="145" t="s">
        <v>1225</v>
      </c>
      <c r="I2301" s="146" t="s">
        <v>1226</v>
      </c>
      <c r="J2301" s="145" t="s">
        <v>1227</v>
      </c>
    </row>
    <row r="2302" spans="1:8" ht="12.75">
      <c r="A2302" s="147" t="s">
        <v>1113</v>
      </c>
      <c r="C2302" s="148">
        <v>334.94100000010803</v>
      </c>
      <c r="D2302" s="128">
        <v>279491.1968188286</v>
      </c>
      <c r="F2302" s="128">
        <v>37900</v>
      </c>
      <c r="G2302" s="128">
        <v>55100</v>
      </c>
      <c r="H2302" s="149" t="s">
        <v>360</v>
      </c>
    </row>
    <row r="2304" spans="4:8" ht="12.75">
      <c r="D2304" s="128">
        <v>290597.36299562454</v>
      </c>
      <c r="F2304" s="128">
        <v>38300</v>
      </c>
      <c r="G2304" s="128">
        <v>55500</v>
      </c>
      <c r="H2304" s="149" t="s">
        <v>361</v>
      </c>
    </row>
    <row r="2306" spans="4:8" ht="12.75">
      <c r="D2306" s="128">
        <v>298104.280936718</v>
      </c>
      <c r="F2306" s="128">
        <v>38700</v>
      </c>
      <c r="G2306" s="128">
        <v>55100</v>
      </c>
      <c r="H2306" s="149" t="s">
        <v>362</v>
      </c>
    </row>
    <row r="2308" spans="1:10" ht="12.75">
      <c r="A2308" s="144" t="s">
        <v>1228</v>
      </c>
      <c r="C2308" s="150" t="s">
        <v>1229</v>
      </c>
      <c r="D2308" s="128">
        <v>289397.6135837237</v>
      </c>
      <c r="F2308" s="128">
        <v>38300</v>
      </c>
      <c r="G2308" s="128">
        <v>55233.33333333333</v>
      </c>
      <c r="H2308" s="128">
        <v>239734.4556889869</v>
      </c>
      <c r="I2308" s="128">
        <v>-0.0001</v>
      </c>
      <c r="J2308" s="128">
        <v>-0.0001</v>
      </c>
    </row>
    <row r="2309" spans="1:8" ht="12.75">
      <c r="A2309" s="127">
        <v>38398.942719907405</v>
      </c>
      <c r="C2309" s="150" t="s">
        <v>1230</v>
      </c>
      <c r="D2309" s="128">
        <v>9364.361915443651</v>
      </c>
      <c r="F2309" s="128">
        <v>400</v>
      </c>
      <c r="G2309" s="128">
        <v>230.94010767585027</v>
      </c>
      <c r="H2309" s="128">
        <v>9364.361915443651</v>
      </c>
    </row>
    <row r="2311" spans="3:8" ht="12.75">
      <c r="C2311" s="150" t="s">
        <v>1231</v>
      </c>
      <c r="D2311" s="128">
        <v>3.2358117261165695</v>
      </c>
      <c r="F2311" s="128">
        <v>1.0443864229765014</v>
      </c>
      <c r="G2311" s="128">
        <v>0.41811727400576404</v>
      </c>
      <c r="H2311" s="128">
        <v>3.9061393526144843</v>
      </c>
    </row>
    <row r="2312" spans="1:10" ht="12.75">
      <c r="A2312" s="144" t="s">
        <v>1220</v>
      </c>
      <c r="C2312" s="145" t="s">
        <v>1221</v>
      </c>
      <c r="D2312" s="145" t="s">
        <v>1222</v>
      </c>
      <c r="F2312" s="145" t="s">
        <v>1223</v>
      </c>
      <c r="G2312" s="145" t="s">
        <v>1224</v>
      </c>
      <c r="H2312" s="145" t="s">
        <v>1225</v>
      </c>
      <c r="I2312" s="146" t="s">
        <v>1226</v>
      </c>
      <c r="J2312" s="145" t="s">
        <v>1227</v>
      </c>
    </row>
    <row r="2313" spans="1:8" ht="12.75">
      <c r="A2313" s="147" t="s">
        <v>1117</v>
      </c>
      <c r="C2313" s="148">
        <v>393.36599999992177</v>
      </c>
      <c r="D2313" s="128">
        <v>6141780.8115615845</v>
      </c>
      <c r="F2313" s="128">
        <v>20000</v>
      </c>
      <c r="G2313" s="128">
        <v>20100</v>
      </c>
      <c r="H2313" s="149" t="s">
        <v>363</v>
      </c>
    </row>
    <row r="2315" spans="4:8" ht="12.75">
      <c r="D2315" s="128">
        <v>6321359.346206665</v>
      </c>
      <c r="F2315" s="128">
        <v>19400</v>
      </c>
      <c r="G2315" s="128">
        <v>20600</v>
      </c>
      <c r="H2315" s="149" t="s">
        <v>364</v>
      </c>
    </row>
    <row r="2317" spans="4:8" ht="12.75">
      <c r="D2317" s="128">
        <v>6163928.574256897</v>
      </c>
      <c r="F2317" s="128">
        <v>19800</v>
      </c>
      <c r="G2317" s="128">
        <v>18400</v>
      </c>
      <c r="H2317" s="149" t="s">
        <v>365</v>
      </c>
    </row>
    <row r="2319" spans="1:10" ht="12.75">
      <c r="A2319" s="144" t="s">
        <v>1228</v>
      </c>
      <c r="C2319" s="150" t="s">
        <v>1229</v>
      </c>
      <c r="D2319" s="128">
        <v>6209022.910675049</v>
      </c>
      <c r="F2319" s="128">
        <v>19733.333333333332</v>
      </c>
      <c r="G2319" s="128">
        <v>19700</v>
      </c>
      <c r="H2319" s="128">
        <v>6189306.244008383</v>
      </c>
      <c r="I2319" s="128">
        <v>-0.0001</v>
      </c>
      <c r="J2319" s="128">
        <v>-0.0001</v>
      </c>
    </row>
    <row r="2320" spans="1:8" ht="12.75">
      <c r="A2320" s="127">
        <v>38398.94320601852</v>
      </c>
      <c r="C2320" s="150" t="s">
        <v>1230</v>
      </c>
      <c r="D2320" s="128">
        <v>97914.43667335271</v>
      </c>
      <c r="F2320" s="128">
        <v>305.5050463303894</v>
      </c>
      <c r="G2320" s="128">
        <v>1153.2562594670794</v>
      </c>
      <c r="H2320" s="128">
        <v>97914.43667335271</v>
      </c>
    </row>
    <row r="2322" spans="3:8" ht="12.75">
      <c r="C2322" s="150" t="s">
        <v>1231</v>
      </c>
      <c r="D2322" s="128">
        <v>1.5769701301151648</v>
      </c>
      <c r="F2322" s="128">
        <v>1.5481674645121088</v>
      </c>
      <c r="G2322" s="128">
        <v>5.85409268765015</v>
      </c>
      <c r="H2322" s="128">
        <v>1.5819937293964044</v>
      </c>
    </row>
    <row r="2323" spans="1:10" ht="12.75">
      <c r="A2323" s="144" t="s">
        <v>1220</v>
      </c>
      <c r="C2323" s="145" t="s">
        <v>1221</v>
      </c>
      <c r="D2323" s="145" t="s">
        <v>1222</v>
      </c>
      <c r="F2323" s="145" t="s">
        <v>1223</v>
      </c>
      <c r="G2323" s="145" t="s">
        <v>1224</v>
      </c>
      <c r="H2323" s="145" t="s">
        <v>1225</v>
      </c>
      <c r="I2323" s="146" t="s">
        <v>1226</v>
      </c>
      <c r="J2323" s="145" t="s">
        <v>1227</v>
      </c>
    </row>
    <row r="2324" spans="1:8" ht="12.75">
      <c r="A2324" s="147" t="s">
        <v>1111</v>
      </c>
      <c r="C2324" s="148">
        <v>396.15199999976903</v>
      </c>
      <c r="D2324" s="128">
        <v>5350458.206832886</v>
      </c>
      <c r="F2324" s="128">
        <v>132200</v>
      </c>
      <c r="G2324" s="128">
        <v>135200</v>
      </c>
      <c r="H2324" s="149" t="s">
        <v>366</v>
      </c>
    </row>
    <row r="2326" spans="4:8" ht="12.75">
      <c r="D2326" s="128">
        <v>5500046.235176086</v>
      </c>
      <c r="F2326" s="128">
        <v>130800</v>
      </c>
      <c r="G2326" s="128">
        <v>134000</v>
      </c>
      <c r="H2326" s="149" t="s">
        <v>367</v>
      </c>
    </row>
    <row r="2328" spans="4:8" ht="12.75">
      <c r="D2328" s="128">
        <v>5454102.479560852</v>
      </c>
      <c r="F2328" s="128">
        <v>131500</v>
      </c>
      <c r="G2328" s="128">
        <v>133100</v>
      </c>
      <c r="H2328" s="149" t="s">
        <v>368</v>
      </c>
    </row>
    <row r="2330" spans="1:10" ht="12.75">
      <c r="A2330" s="144" t="s">
        <v>1228</v>
      </c>
      <c r="C2330" s="150" t="s">
        <v>1229</v>
      </c>
      <c r="D2330" s="128">
        <v>5434868.973856607</v>
      </c>
      <c r="F2330" s="128">
        <v>131500</v>
      </c>
      <c r="G2330" s="128">
        <v>134100</v>
      </c>
      <c r="H2330" s="128">
        <v>5302082.88586612</v>
      </c>
      <c r="I2330" s="128">
        <v>-0.0001</v>
      </c>
      <c r="J2330" s="128">
        <v>-0.0001</v>
      </c>
    </row>
    <row r="2331" spans="1:8" ht="12.75">
      <c r="A2331" s="127">
        <v>38398.94366898148</v>
      </c>
      <c r="C2331" s="150" t="s">
        <v>1230</v>
      </c>
      <c r="D2331" s="128">
        <v>76626.30333086239</v>
      </c>
      <c r="F2331" s="128">
        <v>700</v>
      </c>
      <c r="G2331" s="128">
        <v>1053.5653752852738</v>
      </c>
      <c r="H2331" s="128">
        <v>76626.30333086239</v>
      </c>
    </row>
    <row r="2333" spans="3:8" ht="12.75">
      <c r="C2333" s="150" t="s">
        <v>1231</v>
      </c>
      <c r="D2333" s="128">
        <v>1.4099015762745801</v>
      </c>
      <c r="F2333" s="128">
        <v>0.532319391634981</v>
      </c>
      <c r="G2333" s="128">
        <v>0.7856565065512855</v>
      </c>
      <c r="H2333" s="128">
        <v>1.4452113439253624</v>
      </c>
    </row>
    <row r="2334" spans="1:10" ht="12.75">
      <c r="A2334" s="144" t="s">
        <v>1220</v>
      </c>
      <c r="C2334" s="145" t="s">
        <v>1221</v>
      </c>
      <c r="D2334" s="145" t="s">
        <v>1222</v>
      </c>
      <c r="F2334" s="145" t="s">
        <v>1223</v>
      </c>
      <c r="G2334" s="145" t="s">
        <v>1224</v>
      </c>
      <c r="H2334" s="145" t="s">
        <v>1225</v>
      </c>
      <c r="I2334" s="146" t="s">
        <v>1226</v>
      </c>
      <c r="J2334" s="145" t="s">
        <v>1227</v>
      </c>
    </row>
    <row r="2335" spans="1:8" ht="12.75">
      <c r="A2335" s="147" t="s">
        <v>1118</v>
      </c>
      <c r="C2335" s="148">
        <v>589.5920000001788</v>
      </c>
      <c r="D2335" s="128">
        <v>473820.13881778717</v>
      </c>
      <c r="F2335" s="128">
        <v>3890.0000000037253</v>
      </c>
      <c r="G2335" s="128">
        <v>3720</v>
      </c>
      <c r="H2335" s="149" t="s">
        <v>369</v>
      </c>
    </row>
    <row r="2337" spans="4:8" ht="12.75">
      <c r="D2337" s="128">
        <v>461993.1384792328</v>
      </c>
      <c r="F2337" s="128">
        <v>4009.9999999962747</v>
      </c>
      <c r="G2337" s="128">
        <v>3680</v>
      </c>
      <c r="H2337" s="149" t="s">
        <v>370</v>
      </c>
    </row>
    <row r="2339" spans="4:8" ht="12.75">
      <c r="D2339" s="128">
        <v>466701.3763256073</v>
      </c>
      <c r="F2339" s="128">
        <v>4030</v>
      </c>
      <c r="G2339" s="128">
        <v>3640.0000000037253</v>
      </c>
      <c r="H2339" s="149" t="s">
        <v>371</v>
      </c>
    </row>
    <row r="2341" spans="1:10" ht="12.75">
      <c r="A2341" s="144" t="s">
        <v>1228</v>
      </c>
      <c r="C2341" s="150" t="s">
        <v>1229</v>
      </c>
      <c r="D2341" s="128">
        <v>467504.8845408758</v>
      </c>
      <c r="F2341" s="128">
        <v>3976.666666666667</v>
      </c>
      <c r="G2341" s="128">
        <v>3680.0000000012415</v>
      </c>
      <c r="H2341" s="128">
        <v>463685.5505101917</v>
      </c>
      <c r="I2341" s="128">
        <v>-0.0001</v>
      </c>
      <c r="J2341" s="128">
        <v>-0.0001</v>
      </c>
    </row>
    <row r="2342" spans="1:8" ht="12.75">
      <c r="A2342" s="127">
        <v>38398.94415509259</v>
      </c>
      <c r="C2342" s="150" t="s">
        <v>1230</v>
      </c>
      <c r="D2342" s="128">
        <v>5954.301247085308</v>
      </c>
      <c r="F2342" s="128">
        <v>75.71877794106481</v>
      </c>
      <c r="G2342" s="128">
        <v>39.99999999813239</v>
      </c>
      <c r="H2342" s="128">
        <v>5954.301247085308</v>
      </c>
    </row>
    <row r="2344" spans="3:8" ht="12.75">
      <c r="C2344" s="150" t="s">
        <v>1231</v>
      </c>
      <c r="D2344" s="128">
        <v>1.2736340183767</v>
      </c>
      <c r="F2344" s="128">
        <v>1.9040765618038094</v>
      </c>
      <c r="G2344" s="128">
        <v>1.0869565216880137</v>
      </c>
      <c r="H2344" s="128">
        <v>1.2841248213436478</v>
      </c>
    </row>
    <row r="2345" spans="1:10" ht="12.75">
      <c r="A2345" s="144" t="s">
        <v>1220</v>
      </c>
      <c r="C2345" s="145" t="s">
        <v>1221</v>
      </c>
      <c r="D2345" s="145" t="s">
        <v>1222</v>
      </c>
      <c r="F2345" s="145" t="s">
        <v>1223</v>
      </c>
      <c r="G2345" s="145" t="s">
        <v>1224</v>
      </c>
      <c r="H2345" s="145" t="s">
        <v>1225</v>
      </c>
      <c r="I2345" s="146" t="s">
        <v>1226</v>
      </c>
      <c r="J2345" s="145" t="s">
        <v>1227</v>
      </c>
    </row>
    <row r="2346" spans="1:8" ht="12.75">
      <c r="A2346" s="147" t="s">
        <v>1119</v>
      </c>
      <c r="C2346" s="148">
        <v>766.4900000002235</v>
      </c>
      <c r="D2346" s="128">
        <v>2540.3882097639143</v>
      </c>
      <c r="F2346" s="128">
        <v>1766</v>
      </c>
      <c r="G2346" s="128">
        <v>1682</v>
      </c>
      <c r="H2346" s="149" t="s">
        <v>372</v>
      </c>
    </row>
    <row r="2348" spans="4:8" ht="12.75">
      <c r="D2348" s="128">
        <v>2600.869281809777</v>
      </c>
      <c r="F2348" s="128">
        <v>1691</v>
      </c>
      <c r="G2348" s="128">
        <v>1654.9999999981374</v>
      </c>
      <c r="H2348" s="149" t="s">
        <v>373</v>
      </c>
    </row>
    <row r="2350" spans="4:8" ht="12.75">
      <c r="D2350" s="128">
        <v>2493.5711696594954</v>
      </c>
      <c r="F2350" s="128">
        <v>1850</v>
      </c>
      <c r="G2350" s="128">
        <v>1876.0000000018626</v>
      </c>
      <c r="H2350" s="149" t="s">
        <v>374</v>
      </c>
    </row>
    <row r="2352" spans="1:10" ht="12.75">
      <c r="A2352" s="144" t="s">
        <v>1228</v>
      </c>
      <c r="C2352" s="150" t="s">
        <v>1229</v>
      </c>
      <c r="D2352" s="128">
        <v>2544.9428870777288</v>
      </c>
      <c r="F2352" s="128">
        <v>1769</v>
      </c>
      <c r="G2352" s="128">
        <v>1737.6666666666665</v>
      </c>
      <c r="H2352" s="128">
        <v>792.2209358582166</v>
      </c>
      <c r="I2352" s="128">
        <v>-0.0001</v>
      </c>
      <c r="J2352" s="128">
        <v>-0.0001</v>
      </c>
    </row>
    <row r="2353" spans="1:8" ht="12.75">
      <c r="A2353" s="127">
        <v>38398.94466435185</v>
      </c>
      <c r="C2353" s="150" t="s">
        <v>1230</v>
      </c>
      <c r="D2353" s="128">
        <v>53.79386611712613</v>
      </c>
      <c r="F2353" s="128">
        <v>79.54244150137711</v>
      </c>
      <c r="G2353" s="128">
        <v>120.55842290667626</v>
      </c>
      <c r="H2353" s="128">
        <v>53.79386611712613</v>
      </c>
    </row>
    <row r="2355" spans="3:8" ht="12.75">
      <c r="C2355" s="150" t="s">
        <v>1231</v>
      </c>
      <c r="D2355" s="128">
        <v>2.1137553377040925</v>
      </c>
      <c r="F2355" s="128">
        <v>4.496463623593957</v>
      </c>
      <c r="G2355" s="128">
        <v>6.93794875733798</v>
      </c>
      <c r="H2355" s="128">
        <v>6.790260605629031</v>
      </c>
    </row>
    <row r="2356" spans="1:16" ht="12.75">
      <c r="A2356" s="138" t="s">
        <v>1280</v>
      </c>
      <c r="B2356" s="133" t="s">
        <v>375</v>
      </c>
      <c r="D2356" s="138" t="s">
        <v>1281</v>
      </c>
      <c r="E2356" s="133" t="s">
        <v>1282</v>
      </c>
      <c r="F2356" s="134" t="s">
        <v>1158</v>
      </c>
      <c r="G2356" s="139" t="s">
        <v>1284</v>
      </c>
      <c r="H2356" s="140">
        <v>2</v>
      </c>
      <c r="I2356" s="141" t="s">
        <v>1285</v>
      </c>
      <c r="J2356" s="140">
        <v>6</v>
      </c>
      <c r="K2356" s="139" t="s">
        <v>1286</v>
      </c>
      <c r="L2356" s="142">
        <v>1</v>
      </c>
      <c r="M2356" s="139" t="s">
        <v>1287</v>
      </c>
      <c r="N2356" s="143">
        <v>1</v>
      </c>
      <c r="O2356" s="139" t="s">
        <v>1288</v>
      </c>
      <c r="P2356" s="143">
        <v>1</v>
      </c>
    </row>
    <row r="2358" spans="1:10" ht="12.75">
      <c r="A2358" s="144" t="s">
        <v>1220</v>
      </c>
      <c r="C2358" s="145" t="s">
        <v>1221</v>
      </c>
      <c r="D2358" s="145" t="s">
        <v>1222</v>
      </c>
      <c r="F2358" s="145" t="s">
        <v>1223</v>
      </c>
      <c r="G2358" s="145" t="s">
        <v>1224</v>
      </c>
      <c r="H2358" s="145" t="s">
        <v>1225</v>
      </c>
      <c r="I2358" s="146" t="s">
        <v>1226</v>
      </c>
      <c r="J2358" s="145" t="s">
        <v>1227</v>
      </c>
    </row>
    <row r="2359" spans="1:8" ht="12.75">
      <c r="A2359" s="147" t="s">
        <v>1096</v>
      </c>
      <c r="C2359" s="148">
        <v>178.2290000000503</v>
      </c>
      <c r="D2359" s="128">
        <v>456.5</v>
      </c>
      <c r="F2359" s="128">
        <v>428</v>
      </c>
      <c r="G2359" s="128">
        <v>395</v>
      </c>
      <c r="H2359" s="149" t="s">
        <v>376</v>
      </c>
    </row>
    <row r="2361" spans="4:8" ht="12.75">
      <c r="D2361" s="128">
        <v>419</v>
      </c>
      <c r="F2361" s="128">
        <v>460</v>
      </c>
      <c r="G2361" s="128">
        <v>371</v>
      </c>
      <c r="H2361" s="149" t="s">
        <v>377</v>
      </c>
    </row>
    <row r="2363" spans="4:8" ht="12.75">
      <c r="D2363" s="128">
        <v>421</v>
      </c>
      <c r="F2363" s="128">
        <v>436</v>
      </c>
      <c r="G2363" s="128">
        <v>406</v>
      </c>
      <c r="H2363" s="149" t="s">
        <v>378</v>
      </c>
    </row>
    <row r="2365" spans="1:8" ht="12.75">
      <c r="A2365" s="144" t="s">
        <v>1228</v>
      </c>
      <c r="C2365" s="150" t="s">
        <v>1229</v>
      </c>
      <c r="D2365" s="128">
        <v>432.16666666666663</v>
      </c>
      <c r="F2365" s="128">
        <v>441.33333333333337</v>
      </c>
      <c r="G2365" s="128">
        <v>390.66666666666663</v>
      </c>
      <c r="H2365" s="128">
        <v>22.912787088764745</v>
      </c>
    </row>
    <row r="2366" spans="1:8" ht="12.75">
      <c r="A2366" s="127">
        <v>38398.94693287037</v>
      </c>
      <c r="C2366" s="150" t="s">
        <v>1230</v>
      </c>
      <c r="D2366" s="128">
        <v>21.09699820669598</v>
      </c>
      <c r="F2366" s="128">
        <v>16.65332799572906</v>
      </c>
      <c r="G2366" s="128">
        <v>17.897858344878397</v>
      </c>
      <c r="H2366" s="128">
        <v>21.09699820669598</v>
      </c>
    </row>
    <row r="2368" spans="3:8" ht="12.75">
      <c r="C2368" s="150" t="s">
        <v>1231</v>
      </c>
      <c r="D2368" s="128">
        <v>4.88168103510127</v>
      </c>
      <c r="F2368" s="128">
        <v>3.773412687854016</v>
      </c>
      <c r="G2368" s="128">
        <v>4.581363057562729</v>
      </c>
      <c r="H2368" s="128">
        <v>92.07521601351094</v>
      </c>
    </row>
    <row r="2369" spans="1:10" ht="12.75">
      <c r="A2369" s="144" t="s">
        <v>1220</v>
      </c>
      <c r="C2369" s="145" t="s">
        <v>1221</v>
      </c>
      <c r="D2369" s="145" t="s">
        <v>1222</v>
      </c>
      <c r="F2369" s="145" t="s">
        <v>1223</v>
      </c>
      <c r="G2369" s="145" t="s">
        <v>1224</v>
      </c>
      <c r="H2369" s="145" t="s">
        <v>1225</v>
      </c>
      <c r="I2369" s="146" t="s">
        <v>1226</v>
      </c>
      <c r="J2369" s="145" t="s">
        <v>1227</v>
      </c>
    </row>
    <row r="2370" spans="1:8" ht="12.75">
      <c r="A2370" s="147" t="s">
        <v>1112</v>
      </c>
      <c r="C2370" s="148">
        <v>251.61100000003353</v>
      </c>
      <c r="D2370" s="128">
        <v>5902944.346092224</v>
      </c>
      <c r="F2370" s="128">
        <v>38600</v>
      </c>
      <c r="G2370" s="128">
        <v>34800</v>
      </c>
      <c r="H2370" s="149" t="s">
        <v>379</v>
      </c>
    </row>
    <row r="2372" spans="4:8" ht="12.75">
      <c r="D2372" s="128">
        <v>5807507.848068237</v>
      </c>
      <c r="F2372" s="128">
        <v>38800</v>
      </c>
      <c r="G2372" s="128">
        <v>34600</v>
      </c>
      <c r="H2372" s="149" t="s">
        <v>380</v>
      </c>
    </row>
    <row r="2374" spans="4:8" ht="12.75">
      <c r="D2374" s="128">
        <v>5735887.893341064</v>
      </c>
      <c r="F2374" s="128">
        <v>38900</v>
      </c>
      <c r="G2374" s="128">
        <v>34000</v>
      </c>
      <c r="H2374" s="149" t="s">
        <v>381</v>
      </c>
    </row>
    <row r="2376" spans="1:10" ht="12.75">
      <c r="A2376" s="144" t="s">
        <v>1228</v>
      </c>
      <c r="C2376" s="150" t="s">
        <v>1229</v>
      </c>
      <c r="D2376" s="128">
        <v>5815446.695833841</v>
      </c>
      <c r="F2376" s="128">
        <v>38766.666666666664</v>
      </c>
      <c r="G2376" s="128">
        <v>34466.666666666664</v>
      </c>
      <c r="H2376" s="128">
        <v>5778851.223033551</v>
      </c>
      <c r="I2376" s="128">
        <v>-0.0001</v>
      </c>
      <c r="J2376" s="128">
        <v>-0.0001</v>
      </c>
    </row>
    <row r="2377" spans="1:8" ht="12.75">
      <c r="A2377" s="127">
        <v>38398.94744212963</v>
      </c>
      <c r="C2377" s="150" t="s">
        <v>1230</v>
      </c>
      <c r="D2377" s="128">
        <v>83810.70086414981</v>
      </c>
      <c r="F2377" s="128">
        <v>152.7525231651947</v>
      </c>
      <c r="G2377" s="128">
        <v>416.33319989322655</v>
      </c>
      <c r="H2377" s="128">
        <v>83810.70086414981</v>
      </c>
    </row>
    <row r="2379" spans="3:8" ht="12.75">
      <c r="C2379" s="150" t="s">
        <v>1231</v>
      </c>
      <c r="D2379" s="128">
        <v>1.4411739157404952</v>
      </c>
      <c r="F2379" s="128">
        <v>0.39403058426103543</v>
      </c>
      <c r="G2379" s="128">
        <v>1.207929980347853</v>
      </c>
      <c r="H2379" s="128">
        <v>1.4503003733699549</v>
      </c>
    </row>
    <row r="2380" spans="1:10" ht="12.75">
      <c r="A2380" s="144" t="s">
        <v>1220</v>
      </c>
      <c r="C2380" s="145" t="s">
        <v>1221</v>
      </c>
      <c r="D2380" s="145" t="s">
        <v>1222</v>
      </c>
      <c r="F2380" s="145" t="s">
        <v>1223</v>
      </c>
      <c r="G2380" s="145" t="s">
        <v>1224</v>
      </c>
      <c r="H2380" s="145" t="s">
        <v>1225</v>
      </c>
      <c r="I2380" s="146" t="s">
        <v>1226</v>
      </c>
      <c r="J2380" s="145" t="s">
        <v>1227</v>
      </c>
    </row>
    <row r="2381" spans="1:8" ht="12.75">
      <c r="A2381" s="147" t="s">
        <v>1115</v>
      </c>
      <c r="C2381" s="148">
        <v>257.6099999998696</v>
      </c>
      <c r="D2381" s="128">
        <v>433319.674885273</v>
      </c>
      <c r="F2381" s="128">
        <v>18357.5</v>
      </c>
      <c r="G2381" s="128">
        <v>15372.500000014901</v>
      </c>
      <c r="H2381" s="149" t="s">
        <v>382</v>
      </c>
    </row>
    <row r="2383" spans="4:8" ht="12.75">
      <c r="D2383" s="128">
        <v>435211.23786973953</v>
      </c>
      <c r="F2383" s="128">
        <v>17857.5</v>
      </c>
      <c r="G2383" s="128">
        <v>15407.5</v>
      </c>
      <c r="H2383" s="149" t="s">
        <v>383</v>
      </c>
    </row>
    <row r="2385" spans="4:8" ht="12.75">
      <c r="D2385" s="128">
        <v>428429.667573452</v>
      </c>
      <c r="F2385" s="128">
        <v>17870</v>
      </c>
      <c r="G2385" s="128">
        <v>15460.000000014901</v>
      </c>
      <c r="H2385" s="149" t="s">
        <v>384</v>
      </c>
    </row>
    <row r="2387" spans="1:10" ht="12.75">
      <c r="A2387" s="144" t="s">
        <v>1228</v>
      </c>
      <c r="C2387" s="150" t="s">
        <v>1229</v>
      </c>
      <c r="D2387" s="128">
        <v>432320.1934428215</v>
      </c>
      <c r="F2387" s="128">
        <v>18028.333333333332</v>
      </c>
      <c r="G2387" s="128">
        <v>15413.333333343267</v>
      </c>
      <c r="H2387" s="128">
        <v>415599.36010948324</v>
      </c>
      <c r="I2387" s="128">
        <v>-0.0001</v>
      </c>
      <c r="J2387" s="128">
        <v>-0.0001</v>
      </c>
    </row>
    <row r="2388" spans="1:8" ht="12.75">
      <c r="A2388" s="127">
        <v>38398.94809027778</v>
      </c>
      <c r="C2388" s="150" t="s">
        <v>1230</v>
      </c>
      <c r="D2388" s="128">
        <v>3499.520865239983</v>
      </c>
      <c r="F2388" s="128">
        <v>285.13520184876035</v>
      </c>
      <c r="G2388" s="128">
        <v>44.04070087299016</v>
      </c>
      <c r="H2388" s="128">
        <v>3499.520865239983</v>
      </c>
    </row>
    <row r="2390" spans="3:8" ht="12.75">
      <c r="C2390" s="150" t="s">
        <v>1231</v>
      </c>
      <c r="D2390" s="128">
        <v>0.8094743012976626</v>
      </c>
      <c r="F2390" s="128">
        <v>1.5815949071762616</v>
      </c>
      <c r="G2390" s="128">
        <v>0.2857311907847866</v>
      </c>
      <c r="H2390" s="128">
        <v>0.8420419281488037</v>
      </c>
    </row>
    <row r="2391" spans="1:10" ht="12.75">
      <c r="A2391" s="144" t="s">
        <v>1220</v>
      </c>
      <c r="C2391" s="145" t="s">
        <v>1221</v>
      </c>
      <c r="D2391" s="145" t="s">
        <v>1222</v>
      </c>
      <c r="F2391" s="145" t="s">
        <v>1223</v>
      </c>
      <c r="G2391" s="145" t="s">
        <v>1224</v>
      </c>
      <c r="H2391" s="145" t="s">
        <v>1225</v>
      </c>
      <c r="I2391" s="146" t="s">
        <v>1226</v>
      </c>
      <c r="J2391" s="145" t="s">
        <v>1227</v>
      </c>
    </row>
    <row r="2392" spans="1:8" ht="12.75">
      <c r="A2392" s="147" t="s">
        <v>1114</v>
      </c>
      <c r="C2392" s="148">
        <v>259.9399999999441</v>
      </c>
      <c r="D2392" s="128">
        <v>3630151.120502472</v>
      </c>
      <c r="F2392" s="128">
        <v>29250</v>
      </c>
      <c r="G2392" s="128">
        <v>29000</v>
      </c>
      <c r="H2392" s="149" t="s">
        <v>385</v>
      </c>
    </row>
    <row r="2394" spans="4:8" ht="12.75">
      <c r="D2394" s="128">
        <v>3624688.5352783203</v>
      </c>
      <c r="F2394" s="128">
        <v>29100</v>
      </c>
      <c r="G2394" s="128">
        <v>29000</v>
      </c>
      <c r="H2394" s="149" t="s">
        <v>386</v>
      </c>
    </row>
    <row r="2396" spans="4:8" ht="12.75">
      <c r="D2396" s="128">
        <v>3570730.4513664246</v>
      </c>
      <c r="F2396" s="128">
        <v>29075</v>
      </c>
      <c r="G2396" s="128">
        <v>28925</v>
      </c>
      <c r="H2396" s="149" t="s">
        <v>387</v>
      </c>
    </row>
    <row r="2398" spans="1:10" ht="12.75">
      <c r="A2398" s="144" t="s">
        <v>1228</v>
      </c>
      <c r="C2398" s="150" t="s">
        <v>1229</v>
      </c>
      <c r="D2398" s="128">
        <v>3608523.3690490723</v>
      </c>
      <c r="F2398" s="128">
        <v>29141.666666666664</v>
      </c>
      <c r="G2398" s="128">
        <v>28975</v>
      </c>
      <c r="H2398" s="128">
        <v>3579474.1552125947</v>
      </c>
      <c r="I2398" s="128">
        <v>-0.0001</v>
      </c>
      <c r="J2398" s="128">
        <v>-0.0001</v>
      </c>
    </row>
    <row r="2399" spans="1:8" ht="12.75">
      <c r="A2399" s="127">
        <v>38398.94876157407</v>
      </c>
      <c r="C2399" s="150" t="s">
        <v>1230</v>
      </c>
      <c r="D2399" s="128">
        <v>32843.39247946229</v>
      </c>
      <c r="F2399" s="128">
        <v>94.64847243000457</v>
      </c>
      <c r="G2399" s="128">
        <v>43.30127018922193</v>
      </c>
      <c r="H2399" s="128">
        <v>32843.39247946229</v>
      </c>
    </row>
    <row r="2401" spans="3:8" ht="12.75">
      <c r="C2401" s="150" t="s">
        <v>1231</v>
      </c>
      <c r="D2401" s="128">
        <v>0.9101615569727423</v>
      </c>
      <c r="F2401" s="128">
        <v>0.3247874375636417</v>
      </c>
      <c r="G2401" s="128">
        <v>0.14944355544166327</v>
      </c>
      <c r="H2401" s="128">
        <v>0.9175479708837743</v>
      </c>
    </row>
    <row r="2402" spans="1:10" ht="12.75">
      <c r="A2402" s="144" t="s">
        <v>1220</v>
      </c>
      <c r="C2402" s="145" t="s">
        <v>1221</v>
      </c>
      <c r="D2402" s="145" t="s">
        <v>1222</v>
      </c>
      <c r="F2402" s="145" t="s">
        <v>1223</v>
      </c>
      <c r="G2402" s="145" t="s">
        <v>1224</v>
      </c>
      <c r="H2402" s="145" t="s">
        <v>1225</v>
      </c>
      <c r="I2402" s="146" t="s">
        <v>1226</v>
      </c>
      <c r="J2402" s="145" t="s">
        <v>1227</v>
      </c>
    </row>
    <row r="2403" spans="1:8" ht="12.75">
      <c r="A2403" s="147" t="s">
        <v>1116</v>
      </c>
      <c r="C2403" s="148">
        <v>285.2129999999888</v>
      </c>
      <c r="D2403" s="128">
        <v>1225546.0763225555</v>
      </c>
      <c r="F2403" s="128">
        <v>18000</v>
      </c>
      <c r="G2403" s="128">
        <v>13850</v>
      </c>
      <c r="H2403" s="149" t="s">
        <v>388</v>
      </c>
    </row>
    <row r="2405" spans="4:8" ht="12.75">
      <c r="D2405" s="128">
        <v>1270013.7104797363</v>
      </c>
      <c r="F2405" s="128">
        <v>17850</v>
      </c>
      <c r="G2405" s="128">
        <v>13775</v>
      </c>
      <c r="H2405" s="149" t="s">
        <v>389</v>
      </c>
    </row>
    <row r="2407" spans="4:8" ht="12.75">
      <c r="D2407" s="128">
        <v>1251714.4351348877</v>
      </c>
      <c r="F2407" s="128">
        <v>17825</v>
      </c>
      <c r="G2407" s="128">
        <v>14000</v>
      </c>
      <c r="H2407" s="149" t="s">
        <v>390</v>
      </c>
    </row>
    <row r="2409" spans="1:10" ht="12.75">
      <c r="A2409" s="144" t="s">
        <v>1228</v>
      </c>
      <c r="C2409" s="150" t="s">
        <v>1229</v>
      </c>
      <c r="D2409" s="128">
        <v>1249091.4073123932</v>
      </c>
      <c r="F2409" s="128">
        <v>17891.666666666668</v>
      </c>
      <c r="G2409" s="128">
        <v>13875</v>
      </c>
      <c r="H2409" s="128">
        <v>1233199.8543337667</v>
      </c>
      <c r="I2409" s="128">
        <v>-0.0001</v>
      </c>
      <c r="J2409" s="128">
        <v>-0.0001</v>
      </c>
    </row>
    <row r="2410" spans="1:8" ht="12.75">
      <c r="A2410" s="127">
        <v>38398.94944444444</v>
      </c>
      <c r="C2410" s="150" t="s">
        <v>1230</v>
      </c>
      <c r="D2410" s="128">
        <v>22349.559908465384</v>
      </c>
      <c r="F2410" s="128">
        <v>94.64847243000457</v>
      </c>
      <c r="G2410" s="128">
        <v>114.56439237389601</v>
      </c>
      <c r="H2410" s="128">
        <v>22349.559908465384</v>
      </c>
    </row>
    <row r="2412" spans="3:8" ht="12.75">
      <c r="C2412" s="150" t="s">
        <v>1231</v>
      </c>
      <c r="D2412" s="128">
        <v>1.7892653634175426</v>
      </c>
      <c r="F2412" s="128">
        <v>0.5290086954634627</v>
      </c>
      <c r="G2412" s="128">
        <v>0.8256893144064577</v>
      </c>
      <c r="H2412" s="128">
        <v>1.8123226198838374</v>
      </c>
    </row>
    <row r="2413" spans="1:10" ht="12.75">
      <c r="A2413" s="144" t="s">
        <v>1220</v>
      </c>
      <c r="C2413" s="145" t="s">
        <v>1221</v>
      </c>
      <c r="D2413" s="145" t="s">
        <v>1222</v>
      </c>
      <c r="F2413" s="145" t="s">
        <v>1223</v>
      </c>
      <c r="G2413" s="145" t="s">
        <v>1224</v>
      </c>
      <c r="H2413" s="145" t="s">
        <v>1225</v>
      </c>
      <c r="I2413" s="146" t="s">
        <v>1226</v>
      </c>
      <c r="J2413" s="145" t="s">
        <v>1227</v>
      </c>
    </row>
    <row r="2414" spans="1:8" ht="12.75">
      <c r="A2414" s="147" t="s">
        <v>1112</v>
      </c>
      <c r="C2414" s="148">
        <v>288.1579999998212</v>
      </c>
      <c r="D2414" s="128">
        <v>592026.8660879135</v>
      </c>
      <c r="F2414" s="128">
        <v>6130</v>
      </c>
      <c r="G2414" s="128">
        <v>5500</v>
      </c>
      <c r="H2414" s="149" t="s">
        <v>391</v>
      </c>
    </row>
    <row r="2416" spans="4:8" ht="12.75">
      <c r="D2416" s="128">
        <v>589012.0126962662</v>
      </c>
      <c r="F2416" s="128">
        <v>6130</v>
      </c>
      <c r="G2416" s="128">
        <v>5500</v>
      </c>
      <c r="H2416" s="149" t="s">
        <v>392</v>
      </c>
    </row>
    <row r="2418" spans="4:8" ht="12.75">
      <c r="D2418" s="128">
        <v>580811.4180440903</v>
      </c>
      <c r="F2418" s="128">
        <v>6130</v>
      </c>
      <c r="G2418" s="128">
        <v>5500</v>
      </c>
      <c r="H2418" s="149" t="s">
        <v>393</v>
      </c>
    </row>
    <row r="2420" spans="1:10" ht="12.75">
      <c r="A2420" s="144" t="s">
        <v>1228</v>
      </c>
      <c r="C2420" s="150" t="s">
        <v>1229</v>
      </c>
      <c r="D2420" s="128">
        <v>587283.43227609</v>
      </c>
      <c r="F2420" s="128">
        <v>6130</v>
      </c>
      <c r="G2420" s="128">
        <v>5500</v>
      </c>
      <c r="H2420" s="128">
        <v>581473.3105946741</v>
      </c>
      <c r="I2420" s="128">
        <v>-0.0001</v>
      </c>
      <c r="J2420" s="128">
        <v>-0.0001</v>
      </c>
    </row>
    <row r="2421" spans="1:8" ht="12.75">
      <c r="A2421" s="127">
        <v>38398.94986111111</v>
      </c>
      <c r="C2421" s="150" t="s">
        <v>1230</v>
      </c>
      <c r="D2421" s="128">
        <v>5804.098673154027</v>
      </c>
      <c r="H2421" s="128">
        <v>5804.098673154027</v>
      </c>
    </row>
    <row r="2423" spans="3:8" ht="12.75">
      <c r="C2423" s="150" t="s">
        <v>1231</v>
      </c>
      <c r="D2423" s="128">
        <v>0.9882960005630536</v>
      </c>
      <c r="F2423" s="128">
        <v>0</v>
      </c>
      <c r="G2423" s="128">
        <v>0</v>
      </c>
      <c r="H2423" s="128">
        <v>0.99817112280152</v>
      </c>
    </row>
    <row r="2424" spans="1:10" ht="12.75">
      <c r="A2424" s="144" t="s">
        <v>1220</v>
      </c>
      <c r="C2424" s="145" t="s">
        <v>1221</v>
      </c>
      <c r="D2424" s="145" t="s">
        <v>1222</v>
      </c>
      <c r="F2424" s="145" t="s">
        <v>1223</v>
      </c>
      <c r="G2424" s="145" t="s">
        <v>1224</v>
      </c>
      <c r="H2424" s="145" t="s">
        <v>1225</v>
      </c>
      <c r="I2424" s="146" t="s">
        <v>1226</v>
      </c>
      <c r="J2424" s="145" t="s">
        <v>1227</v>
      </c>
    </row>
    <row r="2425" spans="1:8" ht="12.75">
      <c r="A2425" s="147" t="s">
        <v>1113</v>
      </c>
      <c r="C2425" s="148">
        <v>334.94100000010803</v>
      </c>
      <c r="D2425" s="128">
        <v>252580.27874660492</v>
      </c>
      <c r="F2425" s="128">
        <v>37900</v>
      </c>
      <c r="G2425" s="128">
        <v>52400</v>
      </c>
      <c r="H2425" s="149" t="s">
        <v>394</v>
      </c>
    </row>
    <row r="2427" spans="4:8" ht="12.75">
      <c r="D2427" s="128">
        <v>255493.86985254288</v>
      </c>
      <c r="F2427" s="128">
        <v>38400</v>
      </c>
      <c r="G2427" s="128">
        <v>53200</v>
      </c>
      <c r="H2427" s="149" t="s">
        <v>395</v>
      </c>
    </row>
    <row r="2429" spans="4:8" ht="12.75">
      <c r="D2429" s="128">
        <v>252655.61320018768</v>
      </c>
      <c r="F2429" s="128">
        <v>38600</v>
      </c>
      <c r="G2429" s="128">
        <v>52700</v>
      </c>
      <c r="H2429" s="149" t="s">
        <v>396</v>
      </c>
    </row>
    <row r="2431" spans="1:10" ht="12.75">
      <c r="A2431" s="144" t="s">
        <v>1228</v>
      </c>
      <c r="C2431" s="150" t="s">
        <v>1229</v>
      </c>
      <c r="D2431" s="128">
        <v>253576.58726644516</v>
      </c>
      <c r="F2431" s="128">
        <v>38300</v>
      </c>
      <c r="G2431" s="128">
        <v>52766.66666666667</v>
      </c>
      <c r="H2431" s="128">
        <v>205568.69252960305</v>
      </c>
      <c r="I2431" s="128">
        <v>-0.0001</v>
      </c>
      <c r="J2431" s="128">
        <v>-0.0001</v>
      </c>
    </row>
    <row r="2432" spans="1:8" ht="12.75">
      <c r="A2432" s="127">
        <v>38398.95034722222</v>
      </c>
      <c r="C2432" s="150" t="s">
        <v>1230</v>
      </c>
      <c r="D2432" s="128">
        <v>1660.8426193305902</v>
      </c>
      <c r="F2432" s="128">
        <v>360.5551275463989</v>
      </c>
      <c r="G2432" s="128">
        <v>404.14518843273805</v>
      </c>
      <c r="H2432" s="128">
        <v>1660.8426193305902</v>
      </c>
    </row>
    <row r="2434" spans="3:8" ht="12.75">
      <c r="C2434" s="150" t="s">
        <v>1231</v>
      </c>
      <c r="D2434" s="128">
        <v>0.6549668631613309</v>
      </c>
      <c r="F2434" s="128">
        <v>0.9413971998600494</v>
      </c>
      <c r="G2434" s="128">
        <v>0.7659100222983034</v>
      </c>
      <c r="H2434" s="128">
        <v>0.8079258562640418</v>
      </c>
    </row>
    <row r="2435" spans="1:10" ht="12.75">
      <c r="A2435" s="144" t="s">
        <v>1220</v>
      </c>
      <c r="C2435" s="145" t="s">
        <v>1221</v>
      </c>
      <c r="D2435" s="145" t="s">
        <v>1222</v>
      </c>
      <c r="F2435" s="145" t="s">
        <v>1223</v>
      </c>
      <c r="G2435" s="145" t="s">
        <v>1224</v>
      </c>
      <c r="H2435" s="145" t="s">
        <v>1225</v>
      </c>
      <c r="I2435" s="146" t="s">
        <v>1226</v>
      </c>
      <c r="J2435" s="145" t="s">
        <v>1227</v>
      </c>
    </row>
    <row r="2436" spans="1:8" ht="12.75">
      <c r="A2436" s="147" t="s">
        <v>1117</v>
      </c>
      <c r="C2436" s="148">
        <v>393.36599999992177</v>
      </c>
      <c r="D2436" s="128">
        <v>5478957.063194275</v>
      </c>
      <c r="F2436" s="128">
        <v>18300</v>
      </c>
      <c r="G2436" s="128">
        <v>19500</v>
      </c>
      <c r="H2436" s="149" t="s">
        <v>397</v>
      </c>
    </row>
    <row r="2438" spans="4:8" ht="12.75">
      <c r="D2438" s="128">
        <v>5303840.78528595</v>
      </c>
      <c r="F2438" s="128">
        <v>17500</v>
      </c>
      <c r="G2438" s="128">
        <v>18100</v>
      </c>
      <c r="H2438" s="149" t="s">
        <v>398</v>
      </c>
    </row>
    <row r="2440" spans="4:8" ht="12.75">
      <c r="D2440" s="128">
        <v>5483579.950927734</v>
      </c>
      <c r="F2440" s="128">
        <v>17900</v>
      </c>
      <c r="G2440" s="128">
        <v>19200</v>
      </c>
      <c r="H2440" s="149" t="s">
        <v>399</v>
      </c>
    </row>
    <row r="2442" spans="1:10" ht="12.75">
      <c r="A2442" s="144" t="s">
        <v>1228</v>
      </c>
      <c r="C2442" s="150" t="s">
        <v>1229</v>
      </c>
      <c r="D2442" s="128">
        <v>5422125.933135986</v>
      </c>
      <c r="F2442" s="128">
        <v>17900</v>
      </c>
      <c r="G2442" s="128">
        <v>18933.333333333332</v>
      </c>
      <c r="H2442" s="128">
        <v>5403709.26646932</v>
      </c>
      <c r="I2442" s="128">
        <v>-0.0001</v>
      </c>
      <c r="J2442" s="128">
        <v>-0.0001</v>
      </c>
    </row>
    <row r="2443" spans="1:8" ht="12.75">
      <c r="A2443" s="127">
        <v>38398.95082175926</v>
      </c>
      <c r="C2443" s="150" t="s">
        <v>1230</v>
      </c>
      <c r="D2443" s="128">
        <v>102464.01770462317</v>
      </c>
      <c r="F2443" s="128">
        <v>400</v>
      </c>
      <c r="G2443" s="128">
        <v>737.1114795831994</v>
      </c>
      <c r="H2443" s="128">
        <v>102464.01770462317</v>
      </c>
    </row>
    <row r="2445" spans="3:8" ht="12.75">
      <c r="C2445" s="150" t="s">
        <v>1231</v>
      </c>
      <c r="D2445" s="128">
        <v>1.8897388029746707</v>
      </c>
      <c r="F2445" s="128">
        <v>2.2346368715083798</v>
      </c>
      <c r="G2445" s="128">
        <v>3.893194434418307</v>
      </c>
      <c r="H2445" s="128">
        <v>1.8961793214972722</v>
      </c>
    </row>
    <row r="2446" spans="1:10" ht="12.75">
      <c r="A2446" s="144" t="s">
        <v>1220</v>
      </c>
      <c r="C2446" s="145" t="s">
        <v>1221</v>
      </c>
      <c r="D2446" s="145" t="s">
        <v>1222</v>
      </c>
      <c r="F2446" s="145" t="s">
        <v>1223</v>
      </c>
      <c r="G2446" s="145" t="s">
        <v>1224</v>
      </c>
      <c r="H2446" s="145" t="s">
        <v>1225</v>
      </c>
      <c r="I2446" s="146" t="s">
        <v>1226</v>
      </c>
      <c r="J2446" s="145" t="s">
        <v>1227</v>
      </c>
    </row>
    <row r="2447" spans="1:8" ht="12.75">
      <c r="A2447" s="147" t="s">
        <v>1111</v>
      </c>
      <c r="C2447" s="148">
        <v>396.15199999976903</v>
      </c>
      <c r="D2447" s="128">
        <v>6359065.020896912</v>
      </c>
      <c r="F2447" s="128">
        <v>129700</v>
      </c>
      <c r="G2447" s="128">
        <v>133300</v>
      </c>
      <c r="H2447" s="149" t="s">
        <v>400</v>
      </c>
    </row>
    <row r="2449" spans="4:8" ht="12.75">
      <c r="D2449" s="128">
        <v>6184277.199226379</v>
      </c>
      <c r="F2449" s="128">
        <v>131400</v>
      </c>
      <c r="G2449" s="128">
        <v>135000</v>
      </c>
      <c r="H2449" s="149" t="s">
        <v>401</v>
      </c>
    </row>
    <row r="2451" spans="4:8" ht="12.75">
      <c r="D2451" s="128">
        <v>6380198.307548523</v>
      </c>
      <c r="F2451" s="128">
        <v>132300</v>
      </c>
      <c r="G2451" s="128">
        <v>134600</v>
      </c>
      <c r="H2451" s="149" t="s">
        <v>402</v>
      </c>
    </row>
    <row r="2453" spans="1:10" ht="12.75">
      <c r="A2453" s="144" t="s">
        <v>1228</v>
      </c>
      <c r="C2453" s="150" t="s">
        <v>1229</v>
      </c>
      <c r="D2453" s="128">
        <v>6307846.842557272</v>
      </c>
      <c r="F2453" s="128">
        <v>131133.33333333334</v>
      </c>
      <c r="G2453" s="128">
        <v>134300</v>
      </c>
      <c r="H2453" s="128">
        <v>6175147.1200047545</v>
      </c>
      <c r="I2453" s="128">
        <v>-0.0001</v>
      </c>
      <c r="J2453" s="128">
        <v>-0.0001</v>
      </c>
    </row>
    <row r="2454" spans="1:8" ht="12.75">
      <c r="A2454" s="127">
        <v>38398.95128472222</v>
      </c>
      <c r="C2454" s="150" t="s">
        <v>1230</v>
      </c>
      <c r="D2454" s="128">
        <v>107534.86186290161</v>
      </c>
      <c r="F2454" s="128">
        <v>1320.3534880225573</v>
      </c>
      <c r="G2454" s="128">
        <v>888.8194417315588</v>
      </c>
      <c r="H2454" s="128">
        <v>107534.86186290161</v>
      </c>
    </row>
    <row r="2456" spans="3:8" ht="12.75">
      <c r="C2456" s="150" t="s">
        <v>1231</v>
      </c>
      <c r="D2456" s="128">
        <v>1.7047792146346052</v>
      </c>
      <c r="F2456" s="128">
        <v>1.0068786131336225</v>
      </c>
      <c r="G2456" s="128">
        <v>0.6618164123094258</v>
      </c>
      <c r="H2456" s="128">
        <v>1.7414137634799993</v>
      </c>
    </row>
    <row r="2457" spans="1:10" ht="12.75">
      <c r="A2457" s="144" t="s">
        <v>1220</v>
      </c>
      <c r="C2457" s="145" t="s">
        <v>1221</v>
      </c>
      <c r="D2457" s="145" t="s">
        <v>1222</v>
      </c>
      <c r="F2457" s="145" t="s">
        <v>1223</v>
      </c>
      <c r="G2457" s="145" t="s">
        <v>1224</v>
      </c>
      <c r="H2457" s="145" t="s">
        <v>1225</v>
      </c>
      <c r="I2457" s="146" t="s">
        <v>1226</v>
      </c>
      <c r="J2457" s="145" t="s">
        <v>1227</v>
      </c>
    </row>
    <row r="2458" spans="1:8" ht="12.75">
      <c r="A2458" s="147" t="s">
        <v>1118</v>
      </c>
      <c r="C2458" s="148">
        <v>589.5920000001788</v>
      </c>
      <c r="D2458" s="128">
        <v>570425.8866405487</v>
      </c>
      <c r="F2458" s="128">
        <v>4059.9999999962747</v>
      </c>
      <c r="G2458" s="128">
        <v>4110</v>
      </c>
      <c r="H2458" s="149" t="s">
        <v>403</v>
      </c>
    </row>
    <row r="2460" spans="4:8" ht="12.75">
      <c r="D2460" s="128">
        <v>565262.7242746353</v>
      </c>
      <c r="F2460" s="128">
        <v>4100</v>
      </c>
      <c r="G2460" s="128">
        <v>4170</v>
      </c>
      <c r="H2460" s="149" t="s">
        <v>404</v>
      </c>
    </row>
    <row r="2462" spans="4:8" ht="12.75">
      <c r="D2462" s="128">
        <v>586853.6005296707</v>
      </c>
      <c r="F2462" s="128">
        <v>3959.9999999962747</v>
      </c>
      <c r="G2462" s="128">
        <v>4070</v>
      </c>
      <c r="H2462" s="149" t="s">
        <v>405</v>
      </c>
    </row>
    <row r="2464" spans="1:10" ht="12.75">
      <c r="A2464" s="144" t="s">
        <v>1228</v>
      </c>
      <c r="C2464" s="150" t="s">
        <v>1229</v>
      </c>
      <c r="D2464" s="128">
        <v>574180.7371482849</v>
      </c>
      <c r="F2464" s="128">
        <v>4039.999999997516</v>
      </c>
      <c r="G2464" s="128">
        <v>4116.666666666667</v>
      </c>
      <c r="H2464" s="128">
        <v>570100.0781524702</v>
      </c>
      <c r="I2464" s="128">
        <v>-0.0001</v>
      </c>
      <c r="J2464" s="128">
        <v>-0.0001</v>
      </c>
    </row>
    <row r="2465" spans="1:8" ht="12.75">
      <c r="A2465" s="127">
        <v>38398.95178240741</v>
      </c>
      <c r="C2465" s="150" t="s">
        <v>1230</v>
      </c>
      <c r="D2465" s="128">
        <v>11274.55813398763</v>
      </c>
      <c r="F2465" s="128">
        <v>72.11102551080067</v>
      </c>
      <c r="G2465" s="128">
        <v>50.33222956847167</v>
      </c>
      <c r="H2465" s="128">
        <v>11274.55813398763</v>
      </c>
    </row>
    <row r="2467" spans="3:8" ht="12.75">
      <c r="C2467" s="150" t="s">
        <v>1231</v>
      </c>
      <c r="D2467" s="128">
        <v>1.9635904523693426</v>
      </c>
      <c r="F2467" s="128">
        <v>1.7849263740308172</v>
      </c>
      <c r="G2467" s="128">
        <v>1.222645252675425</v>
      </c>
      <c r="H2467" s="128">
        <v>1.9776454285930325</v>
      </c>
    </row>
    <row r="2468" spans="1:10" ht="12.75">
      <c r="A2468" s="144" t="s">
        <v>1220</v>
      </c>
      <c r="C2468" s="145" t="s">
        <v>1221</v>
      </c>
      <c r="D2468" s="145" t="s">
        <v>1222</v>
      </c>
      <c r="F2468" s="145" t="s">
        <v>1223</v>
      </c>
      <c r="G2468" s="145" t="s">
        <v>1224</v>
      </c>
      <c r="H2468" s="145" t="s">
        <v>1225</v>
      </c>
      <c r="I2468" s="146" t="s">
        <v>1226</v>
      </c>
      <c r="J2468" s="145" t="s">
        <v>1227</v>
      </c>
    </row>
    <row r="2469" spans="1:8" ht="12.75">
      <c r="A2469" s="147" t="s">
        <v>1119</v>
      </c>
      <c r="C2469" s="148">
        <v>766.4900000002235</v>
      </c>
      <c r="D2469" s="128">
        <v>2687.2693160548806</v>
      </c>
      <c r="F2469" s="128">
        <v>1788</v>
      </c>
      <c r="G2469" s="128">
        <v>1751.9999999981374</v>
      </c>
      <c r="H2469" s="149" t="s">
        <v>406</v>
      </c>
    </row>
    <row r="2471" spans="4:8" ht="12.75">
      <c r="D2471" s="128">
        <v>2703.921861164272</v>
      </c>
      <c r="F2471" s="128">
        <v>1741</v>
      </c>
      <c r="G2471" s="128">
        <v>1845.0000000018626</v>
      </c>
      <c r="H2471" s="149" t="s">
        <v>407</v>
      </c>
    </row>
    <row r="2473" spans="4:8" ht="12.75">
      <c r="D2473" s="128">
        <v>2524.5</v>
      </c>
      <c r="F2473" s="128">
        <v>1645.0000000018626</v>
      </c>
      <c r="G2473" s="128">
        <v>1578</v>
      </c>
      <c r="H2473" s="149" t="s">
        <v>408</v>
      </c>
    </row>
    <row r="2475" spans="1:10" ht="12.75">
      <c r="A2475" s="144" t="s">
        <v>1228</v>
      </c>
      <c r="C2475" s="150" t="s">
        <v>1229</v>
      </c>
      <c r="D2475" s="128">
        <v>2638.5637257397175</v>
      </c>
      <c r="F2475" s="128">
        <v>1724.6666666672877</v>
      </c>
      <c r="G2475" s="128">
        <v>1725</v>
      </c>
      <c r="H2475" s="128">
        <v>913.7238883410453</v>
      </c>
      <c r="I2475" s="128">
        <v>-0.0001</v>
      </c>
      <c r="J2475" s="128">
        <v>-0.0001</v>
      </c>
    </row>
    <row r="2476" spans="1:8" ht="12.75">
      <c r="A2476" s="127">
        <v>38398.95229166667</v>
      </c>
      <c r="C2476" s="150" t="s">
        <v>1230</v>
      </c>
      <c r="D2476" s="128">
        <v>99.13237090817788</v>
      </c>
      <c r="F2476" s="128">
        <v>72.88575535167841</v>
      </c>
      <c r="G2476" s="128">
        <v>135.53228397755737</v>
      </c>
      <c r="H2476" s="128">
        <v>99.13237090817788</v>
      </c>
    </row>
    <row r="2478" spans="3:8" ht="12.75">
      <c r="C2478" s="150" t="s">
        <v>1231</v>
      </c>
      <c r="D2478" s="128">
        <v>3.757058051739352</v>
      </c>
      <c r="F2478" s="128">
        <v>4.226077813199779</v>
      </c>
      <c r="G2478" s="128">
        <v>7.856943998698978</v>
      </c>
      <c r="H2478" s="128">
        <v>10.849269913273513</v>
      </c>
    </row>
    <row r="2479" spans="1:16" ht="12.75">
      <c r="A2479" s="138" t="s">
        <v>1280</v>
      </c>
      <c r="B2479" s="133" t="s">
        <v>1250</v>
      </c>
      <c r="D2479" s="138" t="s">
        <v>1281</v>
      </c>
      <c r="E2479" s="133" t="s">
        <v>1282</v>
      </c>
      <c r="F2479" s="134" t="s">
        <v>1159</v>
      </c>
      <c r="G2479" s="139" t="s">
        <v>1284</v>
      </c>
      <c r="H2479" s="140">
        <v>2</v>
      </c>
      <c r="I2479" s="141" t="s">
        <v>1285</v>
      </c>
      <c r="J2479" s="140">
        <v>7</v>
      </c>
      <c r="K2479" s="139" t="s">
        <v>1286</v>
      </c>
      <c r="L2479" s="142">
        <v>1</v>
      </c>
      <c r="M2479" s="139" t="s">
        <v>1287</v>
      </c>
      <c r="N2479" s="143">
        <v>1</v>
      </c>
      <c r="O2479" s="139" t="s">
        <v>1288</v>
      </c>
      <c r="P2479" s="143">
        <v>1</v>
      </c>
    </row>
    <row r="2481" spans="1:10" ht="12.75">
      <c r="A2481" s="144" t="s">
        <v>1220</v>
      </c>
      <c r="C2481" s="145" t="s">
        <v>1221</v>
      </c>
      <c r="D2481" s="145" t="s">
        <v>1222</v>
      </c>
      <c r="F2481" s="145" t="s">
        <v>1223</v>
      </c>
      <c r="G2481" s="145" t="s">
        <v>1224</v>
      </c>
      <c r="H2481" s="145" t="s">
        <v>1225</v>
      </c>
      <c r="I2481" s="146" t="s">
        <v>1226</v>
      </c>
      <c r="J2481" s="145" t="s">
        <v>1227</v>
      </c>
    </row>
    <row r="2482" spans="1:8" ht="12.75">
      <c r="A2482" s="147" t="s">
        <v>1096</v>
      </c>
      <c r="C2482" s="148">
        <v>178.2290000000503</v>
      </c>
      <c r="D2482" s="128">
        <v>783.0471752854064</v>
      </c>
      <c r="F2482" s="128">
        <v>385</v>
      </c>
      <c r="G2482" s="128">
        <v>386</v>
      </c>
      <c r="H2482" s="149" t="s">
        <v>409</v>
      </c>
    </row>
    <row r="2484" spans="4:8" ht="12.75">
      <c r="D2484" s="128">
        <v>757.7270420193672</v>
      </c>
      <c r="F2484" s="128">
        <v>410</v>
      </c>
      <c r="G2484" s="128">
        <v>416.00000000046566</v>
      </c>
      <c r="H2484" s="149" t="s">
        <v>410</v>
      </c>
    </row>
    <row r="2486" spans="4:8" ht="12.75">
      <c r="D2486" s="128">
        <v>740.5975553579628</v>
      </c>
      <c r="F2486" s="128">
        <v>407</v>
      </c>
      <c r="G2486" s="128">
        <v>422</v>
      </c>
      <c r="H2486" s="149" t="s">
        <v>411</v>
      </c>
    </row>
    <row r="2488" spans="1:8" ht="12.75">
      <c r="A2488" s="144" t="s">
        <v>1228</v>
      </c>
      <c r="C2488" s="150" t="s">
        <v>1229</v>
      </c>
      <c r="D2488" s="128">
        <v>760.4572575542454</v>
      </c>
      <c r="F2488" s="128">
        <v>400.66666666666663</v>
      </c>
      <c r="G2488" s="128">
        <v>408.0000000001552</v>
      </c>
      <c r="H2488" s="128">
        <v>355.14751205445754</v>
      </c>
    </row>
    <row r="2489" spans="1:8" ht="12.75">
      <c r="A2489" s="127">
        <v>38398.954560185186</v>
      </c>
      <c r="C2489" s="150" t="s">
        <v>1230</v>
      </c>
      <c r="D2489" s="128">
        <v>21.35610253876961</v>
      </c>
      <c r="F2489" s="128">
        <v>13.650396819628847</v>
      </c>
      <c r="G2489" s="128">
        <v>19.287301522081197</v>
      </c>
      <c r="H2489" s="128">
        <v>21.35610253876961</v>
      </c>
    </row>
    <row r="2491" spans="3:8" ht="12.75">
      <c r="C2491" s="150" t="s">
        <v>1231</v>
      </c>
      <c r="D2491" s="128">
        <v>2.8083238507650417</v>
      </c>
      <c r="F2491" s="128">
        <v>3.4069210032351545</v>
      </c>
      <c r="G2491" s="128">
        <v>4.727279784822025</v>
      </c>
      <c r="H2491" s="128">
        <v>6.0133048420440325</v>
      </c>
    </row>
    <row r="2492" spans="1:10" ht="12.75">
      <c r="A2492" s="144" t="s">
        <v>1220</v>
      </c>
      <c r="C2492" s="145" t="s">
        <v>1221</v>
      </c>
      <c r="D2492" s="145" t="s">
        <v>1222</v>
      </c>
      <c r="F2492" s="145" t="s">
        <v>1223</v>
      </c>
      <c r="G2492" s="145" t="s">
        <v>1224</v>
      </c>
      <c r="H2492" s="145" t="s">
        <v>1225</v>
      </c>
      <c r="I2492" s="146" t="s">
        <v>1226</v>
      </c>
      <c r="J2492" s="145" t="s">
        <v>1227</v>
      </c>
    </row>
    <row r="2493" spans="1:8" ht="12.75">
      <c r="A2493" s="147" t="s">
        <v>1112</v>
      </c>
      <c r="C2493" s="148">
        <v>251.61100000003353</v>
      </c>
      <c r="D2493" s="128">
        <v>5884379.580436707</v>
      </c>
      <c r="F2493" s="128">
        <v>40200</v>
      </c>
      <c r="G2493" s="128">
        <v>34200</v>
      </c>
      <c r="H2493" s="149" t="s">
        <v>412</v>
      </c>
    </row>
    <row r="2495" spans="4:8" ht="12.75">
      <c r="D2495" s="128">
        <v>5781853.042663574</v>
      </c>
      <c r="F2495" s="128">
        <v>41700</v>
      </c>
      <c r="G2495" s="128">
        <v>35000</v>
      </c>
      <c r="H2495" s="149" t="s">
        <v>413</v>
      </c>
    </row>
    <row r="2497" spans="4:8" ht="12.75">
      <c r="D2497" s="128">
        <v>5907357.787483215</v>
      </c>
      <c r="F2497" s="128">
        <v>40000</v>
      </c>
      <c r="G2497" s="128">
        <v>34600</v>
      </c>
      <c r="H2497" s="149" t="s">
        <v>414</v>
      </c>
    </row>
    <row r="2499" spans="1:10" ht="12.75">
      <c r="A2499" s="144" t="s">
        <v>1228</v>
      </c>
      <c r="C2499" s="150" t="s">
        <v>1229</v>
      </c>
      <c r="D2499" s="128">
        <v>5857863.470194498</v>
      </c>
      <c r="F2499" s="128">
        <v>40633.333333333336</v>
      </c>
      <c r="G2499" s="128">
        <v>34600</v>
      </c>
      <c r="H2499" s="128">
        <v>5820276.540658172</v>
      </c>
      <c r="I2499" s="128">
        <v>-0.0001</v>
      </c>
      <c r="J2499" s="128">
        <v>-0.0001</v>
      </c>
    </row>
    <row r="2500" spans="1:8" ht="12.75">
      <c r="A2500" s="127">
        <v>38398.95506944445</v>
      </c>
      <c r="C2500" s="150" t="s">
        <v>1230</v>
      </c>
      <c r="D2500" s="128">
        <v>66822.06461825814</v>
      </c>
      <c r="F2500" s="128">
        <v>929.1573243177569</v>
      </c>
      <c r="G2500" s="128">
        <v>400</v>
      </c>
      <c r="H2500" s="128">
        <v>66822.06461825814</v>
      </c>
    </row>
    <row r="2502" spans="3:8" ht="12.75">
      <c r="C2502" s="150" t="s">
        <v>1231</v>
      </c>
      <c r="D2502" s="128">
        <v>1.1407241728704796</v>
      </c>
      <c r="F2502" s="128">
        <v>2.2866874265408295</v>
      </c>
      <c r="G2502" s="128">
        <v>1.1560693641618498</v>
      </c>
      <c r="H2502" s="128">
        <v>1.1480908879752598</v>
      </c>
    </row>
    <row r="2503" spans="1:10" ht="12.75">
      <c r="A2503" s="144" t="s">
        <v>1220</v>
      </c>
      <c r="C2503" s="145" t="s">
        <v>1221</v>
      </c>
      <c r="D2503" s="145" t="s">
        <v>1222</v>
      </c>
      <c r="F2503" s="145" t="s">
        <v>1223</v>
      </c>
      <c r="G2503" s="145" t="s">
        <v>1224</v>
      </c>
      <c r="H2503" s="145" t="s">
        <v>1225</v>
      </c>
      <c r="I2503" s="146" t="s">
        <v>1226</v>
      </c>
      <c r="J2503" s="145" t="s">
        <v>1227</v>
      </c>
    </row>
    <row r="2504" spans="1:8" ht="12.75">
      <c r="A2504" s="147" t="s">
        <v>1115</v>
      </c>
      <c r="C2504" s="148">
        <v>257.6099999998696</v>
      </c>
      <c r="D2504" s="128">
        <v>588466.7004394531</v>
      </c>
      <c r="F2504" s="128">
        <v>20417.5</v>
      </c>
      <c r="G2504" s="128">
        <v>16210.000000014901</v>
      </c>
      <c r="H2504" s="149" t="s">
        <v>415</v>
      </c>
    </row>
    <row r="2506" spans="4:8" ht="12.75">
      <c r="D2506" s="128">
        <v>600058.2282705307</v>
      </c>
      <c r="F2506" s="128">
        <v>20590</v>
      </c>
      <c r="G2506" s="128">
        <v>16089.999999985099</v>
      </c>
      <c r="H2506" s="149" t="s">
        <v>416</v>
      </c>
    </row>
    <row r="2508" spans="4:8" ht="12.75">
      <c r="D2508" s="128">
        <v>588096.8716030121</v>
      </c>
      <c r="F2508" s="128">
        <v>20422.5</v>
      </c>
      <c r="G2508" s="128">
        <v>16087.5</v>
      </c>
      <c r="H2508" s="149" t="s">
        <v>417</v>
      </c>
    </row>
    <row r="2510" spans="1:10" ht="12.75">
      <c r="A2510" s="144" t="s">
        <v>1228</v>
      </c>
      <c r="C2510" s="150" t="s">
        <v>1229</v>
      </c>
      <c r="D2510" s="128">
        <v>592207.2667709986</v>
      </c>
      <c r="F2510" s="128">
        <v>20476.666666666668</v>
      </c>
      <c r="G2510" s="128">
        <v>16129.166666666668</v>
      </c>
      <c r="H2510" s="128">
        <v>573904.350104332</v>
      </c>
      <c r="I2510" s="128">
        <v>-0.0001</v>
      </c>
      <c r="J2510" s="128">
        <v>-0.0001</v>
      </c>
    </row>
    <row r="2511" spans="1:8" ht="12.75">
      <c r="A2511" s="127">
        <v>38398.955717592595</v>
      </c>
      <c r="C2511" s="150" t="s">
        <v>1230</v>
      </c>
      <c r="D2511" s="128">
        <v>6801.646175191709</v>
      </c>
      <c r="F2511" s="128">
        <v>98.1813797689426</v>
      </c>
      <c r="G2511" s="128">
        <v>70.01487938333295</v>
      </c>
      <c r="H2511" s="128">
        <v>6801.646175191709</v>
      </c>
    </row>
    <row r="2513" spans="3:8" ht="12.75">
      <c r="C2513" s="150" t="s">
        <v>1231</v>
      </c>
      <c r="D2513" s="128">
        <v>1.1485246056296448</v>
      </c>
      <c r="F2513" s="128">
        <v>0.4794793086550999</v>
      </c>
      <c r="G2513" s="128">
        <v>0.4340886347713746</v>
      </c>
      <c r="H2513" s="128">
        <v>1.185153270567685</v>
      </c>
    </row>
    <row r="2514" spans="1:10" ht="12.75">
      <c r="A2514" s="144" t="s">
        <v>1220</v>
      </c>
      <c r="C2514" s="145" t="s">
        <v>1221</v>
      </c>
      <c r="D2514" s="145" t="s">
        <v>1222</v>
      </c>
      <c r="F2514" s="145" t="s">
        <v>1223</v>
      </c>
      <c r="G2514" s="145" t="s">
        <v>1224</v>
      </c>
      <c r="H2514" s="145" t="s">
        <v>1225</v>
      </c>
      <c r="I2514" s="146" t="s">
        <v>1226</v>
      </c>
      <c r="J2514" s="145" t="s">
        <v>1227</v>
      </c>
    </row>
    <row r="2515" spans="1:8" ht="12.75">
      <c r="A2515" s="147" t="s">
        <v>1114</v>
      </c>
      <c r="C2515" s="148">
        <v>259.9399999999441</v>
      </c>
      <c r="D2515" s="128">
        <v>5723948.162345886</v>
      </c>
      <c r="F2515" s="128">
        <v>35225</v>
      </c>
      <c r="G2515" s="128">
        <v>33275</v>
      </c>
      <c r="H2515" s="149" t="s">
        <v>418</v>
      </c>
    </row>
    <row r="2517" spans="4:8" ht="12.75">
      <c r="D2517" s="128">
        <v>5541593.89427948</v>
      </c>
      <c r="F2517" s="128">
        <v>35425</v>
      </c>
      <c r="G2517" s="128">
        <v>34325</v>
      </c>
      <c r="H2517" s="149" t="s">
        <v>419</v>
      </c>
    </row>
    <row r="2519" spans="4:8" ht="12.75">
      <c r="D2519" s="128">
        <v>5768499.653770447</v>
      </c>
      <c r="F2519" s="128">
        <v>36250</v>
      </c>
      <c r="G2519" s="128">
        <v>34150</v>
      </c>
      <c r="H2519" s="149" t="s">
        <v>420</v>
      </c>
    </row>
    <row r="2521" spans="1:10" ht="12.75">
      <c r="A2521" s="144" t="s">
        <v>1228</v>
      </c>
      <c r="C2521" s="150" t="s">
        <v>1229</v>
      </c>
      <c r="D2521" s="128">
        <v>5678013.903465271</v>
      </c>
      <c r="F2521" s="128">
        <v>35633.333333333336</v>
      </c>
      <c r="G2521" s="128">
        <v>33916.666666666664</v>
      </c>
      <c r="H2521" s="128">
        <v>5643332.834282881</v>
      </c>
      <c r="I2521" s="128">
        <v>-0.0001</v>
      </c>
      <c r="J2521" s="128">
        <v>-0.0001</v>
      </c>
    </row>
    <row r="2522" spans="1:8" ht="12.75">
      <c r="A2522" s="127">
        <v>38398.95638888889</v>
      </c>
      <c r="C2522" s="150" t="s">
        <v>1230</v>
      </c>
      <c r="D2522" s="128">
        <v>120224.88522237538</v>
      </c>
      <c r="F2522" s="128">
        <v>543.3307770901014</v>
      </c>
      <c r="G2522" s="128">
        <v>562.5462943912557</v>
      </c>
      <c r="H2522" s="128">
        <v>120224.88522237538</v>
      </c>
    </row>
    <row r="2524" spans="3:8" ht="12.75">
      <c r="C2524" s="150" t="s">
        <v>1231</v>
      </c>
      <c r="D2524" s="128">
        <v>2.1173756751282795</v>
      </c>
      <c r="F2524" s="128">
        <v>1.524782349177085</v>
      </c>
      <c r="G2524" s="128">
        <v>1.6586131529963313</v>
      </c>
      <c r="H2524" s="128">
        <v>2.1303879950517364</v>
      </c>
    </row>
    <row r="2525" spans="1:10" ht="12.75">
      <c r="A2525" s="144" t="s">
        <v>1220</v>
      </c>
      <c r="C2525" s="145" t="s">
        <v>1221</v>
      </c>
      <c r="D2525" s="145" t="s">
        <v>1222</v>
      </c>
      <c r="F2525" s="145" t="s">
        <v>1223</v>
      </c>
      <c r="G2525" s="145" t="s">
        <v>1224</v>
      </c>
      <c r="H2525" s="145" t="s">
        <v>1225</v>
      </c>
      <c r="I2525" s="146" t="s">
        <v>1226</v>
      </c>
      <c r="J2525" s="145" t="s">
        <v>1227</v>
      </c>
    </row>
    <row r="2526" spans="1:8" ht="12.75">
      <c r="A2526" s="147" t="s">
        <v>1116</v>
      </c>
      <c r="C2526" s="148">
        <v>285.2129999999888</v>
      </c>
      <c r="D2526" s="128">
        <v>655107.0277061462</v>
      </c>
      <c r="F2526" s="128">
        <v>15550</v>
      </c>
      <c r="G2526" s="128">
        <v>12175</v>
      </c>
      <c r="H2526" s="149" t="s">
        <v>421</v>
      </c>
    </row>
    <row r="2528" spans="4:8" ht="12.75">
      <c r="D2528" s="128">
        <v>648191.5003652573</v>
      </c>
      <c r="F2528" s="128">
        <v>15725</v>
      </c>
      <c r="G2528" s="128">
        <v>12200</v>
      </c>
      <c r="H2528" s="149" t="s">
        <v>422</v>
      </c>
    </row>
    <row r="2530" spans="4:8" ht="12.75">
      <c r="D2530" s="128">
        <v>659118.5651779175</v>
      </c>
      <c r="F2530" s="128">
        <v>15475</v>
      </c>
      <c r="G2530" s="128">
        <v>12200</v>
      </c>
      <c r="H2530" s="149" t="s">
        <v>423</v>
      </c>
    </row>
    <row r="2532" spans="1:10" ht="12.75">
      <c r="A2532" s="144" t="s">
        <v>1228</v>
      </c>
      <c r="C2532" s="150" t="s">
        <v>1229</v>
      </c>
      <c r="D2532" s="128">
        <v>654139.031083107</v>
      </c>
      <c r="F2532" s="128">
        <v>15583.333333333332</v>
      </c>
      <c r="G2532" s="128">
        <v>12191.666666666668</v>
      </c>
      <c r="H2532" s="128">
        <v>640244.5904282639</v>
      </c>
      <c r="I2532" s="128">
        <v>-0.0001</v>
      </c>
      <c r="J2532" s="128">
        <v>-0.0001</v>
      </c>
    </row>
    <row r="2533" spans="1:8" ht="12.75">
      <c r="A2533" s="127">
        <v>38398.95706018519</v>
      </c>
      <c r="C2533" s="150" t="s">
        <v>1230</v>
      </c>
      <c r="D2533" s="128">
        <v>5527.472247932744</v>
      </c>
      <c r="F2533" s="128">
        <v>128.2900359861721</v>
      </c>
      <c r="G2533" s="128">
        <v>14.433756729740642</v>
      </c>
      <c r="H2533" s="128">
        <v>5527.472247932744</v>
      </c>
    </row>
    <row r="2535" spans="3:8" ht="12.75">
      <c r="C2535" s="150" t="s">
        <v>1231</v>
      </c>
      <c r="D2535" s="128">
        <v>0.8449996079244032</v>
      </c>
      <c r="F2535" s="128">
        <v>0.8232515678257033</v>
      </c>
      <c r="G2535" s="128">
        <v>0.11839034911612283</v>
      </c>
      <c r="H2535" s="128">
        <v>0.8633375948144101</v>
      </c>
    </row>
    <row r="2536" spans="1:10" ht="12.75">
      <c r="A2536" s="144" t="s">
        <v>1220</v>
      </c>
      <c r="C2536" s="145" t="s">
        <v>1221</v>
      </c>
      <c r="D2536" s="145" t="s">
        <v>1222</v>
      </c>
      <c r="F2536" s="145" t="s">
        <v>1223</v>
      </c>
      <c r="G2536" s="145" t="s">
        <v>1224</v>
      </c>
      <c r="H2536" s="145" t="s">
        <v>1225</v>
      </c>
      <c r="I2536" s="146" t="s">
        <v>1226</v>
      </c>
      <c r="J2536" s="145" t="s">
        <v>1227</v>
      </c>
    </row>
    <row r="2537" spans="1:8" ht="12.75">
      <c r="A2537" s="147" t="s">
        <v>1112</v>
      </c>
      <c r="C2537" s="148">
        <v>288.1579999998212</v>
      </c>
      <c r="D2537" s="128">
        <v>582069.60297966</v>
      </c>
      <c r="F2537" s="128">
        <v>6360</v>
      </c>
      <c r="G2537" s="128">
        <v>5460</v>
      </c>
      <c r="H2537" s="149" t="s">
        <v>424</v>
      </c>
    </row>
    <row r="2539" spans="4:8" ht="12.75">
      <c r="D2539" s="128">
        <v>593298.9949512482</v>
      </c>
      <c r="F2539" s="128">
        <v>6360</v>
      </c>
      <c r="G2539" s="128">
        <v>5460</v>
      </c>
      <c r="H2539" s="149" t="s">
        <v>425</v>
      </c>
    </row>
    <row r="2541" spans="4:8" ht="12.75">
      <c r="D2541" s="128">
        <v>570709.7131643295</v>
      </c>
      <c r="F2541" s="128">
        <v>6360</v>
      </c>
      <c r="G2541" s="128">
        <v>5460</v>
      </c>
      <c r="H2541" s="149" t="s">
        <v>426</v>
      </c>
    </row>
    <row r="2543" spans="1:10" ht="12.75">
      <c r="A2543" s="144" t="s">
        <v>1228</v>
      </c>
      <c r="C2543" s="150" t="s">
        <v>1229</v>
      </c>
      <c r="D2543" s="128">
        <v>582026.1036984125</v>
      </c>
      <c r="F2543" s="128">
        <v>6360</v>
      </c>
      <c r="G2543" s="128">
        <v>5460</v>
      </c>
      <c r="H2543" s="128">
        <v>576123.0727249612</v>
      </c>
      <c r="I2543" s="128">
        <v>-0.0001</v>
      </c>
      <c r="J2543" s="128">
        <v>-0.0001</v>
      </c>
    </row>
    <row r="2544" spans="1:8" ht="12.75">
      <c r="A2544" s="127">
        <v>38398.95748842593</v>
      </c>
      <c r="C2544" s="150" t="s">
        <v>1230</v>
      </c>
      <c r="D2544" s="128">
        <v>11294.703716916025</v>
      </c>
      <c r="H2544" s="128">
        <v>11294.703716916025</v>
      </c>
    </row>
    <row r="2546" spans="3:8" ht="12.75">
      <c r="C2546" s="150" t="s">
        <v>1231</v>
      </c>
      <c r="D2546" s="128">
        <v>1.9405837032300155</v>
      </c>
      <c r="F2546" s="128">
        <v>0</v>
      </c>
      <c r="G2546" s="128">
        <v>0</v>
      </c>
      <c r="H2546" s="128">
        <v>1.9604671730111505</v>
      </c>
    </row>
    <row r="2547" spans="1:10" ht="12.75">
      <c r="A2547" s="144" t="s">
        <v>1220</v>
      </c>
      <c r="C2547" s="145" t="s">
        <v>1221</v>
      </c>
      <c r="D2547" s="145" t="s">
        <v>1222</v>
      </c>
      <c r="F2547" s="145" t="s">
        <v>1223</v>
      </c>
      <c r="G2547" s="145" t="s">
        <v>1224</v>
      </c>
      <c r="H2547" s="145" t="s">
        <v>1225</v>
      </c>
      <c r="I2547" s="146" t="s">
        <v>1226</v>
      </c>
      <c r="J2547" s="145" t="s">
        <v>1227</v>
      </c>
    </row>
    <row r="2548" spans="1:8" ht="12.75">
      <c r="A2548" s="147" t="s">
        <v>1113</v>
      </c>
      <c r="C2548" s="148">
        <v>334.94100000010803</v>
      </c>
      <c r="D2548" s="128">
        <v>1052621.1310405731</v>
      </c>
      <c r="F2548" s="128">
        <v>42000</v>
      </c>
      <c r="G2548" s="128">
        <v>104500</v>
      </c>
      <c r="H2548" s="149" t="s">
        <v>427</v>
      </c>
    </row>
    <row r="2550" spans="4:8" ht="12.75">
      <c r="D2550" s="128">
        <v>1060668.895992279</v>
      </c>
      <c r="F2550" s="128">
        <v>41400</v>
      </c>
      <c r="G2550" s="128">
        <v>120400</v>
      </c>
      <c r="H2550" s="149" t="s">
        <v>428</v>
      </c>
    </row>
    <row r="2552" spans="4:8" ht="12.75">
      <c r="D2552" s="128">
        <v>1050498.3882217407</v>
      </c>
      <c r="F2552" s="128">
        <v>42400</v>
      </c>
      <c r="G2552" s="128">
        <v>109000</v>
      </c>
      <c r="H2552" s="149" t="s">
        <v>429</v>
      </c>
    </row>
    <row r="2554" spans="1:10" ht="12.75">
      <c r="A2554" s="144" t="s">
        <v>1228</v>
      </c>
      <c r="C2554" s="150" t="s">
        <v>1229</v>
      </c>
      <c r="D2554" s="128">
        <v>1054596.1384181976</v>
      </c>
      <c r="F2554" s="128">
        <v>41933.333333333336</v>
      </c>
      <c r="G2554" s="128">
        <v>111300</v>
      </c>
      <c r="H2554" s="128">
        <v>966114.120874338</v>
      </c>
      <c r="I2554" s="128">
        <v>-0.0001</v>
      </c>
      <c r="J2554" s="128">
        <v>-0.0001</v>
      </c>
    </row>
    <row r="2555" spans="1:8" ht="12.75">
      <c r="A2555" s="127">
        <v>38398.957962962966</v>
      </c>
      <c r="C2555" s="150" t="s">
        <v>1230</v>
      </c>
      <c r="D2555" s="128">
        <v>5365.193163732939</v>
      </c>
      <c r="F2555" s="128">
        <v>503.32229568471666</v>
      </c>
      <c r="G2555" s="128">
        <v>8195.730595865143</v>
      </c>
      <c r="H2555" s="128">
        <v>5365.193163732939</v>
      </c>
    </row>
    <row r="2557" spans="3:8" ht="12.75">
      <c r="C2557" s="150" t="s">
        <v>1231</v>
      </c>
      <c r="D2557" s="128">
        <v>0.5087438658537343</v>
      </c>
      <c r="F2557" s="128">
        <v>1.2002916431273052</v>
      </c>
      <c r="G2557" s="128">
        <v>7.363639349384674</v>
      </c>
      <c r="H2557" s="128">
        <v>0.5553374128180024</v>
      </c>
    </row>
    <row r="2558" spans="1:10" ht="12.75">
      <c r="A2558" s="144" t="s">
        <v>1220</v>
      </c>
      <c r="C2558" s="145" t="s">
        <v>1221</v>
      </c>
      <c r="D2558" s="145" t="s">
        <v>1222</v>
      </c>
      <c r="F2558" s="145" t="s">
        <v>1223</v>
      </c>
      <c r="G2558" s="145" t="s">
        <v>1224</v>
      </c>
      <c r="H2558" s="145" t="s">
        <v>1225</v>
      </c>
      <c r="I2558" s="146" t="s">
        <v>1226</v>
      </c>
      <c r="J2558" s="145" t="s">
        <v>1227</v>
      </c>
    </row>
    <row r="2559" spans="1:8" ht="12.75">
      <c r="A2559" s="147" t="s">
        <v>1117</v>
      </c>
      <c r="C2559" s="148">
        <v>393.36599999992177</v>
      </c>
      <c r="D2559" s="128">
        <v>4080478.1634864807</v>
      </c>
      <c r="F2559" s="128">
        <v>15000</v>
      </c>
      <c r="G2559" s="128">
        <v>15800</v>
      </c>
      <c r="H2559" s="149" t="s">
        <v>430</v>
      </c>
    </row>
    <row r="2561" spans="4:8" ht="12.75">
      <c r="D2561" s="128">
        <v>4004634.5745544434</v>
      </c>
      <c r="F2561" s="128">
        <v>15500</v>
      </c>
      <c r="G2561" s="128">
        <v>15400</v>
      </c>
      <c r="H2561" s="149" t="s">
        <v>431</v>
      </c>
    </row>
    <row r="2563" spans="4:8" ht="12.75">
      <c r="D2563" s="128">
        <v>3980306.5063972473</v>
      </c>
      <c r="F2563" s="128">
        <v>16900</v>
      </c>
      <c r="G2563" s="128">
        <v>15600</v>
      </c>
      <c r="H2563" s="149" t="s">
        <v>432</v>
      </c>
    </row>
    <row r="2565" spans="1:10" ht="12.75">
      <c r="A2565" s="144" t="s">
        <v>1228</v>
      </c>
      <c r="C2565" s="150" t="s">
        <v>1229</v>
      </c>
      <c r="D2565" s="128">
        <v>4021806.414812724</v>
      </c>
      <c r="F2565" s="128">
        <v>15800</v>
      </c>
      <c r="G2565" s="128">
        <v>15600</v>
      </c>
      <c r="H2565" s="128">
        <v>4006106.414812724</v>
      </c>
      <c r="I2565" s="128">
        <v>-0.0001</v>
      </c>
      <c r="J2565" s="128">
        <v>-0.0001</v>
      </c>
    </row>
    <row r="2566" spans="1:8" ht="12.75">
      <c r="A2566" s="127">
        <v>38398.958449074074</v>
      </c>
      <c r="C2566" s="150" t="s">
        <v>1230</v>
      </c>
      <c r="D2566" s="128">
        <v>52246.95488150482</v>
      </c>
      <c r="F2566" s="128">
        <v>984.8857801796105</v>
      </c>
      <c r="G2566" s="128">
        <v>200</v>
      </c>
      <c r="H2566" s="128">
        <v>52246.95488150482</v>
      </c>
    </row>
    <row r="2568" spans="3:8" ht="12.75">
      <c r="C2568" s="150" t="s">
        <v>1231</v>
      </c>
      <c r="D2568" s="128">
        <v>1.299091738704129</v>
      </c>
      <c r="F2568" s="128">
        <v>6.233454304934244</v>
      </c>
      <c r="G2568" s="128">
        <v>1.2820512820512824</v>
      </c>
      <c r="H2568" s="128">
        <v>1.304182901590427</v>
      </c>
    </row>
    <row r="2569" spans="1:10" ht="12.75">
      <c r="A2569" s="144" t="s">
        <v>1220</v>
      </c>
      <c r="C2569" s="145" t="s">
        <v>1221</v>
      </c>
      <c r="D2569" s="145" t="s">
        <v>1222</v>
      </c>
      <c r="F2569" s="145" t="s">
        <v>1223</v>
      </c>
      <c r="G2569" s="145" t="s">
        <v>1224</v>
      </c>
      <c r="H2569" s="145" t="s">
        <v>1225</v>
      </c>
      <c r="I2569" s="146" t="s">
        <v>1226</v>
      </c>
      <c r="J2569" s="145" t="s">
        <v>1227</v>
      </c>
    </row>
    <row r="2570" spans="1:8" ht="12.75">
      <c r="A2570" s="147" t="s">
        <v>1111</v>
      </c>
      <c r="C2570" s="148">
        <v>396.15199999976903</v>
      </c>
      <c r="D2570" s="128">
        <v>6552698.467079163</v>
      </c>
      <c r="F2570" s="128">
        <v>130600</v>
      </c>
      <c r="G2570" s="128">
        <v>132800</v>
      </c>
      <c r="H2570" s="149" t="s">
        <v>433</v>
      </c>
    </row>
    <row r="2572" spans="4:8" ht="12.75">
      <c r="D2572" s="128">
        <v>6492532.48601532</v>
      </c>
      <c r="F2572" s="128">
        <v>129800</v>
      </c>
      <c r="G2572" s="128">
        <v>132500</v>
      </c>
      <c r="H2572" s="149" t="s">
        <v>434</v>
      </c>
    </row>
    <row r="2574" spans="4:8" ht="12.75">
      <c r="D2574" s="128">
        <v>6586978.666526794</v>
      </c>
      <c r="F2574" s="128">
        <v>129700</v>
      </c>
      <c r="G2574" s="128">
        <v>130900</v>
      </c>
      <c r="H2574" s="149" t="s">
        <v>435</v>
      </c>
    </row>
    <row r="2576" spans="1:10" ht="12.75">
      <c r="A2576" s="144" t="s">
        <v>1228</v>
      </c>
      <c r="C2576" s="150" t="s">
        <v>1229</v>
      </c>
      <c r="D2576" s="128">
        <v>6544069.873207092</v>
      </c>
      <c r="F2576" s="128">
        <v>130033.33333333334</v>
      </c>
      <c r="G2576" s="128">
        <v>132066.66666666666</v>
      </c>
      <c r="H2576" s="128">
        <v>6413030.753111968</v>
      </c>
      <c r="I2576" s="128">
        <v>-0.0001</v>
      </c>
      <c r="J2576" s="128">
        <v>-0.0001</v>
      </c>
    </row>
    <row r="2577" spans="1:8" ht="12.75">
      <c r="A2577" s="127">
        <v>38398.95891203704</v>
      </c>
      <c r="C2577" s="150" t="s">
        <v>1230</v>
      </c>
      <c r="D2577" s="128">
        <v>47810.66541543494</v>
      </c>
      <c r="F2577" s="128">
        <v>493.28828623162474</v>
      </c>
      <c r="G2577" s="128">
        <v>1021.4368964029708</v>
      </c>
      <c r="H2577" s="128">
        <v>47810.66541543494</v>
      </c>
    </row>
    <row r="2579" spans="3:8" ht="12.75">
      <c r="C2579" s="150" t="s">
        <v>1231</v>
      </c>
      <c r="D2579" s="128">
        <v>0.7305952769725558</v>
      </c>
      <c r="F2579" s="128">
        <v>0.3793552572916878</v>
      </c>
      <c r="G2579" s="128">
        <v>0.7734252118144656</v>
      </c>
      <c r="H2579" s="128">
        <v>0.7455237196895473</v>
      </c>
    </row>
    <row r="2580" spans="1:10" ht="12.75">
      <c r="A2580" s="144" t="s">
        <v>1220</v>
      </c>
      <c r="C2580" s="145" t="s">
        <v>1221</v>
      </c>
      <c r="D2580" s="145" t="s">
        <v>1222</v>
      </c>
      <c r="F2580" s="145" t="s">
        <v>1223</v>
      </c>
      <c r="G2580" s="145" t="s">
        <v>1224</v>
      </c>
      <c r="H2580" s="145" t="s">
        <v>1225</v>
      </c>
      <c r="I2580" s="146" t="s">
        <v>1226</v>
      </c>
      <c r="J2580" s="145" t="s">
        <v>1227</v>
      </c>
    </row>
    <row r="2581" spans="1:8" ht="12.75">
      <c r="A2581" s="147" t="s">
        <v>1118</v>
      </c>
      <c r="C2581" s="148">
        <v>589.5920000001788</v>
      </c>
      <c r="D2581" s="128">
        <v>685729.9589500427</v>
      </c>
      <c r="F2581" s="128">
        <v>4560</v>
      </c>
      <c r="G2581" s="128">
        <v>4600</v>
      </c>
      <c r="H2581" s="149" t="s">
        <v>436</v>
      </c>
    </row>
    <row r="2583" spans="4:8" ht="12.75">
      <c r="D2583" s="128">
        <v>694140.5322504044</v>
      </c>
      <c r="F2583" s="128">
        <v>4820</v>
      </c>
      <c r="G2583" s="128">
        <v>4480</v>
      </c>
      <c r="H2583" s="149" t="s">
        <v>437</v>
      </c>
    </row>
    <row r="2585" spans="4:8" ht="12.75">
      <c r="D2585" s="128">
        <v>703499.2986698151</v>
      </c>
      <c r="F2585" s="128">
        <v>4620</v>
      </c>
      <c r="G2585" s="128">
        <v>4680</v>
      </c>
      <c r="H2585" s="149" t="s">
        <v>438</v>
      </c>
    </row>
    <row r="2587" spans="1:10" ht="12.75">
      <c r="A2587" s="144" t="s">
        <v>1228</v>
      </c>
      <c r="C2587" s="150" t="s">
        <v>1229</v>
      </c>
      <c r="D2587" s="128">
        <v>694456.5966234207</v>
      </c>
      <c r="F2587" s="128">
        <v>4666.666666666667</v>
      </c>
      <c r="G2587" s="128">
        <v>4586.666666666667</v>
      </c>
      <c r="H2587" s="128">
        <v>689832.3567349969</v>
      </c>
      <c r="I2587" s="128">
        <v>-0.0001</v>
      </c>
      <c r="J2587" s="128">
        <v>-0.0001</v>
      </c>
    </row>
    <row r="2588" spans="1:8" ht="12.75">
      <c r="A2588" s="127">
        <v>38398.95940972222</v>
      </c>
      <c r="C2588" s="150" t="s">
        <v>1230</v>
      </c>
      <c r="D2588" s="128">
        <v>8888.88525267417</v>
      </c>
      <c r="F2588" s="128">
        <v>136.13718571108092</v>
      </c>
      <c r="G2588" s="128">
        <v>100.66445913694334</v>
      </c>
      <c r="H2588" s="128">
        <v>8888.88525267417</v>
      </c>
    </row>
    <row r="2590" spans="3:8" ht="12.75">
      <c r="C2590" s="150" t="s">
        <v>1231</v>
      </c>
      <c r="D2590" s="128">
        <v>1.2799770778899087</v>
      </c>
      <c r="F2590" s="128">
        <v>2.9172254080945903</v>
      </c>
      <c r="G2590" s="128">
        <v>2.194719312578706</v>
      </c>
      <c r="H2590" s="128">
        <v>1.2885573090171656</v>
      </c>
    </row>
    <row r="2591" spans="1:10" ht="12.75">
      <c r="A2591" s="144" t="s">
        <v>1220</v>
      </c>
      <c r="C2591" s="145" t="s">
        <v>1221</v>
      </c>
      <c r="D2591" s="145" t="s">
        <v>1222</v>
      </c>
      <c r="F2591" s="145" t="s">
        <v>1223</v>
      </c>
      <c r="G2591" s="145" t="s">
        <v>1224</v>
      </c>
      <c r="H2591" s="145" t="s">
        <v>1225</v>
      </c>
      <c r="I2591" s="146" t="s">
        <v>1226</v>
      </c>
      <c r="J2591" s="145" t="s">
        <v>1227</v>
      </c>
    </row>
    <row r="2592" spans="1:8" ht="12.75">
      <c r="A2592" s="147" t="s">
        <v>1119</v>
      </c>
      <c r="C2592" s="148">
        <v>766.4900000002235</v>
      </c>
      <c r="D2592" s="128">
        <v>33921.07225161791</v>
      </c>
      <c r="F2592" s="128">
        <v>2016</v>
      </c>
      <c r="G2592" s="128">
        <v>2115</v>
      </c>
      <c r="H2592" s="149" t="s">
        <v>439</v>
      </c>
    </row>
    <row r="2594" spans="4:8" ht="12.75">
      <c r="D2594" s="128">
        <v>33334.07953900099</v>
      </c>
      <c r="F2594" s="128">
        <v>1948.0000000018626</v>
      </c>
      <c r="G2594" s="128">
        <v>1957.9999999981374</v>
      </c>
      <c r="H2594" s="149" t="s">
        <v>440</v>
      </c>
    </row>
    <row r="2596" spans="4:8" ht="12.75">
      <c r="D2596" s="128">
        <v>34801.54576134682</v>
      </c>
      <c r="F2596" s="128">
        <v>2009</v>
      </c>
      <c r="G2596" s="128">
        <v>1963</v>
      </c>
      <c r="H2596" s="149" t="s">
        <v>441</v>
      </c>
    </row>
    <row r="2598" spans="1:10" ht="12.75">
      <c r="A2598" s="144" t="s">
        <v>1228</v>
      </c>
      <c r="C2598" s="150" t="s">
        <v>1229</v>
      </c>
      <c r="D2598" s="128">
        <v>34018.89918398857</v>
      </c>
      <c r="F2598" s="128">
        <v>1991.0000000006207</v>
      </c>
      <c r="G2598" s="128">
        <v>2011.9999999993793</v>
      </c>
      <c r="H2598" s="128">
        <v>32016.98942789104</v>
      </c>
      <c r="I2598" s="128">
        <v>-0.0001</v>
      </c>
      <c r="J2598" s="128">
        <v>-0.0001</v>
      </c>
    </row>
    <row r="2599" spans="1:8" ht="12.75">
      <c r="A2599" s="127">
        <v>38398.95990740741</v>
      </c>
      <c r="C2599" s="150" t="s">
        <v>1230</v>
      </c>
      <c r="D2599" s="128">
        <v>738.6080557062884</v>
      </c>
      <c r="F2599" s="128">
        <v>37.40320841745709</v>
      </c>
      <c r="G2599" s="128">
        <v>89.2356431035364</v>
      </c>
      <c r="H2599" s="128">
        <v>738.6080557062884</v>
      </c>
    </row>
    <row r="2601" spans="3:8" ht="12.75">
      <c r="C2601" s="150" t="s">
        <v>1231</v>
      </c>
      <c r="D2601" s="128">
        <v>2.171169771577805</v>
      </c>
      <c r="F2601" s="128">
        <v>1.8786141847034366</v>
      </c>
      <c r="G2601" s="128">
        <v>4.435171128407751</v>
      </c>
      <c r="H2601" s="128">
        <v>2.306925382131223</v>
      </c>
    </row>
    <row r="2602" spans="1:16" ht="12.75">
      <c r="A2602" s="138" t="s">
        <v>1280</v>
      </c>
      <c r="B2602" s="133" t="s">
        <v>1144</v>
      </c>
      <c r="D2602" s="138" t="s">
        <v>1281</v>
      </c>
      <c r="E2602" s="133" t="s">
        <v>1282</v>
      </c>
      <c r="F2602" s="134" t="s">
        <v>1160</v>
      </c>
      <c r="G2602" s="139" t="s">
        <v>1284</v>
      </c>
      <c r="H2602" s="140">
        <v>2</v>
      </c>
      <c r="I2602" s="141" t="s">
        <v>1285</v>
      </c>
      <c r="J2602" s="140">
        <v>8</v>
      </c>
      <c r="K2602" s="139" t="s">
        <v>1286</v>
      </c>
      <c r="L2602" s="142">
        <v>1</v>
      </c>
      <c r="M2602" s="139" t="s">
        <v>1287</v>
      </c>
      <c r="N2602" s="143">
        <v>1</v>
      </c>
      <c r="O2602" s="139" t="s">
        <v>1288</v>
      </c>
      <c r="P2602" s="143">
        <v>1</v>
      </c>
    </row>
    <row r="2604" spans="1:10" ht="12.75">
      <c r="A2604" s="144" t="s">
        <v>1220</v>
      </c>
      <c r="C2604" s="145" t="s">
        <v>1221</v>
      </c>
      <c r="D2604" s="145" t="s">
        <v>1222</v>
      </c>
      <c r="F2604" s="145" t="s">
        <v>1223</v>
      </c>
      <c r="G2604" s="145" t="s">
        <v>1224</v>
      </c>
      <c r="H2604" s="145" t="s">
        <v>1225</v>
      </c>
      <c r="I2604" s="146" t="s">
        <v>1226</v>
      </c>
      <c r="J2604" s="145" t="s">
        <v>1227</v>
      </c>
    </row>
    <row r="2605" spans="1:8" ht="12.75">
      <c r="A2605" s="147" t="s">
        <v>1096</v>
      </c>
      <c r="C2605" s="148">
        <v>178.2290000000503</v>
      </c>
      <c r="D2605" s="128">
        <v>791.795423402451</v>
      </c>
      <c r="F2605" s="128">
        <v>439</v>
      </c>
      <c r="G2605" s="128">
        <v>422</v>
      </c>
      <c r="H2605" s="149" t="s">
        <v>442</v>
      </c>
    </row>
    <row r="2607" spans="4:8" ht="12.75">
      <c r="D2607" s="128">
        <v>796.4884331794456</v>
      </c>
      <c r="F2607" s="128">
        <v>446</v>
      </c>
      <c r="G2607" s="128">
        <v>403</v>
      </c>
      <c r="H2607" s="149" t="s">
        <v>443</v>
      </c>
    </row>
    <row r="2609" spans="4:8" ht="12.75">
      <c r="D2609" s="128">
        <v>785.1586565924808</v>
      </c>
      <c r="F2609" s="128">
        <v>398</v>
      </c>
      <c r="G2609" s="128">
        <v>382</v>
      </c>
      <c r="H2609" s="149" t="s">
        <v>444</v>
      </c>
    </row>
    <row r="2611" spans="1:8" ht="12.75">
      <c r="A2611" s="144" t="s">
        <v>1228</v>
      </c>
      <c r="C2611" s="150" t="s">
        <v>1229</v>
      </c>
      <c r="D2611" s="128">
        <v>791.147504391459</v>
      </c>
      <c r="F2611" s="128">
        <v>427.66666666666663</v>
      </c>
      <c r="G2611" s="128">
        <v>402.33333333333337</v>
      </c>
      <c r="H2611" s="128">
        <v>379.52056460250816</v>
      </c>
    </row>
    <row r="2612" spans="1:8" ht="12.75">
      <c r="A2612" s="127">
        <v>38398.962175925924</v>
      </c>
      <c r="C2612" s="150" t="s">
        <v>1230</v>
      </c>
      <c r="D2612" s="128">
        <v>5.69261000429364</v>
      </c>
      <c r="F2612" s="128">
        <v>25.92939130279254</v>
      </c>
      <c r="G2612" s="128">
        <v>20.008331597945226</v>
      </c>
      <c r="H2612" s="128">
        <v>5.69261000429364</v>
      </c>
    </row>
    <row r="2614" spans="3:8" ht="12.75">
      <c r="C2614" s="150" t="s">
        <v>1231</v>
      </c>
      <c r="D2614" s="128">
        <v>0.7195383885679231</v>
      </c>
      <c r="F2614" s="128">
        <v>6.062990951549308</v>
      </c>
      <c r="G2614" s="128">
        <v>4.973073305205938</v>
      </c>
      <c r="H2614" s="128">
        <v>1.4999477064584925</v>
      </c>
    </row>
    <row r="2615" spans="1:10" ht="12.75">
      <c r="A2615" s="144" t="s">
        <v>1220</v>
      </c>
      <c r="C2615" s="145" t="s">
        <v>1221</v>
      </c>
      <c r="D2615" s="145" t="s">
        <v>1222</v>
      </c>
      <c r="F2615" s="145" t="s">
        <v>1223</v>
      </c>
      <c r="G2615" s="145" t="s">
        <v>1224</v>
      </c>
      <c r="H2615" s="145" t="s">
        <v>1225</v>
      </c>
      <c r="I2615" s="146" t="s">
        <v>1226</v>
      </c>
      <c r="J2615" s="145" t="s">
        <v>1227</v>
      </c>
    </row>
    <row r="2616" spans="1:8" ht="12.75">
      <c r="A2616" s="147" t="s">
        <v>1112</v>
      </c>
      <c r="C2616" s="148">
        <v>251.61100000003353</v>
      </c>
      <c r="D2616" s="128">
        <v>5563632.032989502</v>
      </c>
      <c r="F2616" s="128">
        <v>39300</v>
      </c>
      <c r="G2616" s="128">
        <v>34900</v>
      </c>
      <c r="H2616" s="149" t="s">
        <v>445</v>
      </c>
    </row>
    <row r="2618" spans="4:8" ht="12.75">
      <c r="D2618" s="128">
        <v>5725470.328384399</v>
      </c>
      <c r="F2618" s="128">
        <v>39200</v>
      </c>
      <c r="G2618" s="128">
        <v>34600</v>
      </c>
      <c r="H2618" s="149" t="s">
        <v>446</v>
      </c>
    </row>
    <row r="2620" spans="4:8" ht="12.75">
      <c r="D2620" s="128">
        <v>5472703.348907471</v>
      </c>
      <c r="F2620" s="128">
        <v>40900</v>
      </c>
      <c r="G2620" s="128">
        <v>34800</v>
      </c>
      <c r="H2620" s="149" t="s">
        <v>447</v>
      </c>
    </row>
    <row r="2622" spans="1:10" ht="12.75">
      <c r="A2622" s="144" t="s">
        <v>1228</v>
      </c>
      <c r="C2622" s="150" t="s">
        <v>1229</v>
      </c>
      <c r="D2622" s="128">
        <v>5587268.57009379</v>
      </c>
      <c r="F2622" s="128">
        <v>39800</v>
      </c>
      <c r="G2622" s="128">
        <v>34766.666666666664</v>
      </c>
      <c r="H2622" s="128">
        <v>5550010.045084663</v>
      </c>
      <c r="I2622" s="128">
        <v>-0.0001</v>
      </c>
      <c r="J2622" s="128">
        <v>-0.0001</v>
      </c>
    </row>
    <row r="2623" spans="1:8" ht="12.75">
      <c r="A2623" s="127">
        <v>38398.962685185186</v>
      </c>
      <c r="C2623" s="150" t="s">
        <v>1230</v>
      </c>
      <c r="D2623" s="128">
        <v>128030.46861267049</v>
      </c>
      <c r="F2623" s="128">
        <v>953.9392014169456</v>
      </c>
      <c r="G2623" s="128">
        <v>152.7525231651947</v>
      </c>
      <c r="H2623" s="128">
        <v>128030.46861267049</v>
      </c>
    </row>
    <row r="2625" spans="3:8" ht="12.75">
      <c r="C2625" s="150" t="s">
        <v>1231</v>
      </c>
      <c r="D2625" s="128">
        <v>2.291467950868905</v>
      </c>
      <c r="F2625" s="128">
        <v>2.396832164364185</v>
      </c>
      <c r="G2625" s="128">
        <v>0.43936487966978355</v>
      </c>
      <c r="H2625" s="128">
        <v>2.306851115090504</v>
      </c>
    </row>
    <row r="2626" spans="1:10" ht="12.75">
      <c r="A2626" s="144" t="s">
        <v>1220</v>
      </c>
      <c r="C2626" s="145" t="s">
        <v>1221</v>
      </c>
      <c r="D2626" s="145" t="s">
        <v>1222</v>
      </c>
      <c r="F2626" s="145" t="s">
        <v>1223</v>
      </c>
      <c r="G2626" s="145" t="s">
        <v>1224</v>
      </c>
      <c r="H2626" s="145" t="s">
        <v>1225</v>
      </c>
      <c r="I2626" s="146" t="s">
        <v>1226</v>
      </c>
      <c r="J2626" s="145" t="s">
        <v>1227</v>
      </c>
    </row>
    <row r="2627" spans="1:8" ht="12.75">
      <c r="A2627" s="147" t="s">
        <v>1115</v>
      </c>
      <c r="C2627" s="148">
        <v>257.6099999998696</v>
      </c>
      <c r="D2627" s="128">
        <v>562955.6267004013</v>
      </c>
      <c r="F2627" s="128">
        <v>19732.5</v>
      </c>
      <c r="G2627" s="128">
        <v>16002.499999985099</v>
      </c>
      <c r="H2627" s="149" t="s">
        <v>448</v>
      </c>
    </row>
    <row r="2629" spans="4:8" ht="12.75">
      <c r="D2629" s="128">
        <v>551596.4657678604</v>
      </c>
      <c r="F2629" s="128">
        <v>18860</v>
      </c>
      <c r="G2629" s="128">
        <v>16197.500000014901</v>
      </c>
      <c r="H2629" s="149" t="s">
        <v>449</v>
      </c>
    </row>
    <row r="2631" spans="4:8" ht="12.75">
      <c r="D2631" s="128">
        <v>564636.3931245804</v>
      </c>
      <c r="F2631" s="128">
        <v>18845</v>
      </c>
      <c r="G2631" s="128">
        <v>16055</v>
      </c>
      <c r="H2631" s="149" t="s">
        <v>450</v>
      </c>
    </row>
    <row r="2633" spans="1:10" ht="12.75">
      <c r="A2633" s="144" t="s">
        <v>1228</v>
      </c>
      <c r="C2633" s="150" t="s">
        <v>1229</v>
      </c>
      <c r="D2633" s="128">
        <v>559729.4951976141</v>
      </c>
      <c r="F2633" s="128">
        <v>19145.833333333332</v>
      </c>
      <c r="G2633" s="128">
        <v>16085</v>
      </c>
      <c r="H2633" s="128">
        <v>542114.0785309473</v>
      </c>
      <c r="I2633" s="128">
        <v>-0.0001</v>
      </c>
      <c r="J2633" s="128">
        <v>-0.0001</v>
      </c>
    </row>
    <row r="2634" spans="1:8" ht="12.75">
      <c r="A2634" s="127">
        <v>38398.96333333333</v>
      </c>
      <c r="C2634" s="150" t="s">
        <v>1230</v>
      </c>
      <c r="D2634" s="128">
        <v>7093.3680097738725</v>
      </c>
      <c r="F2634" s="128">
        <v>508.1235906089515</v>
      </c>
      <c r="G2634" s="128">
        <v>100.90218036741906</v>
      </c>
      <c r="H2634" s="128">
        <v>7093.3680097738725</v>
      </c>
    </row>
    <row r="2636" spans="3:8" ht="12.75">
      <c r="C2636" s="150" t="s">
        <v>1231</v>
      </c>
      <c r="D2636" s="128">
        <v>1.2672850136778193</v>
      </c>
      <c r="F2636" s="128">
        <v>2.6539643470326086</v>
      </c>
      <c r="G2636" s="128">
        <v>0.6273060638322601</v>
      </c>
      <c r="H2636" s="128">
        <v>1.3084640836105754</v>
      </c>
    </row>
    <row r="2637" spans="1:10" ht="12.75">
      <c r="A2637" s="144" t="s">
        <v>1220</v>
      </c>
      <c r="C2637" s="145" t="s">
        <v>1221</v>
      </c>
      <c r="D2637" s="145" t="s">
        <v>1222</v>
      </c>
      <c r="F2637" s="145" t="s">
        <v>1223</v>
      </c>
      <c r="G2637" s="145" t="s">
        <v>1224</v>
      </c>
      <c r="H2637" s="145" t="s">
        <v>1225</v>
      </c>
      <c r="I2637" s="146" t="s">
        <v>1226</v>
      </c>
      <c r="J2637" s="145" t="s">
        <v>1227</v>
      </c>
    </row>
    <row r="2638" spans="1:8" ht="12.75">
      <c r="A2638" s="147" t="s">
        <v>1114</v>
      </c>
      <c r="C2638" s="148">
        <v>259.9399999999441</v>
      </c>
      <c r="D2638" s="128">
        <v>6012428.049659729</v>
      </c>
      <c r="F2638" s="128">
        <v>35025</v>
      </c>
      <c r="G2638" s="128">
        <v>36925</v>
      </c>
      <c r="H2638" s="149" t="s">
        <v>451</v>
      </c>
    </row>
    <row r="2640" spans="4:8" ht="12.75">
      <c r="D2640" s="128">
        <v>6022040.667411804</v>
      </c>
      <c r="F2640" s="128">
        <v>35550</v>
      </c>
      <c r="G2640" s="128">
        <v>35950</v>
      </c>
      <c r="H2640" s="149" t="s">
        <v>452</v>
      </c>
    </row>
    <row r="2642" spans="4:8" ht="12.75">
      <c r="D2642" s="128">
        <v>6120709.886695862</v>
      </c>
      <c r="F2642" s="128">
        <v>35350</v>
      </c>
      <c r="G2642" s="128">
        <v>35800</v>
      </c>
      <c r="H2642" s="149" t="s">
        <v>453</v>
      </c>
    </row>
    <row r="2644" spans="1:10" ht="12.75">
      <c r="A2644" s="144" t="s">
        <v>1228</v>
      </c>
      <c r="C2644" s="150" t="s">
        <v>1229</v>
      </c>
      <c r="D2644" s="128">
        <v>6051726.201255798</v>
      </c>
      <c r="F2644" s="128">
        <v>35308.333333333336</v>
      </c>
      <c r="G2644" s="128">
        <v>36225</v>
      </c>
      <c r="H2644" s="128">
        <v>6015909.377356426</v>
      </c>
      <c r="I2644" s="128">
        <v>-0.0001</v>
      </c>
      <c r="J2644" s="128">
        <v>-0.0001</v>
      </c>
    </row>
    <row r="2645" spans="1:8" ht="12.75">
      <c r="A2645" s="127">
        <v>38398.964004629626</v>
      </c>
      <c r="C2645" s="150" t="s">
        <v>1230</v>
      </c>
      <c r="D2645" s="128">
        <v>59934.64980860404</v>
      </c>
      <c r="F2645" s="128">
        <v>264.96855159307745</v>
      </c>
      <c r="G2645" s="128">
        <v>610.8395861435307</v>
      </c>
      <c r="H2645" s="128">
        <v>59934.64980860404</v>
      </c>
    </row>
    <row r="2647" spans="3:8" ht="12.75">
      <c r="C2647" s="150" t="s">
        <v>1231</v>
      </c>
      <c r="D2647" s="128">
        <v>0.9903727930745935</v>
      </c>
      <c r="F2647" s="128">
        <v>0.7504419681654305</v>
      </c>
      <c r="G2647" s="128">
        <v>1.686237642908298</v>
      </c>
      <c r="H2647" s="128">
        <v>0.9962691598080748</v>
      </c>
    </row>
    <row r="2648" spans="1:10" ht="12.75">
      <c r="A2648" s="144" t="s">
        <v>1220</v>
      </c>
      <c r="C2648" s="145" t="s">
        <v>1221</v>
      </c>
      <c r="D2648" s="145" t="s">
        <v>1222</v>
      </c>
      <c r="F2648" s="145" t="s">
        <v>1223</v>
      </c>
      <c r="G2648" s="145" t="s">
        <v>1224</v>
      </c>
      <c r="H2648" s="145" t="s">
        <v>1225</v>
      </c>
      <c r="I2648" s="146" t="s">
        <v>1226</v>
      </c>
      <c r="J2648" s="145" t="s">
        <v>1227</v>
      </c>
    </row>
    <row r="2649" spans="1:8" ht="12.75">
      <c r="A2649" s="147" t="s">
        <v>1116</v>
      </c>
      <c r="C2649" s="148">
        <v>285.2129999999888</v>
      </c>
      <c r="D2649" s="128">
        <v>929550.5318984985</v>
      </c>
      <c r="F2649" s="128">
        <v>16475</v>
      </c>
      <c r="G2649" s="128">
        <v>13025</v>
      </c>
      <c r="H2649" s="149" t="s">
        <v>454</v>
      </c>
    </row>
    <row r="2651" spans="4:8" ht="12.75">
      <c r="D2651" s="128">
        <v>916314.5208406448</v>
      </c>
      <c r="F2651" s="128">
        <v>16575</v>
      </c>
      <c r="G2651" s="128">
        <v>13025</v>
      </c>
      <c r="H2651" s="149" t="s">
        <v>455</v>
      </c>
    </row>
    <row r="2653" spans="4:8" ht="12.75">
      <c r="D2653" s="128">
        <v>910334.1496925354</v>
      </c>
      <c r="F2653" s="128">
        <v>16850</v>
      </c>
      <c r="G2653" s="128">
        <v>13200</v>
      </c>
      <c r="H2653" s="149" t="s">
        <v>456</v>
      </c>
    </row>
    <row r="2655" spans="1:10" ht="12.75">
      <c r="A2655" s="144" t="s">
        <v>1228</v>
      </c>
      <c r="C2655" s="150" t="s">
        <v>1229</v>
      </c>
      <c r="D2655" s="128">
        <v>918733.0674772263</v>
      </c>
      <c r="F2655" s="128">
        <v>16633.333333333332</v>
      </c>
      <c r="G2655" s="128">
        <v>13083.333333333332</v>
      </c>
      <c r="H2655" s="128">
        <v>903867.4694781358</v>
      </c>
      <c r="I2655" s="128">
        <v>-0.0001</v>
      </c>
      <c r="J2655" s="128">
        <v>-0.0001</v>
      </c>
    </row>
    <row r="2656" spans="1:8" ht="12.75">
      <c r="A2656" s="127">
        <v>38398.9646875</v>
      </c>
      <c r="C2656" s="150" t="s">
        <v>1230</v>
      </c>
      <c r="D2656" s="128">
        <v>9833.837610335973</v>
      </c>
      <c r="F2656" s="128">
        <v>194.18633662885074</v>
      </c>
      <c r="G2656" s="128">
        <v>101.03629710818451</v>
      </c>
      <c r="H2656" s="128">
        <v>9833.837610335973</v>
      </c>
    </row>
    <row r="2658" spans="3:8" ht="12.75">
      <c r="C2658" s="150" t="s">
        <v>1231</v>
      </c>
      <c r="D2658" s="128">
        <v>1.0703693987350398</v>
      </c>
      <c r="F2658" s="128">
        <v>1.167452925624353</v>
      </c>
      <c r="G2658" s="128">
        <v>0.7722519524192449</v>
      </c>
      <c r="H2658" s="128">
        <v>1.0879733968093486</v>
      </c>
    </row>
    <row r="2659" spans="1:10" ht="12.75">
      <c r="A2659" s="144" t="s">
        <v>1220</v>
      </c>
      <c r="C2659" s="145" t="s">
        <v>1221</v>
      </c>
      <c r="D2659" s="145" t="s">
        <v>1222</v>
      </c>
      <c r="F2659" s="145" t="s">
        <v>1223</v>
      </c>
      <c r="G2659" s="145" t="s">
        <v>1224</v>
      </c>
      <c r="H2659" s="145" t="s">
        <v>1225</v>
      </c>
      <c r="I2659" s="146" t="s">
        <v>1226</v>
      </c>
      <c r="J2659" s="145" t="s">
        <v>1227</v>
      </c>
    </row>
    <row r="2660" spans="1:8" ht="12.75">
      <c r="A2660" s="147" t="s">
        <v>1112</v>
      </c>
      <c r="C2660" s="148">
        <v>288.1579999998212</v>
      </c>
      <c r="D2660" s="128">
        <v>574158.2629928589</v>
      </c>
      <c r="F2660" s="128">
        <v>6510</v>
      </c>
      <c r="G2660" s="128">
        <v>5650</v>
      </c>
      <c r="H2660" s="149" t="s">
        <v>457</v>
      </c>
    </row>
    <row r="2662" spans="4:8" ht="12.75">
      <c r="D2662" s="128">
        <v>576873.4783935547</v>
      </c>
      <c r="F2662" s="128">
        <v>6510</v>
      </c>
      <c r="G2662" s="128">
        <v>5650</v>
      </c>
      <c r="H2662" s="149" t="s">
        <v>458</v>
      </c>
    </row>
    <row r="2664" spans="4:8" ht="12.75">
      <c r="D2664" s="128">
        <v>574267.641207695</v>
      </c>
      <c r="F2664" s="128">
        <v>6510</v>
      </c>
      <c r="G2664" s="128">
        <v>5650</v>
      </c>
      <c r="H2664" s="149" t="s">
        <v>459</v>
      </c>
    </row>
    <row r="2666" spans="1:10" ht="12.75">
      <c r="A2666" s="144" t="s">
        <v>1228</v>
      </c>
      <c r="C2666" s="150" t="s">
        <v>1229</v>
      </c>
      <c r="D2666" s="128">
        <v>575099.7941980362</v>
      </c>
      <c r="F2666" s="128">
        <v>6510</v>
      </c>
      <c r="G2666" s="128">
        <v>5650</v>
      </c>
      <c r="H2666" s="128">
        <v>569026.4534900716</v>
      </c>
      <c r="I2666" s="128">
        <v>-0.0001</v>
      </c>
      <c r="J2666" s="128">
        <v>-0.0001</v>
      </c>
    </row>
    <row r="2667" spans="1:8" ht="12.75">
      <c r="A2667" s="127">
        <v>38398.96511574074</v>
      </c>
      <c r="C2667" s="150" t="s">
        <v>1230</v>
      </c>
      <c r="D2667" s="128">
        <v>1537.028827803825</v>
      </c>
      <c r="H2667" s="128">
        <v>1537.028827803825</v>
      </c>
    </row>
    <row r="2669" spans="3:8" ht="12.75">
      <c r="C2669" s="150" t="s">
        <v>1231</v>
      </c>
      <c r="D2669" s="128">
        <v>0.2672629764973534</v>
      </c>
      <c r="F2669" s="128">
        <v>0</v>
      </c>
      <c r="G2669" s="128">
        <v>0</v>
      </c>
      <c r="H2669" s="128">
        <v>0.27011553125106924</v>
      </c>
    </row>
    <row r="2670" spans="1:10" ht="12.75">
      <c r="A2670" s="144" t="s">
        <v>1220</v>
      </c>
      <c r="C2670" s="145" t="s">
        <v>1221</v>
      </c>
      <c r="D2670" s="145" t="s">
        <v>1222</v>
      </c>
      <c r="F2670" s="145" t="s">
        <v>1223</v>
      </c>
      <c r="G2670" s="145" t="s">
        <v>1224</v>
      </c>
      <c r="H2670" s="145" t="s">
        <v>1225</v>
      </c>
      <c r="I2670" s="146" t="s">
        <v>1226</v>
      </c>
      <c r="J2670" s="145" t="s">
        <v>1227</v>
      </c>
    </row>
    <row r="2671" spans="1:8" ht="12.75">
      <c r="A2671" s="147" t="s">
        <v>1113</v>
      </c>
      <c r="C2671" s="148">
        <v>334.94100000010803</v>
      </c>
      <c r="D2671" s="128">
        <v>2032357.0874443054</v>
      </c>
      <c r="F2671" s="128">
        <v>45000</v>
      </c>
      <c r="G2671" s="128">
        <v>178000</v>
      </c>
      <c r="H2671" s="149" t="s">
        <v>238</v>
      </c>
    </row>
    <row r="2673" spans="4:8" ht="12.75">
      <c r="D2673" s="128">
        <v>2058656.149925232</v>
      </c>
      <c r="F2673" s="128">
        <v>44400</v>
      </c>
      <c r="G2673" s="128">
        <v>191600</v>
      </c>
      <c r="H2673" s="149" t="s">
        <v>239</v>
      </c>
    </row>
    <row r="2675" spans="4:8" ht="12.75">
      <c r="D2675" s="128">
        <v>2048772.4142093658</v>
      </c>
      <c r="F2675" s="128">
        <v>44200</v>
      </c>
      <c r="G2675" s="128">
        <v>197600</v>
      </c>
      <c r="H2675" s="149" t="s">
        <v>240</v>
      </c>
    </row>
    <row r="2677" spans="1:10" ht="12.75">
      <c r="A2677" s="144" t="s">
        <v>1228</v>
      </c>
      <c r="C2677" s="150" t="s">
        <v>1229</v>
      </c>
      <c r="D2677" s="128">
        <v>2046595.217192968</v>
      </c>
      <c r="F2677" s="128">
        <v>44533.33333333333</v>
      </c>
      <c r="G2677" s="128">
        <v>189066.6666666667</v>
      </c>
      <c r="H2677" s="128">
        <v>1905072.4101754236</v>
      </c>
      <c r="I2677" s="128">
        <v>-0.0001</v>
      </c>
      <c r="J2677" s="128">
        <v>-0.0001</v>
      </c>
    </row>
    <row r="2678" spans="1:8" ht="12.75">
      <c r="A2678" s="127">
        <v>38398.96559027778</v>
      </c>
      <c r="C2678" s="150" t="s">
        <v>1230</v>
      </c>
      <c r="D2678" s="128">
        <v>13284.02469061366</v>
      </c>
      <c r="F2678" s="128">
        <v>416.33319989322655</v>
      </c>
      <c r="G2678" s="128">
        <v>10042.576030746957</v>
      </c>
      <c r="H2678" s="128">
        <v>13284.02469061366</v>
      </c>
    </row>
    <row r="2680" spans="3:8" ht="12.75">
      <c r="C2680" s="150" t="s">
        <v>1231</v>
      </c>
      <c r="D2680" s="128">
        <v>0.6490792404388359</v>
      </c>
      <c r="F2680" s="128">
        <v>0.93487993988</v>
      </c>
      <c r="G2680" s="128">
        <v>5.311658690451494</v>
      </c>
      <c r="H2680" s="128">
        <v>0.6972976260461635</v>
      </c>
    </row>
    <row r="2681" spans="1:10" ht="12.75">
      <c r="A2681" s="144" t="s">
        <v>1220</v>
      </c>
      <c r="C2681" s="145" t="s">
        <v>1221</v>
      </c>
      <c r="D2681" s="145" t="s">
        <v>1222</v>
      </c>
      <c r="F2681" s="145" t="s">
        <v>1223</v>
      </c>
      <c r="G2681" s="145" t="s">
        <v>1224</v>
      </c>
      <c r="H2681" s="145" t="s">
        <v>1225</v>
      </c>
      <c r="I2681" s="146" t="s">
        <v>1226</v>
      </c>
      <c r="J2681" s="145" t="s">
        <v>1227</v>
      </c>
    </row>
    <row r="2682" spans="1:8" ht="12.75">
      <c r="A2682" s="147" t="s">
        <v>1117</v>
      </c>
      <c r="C2682" s="148">
        <v>393.36599999992177</v>
      </c>
      <c r="D2682" s="128">
        <v>4688922.351211548</v>
      </c>
      <c r="F2682" s="128">
        <v>16800</v>
      </c>
      <c r="G2682" s="128">
        <v>16900</v>
      </c>
      <c r="H2682" s="149" t="s">
        <v>241</v>
      </c>
    </row>
    <row r="2684" spans="4:8" ht="12.75">
      <c r="D2684" s="128">
        <v>4747385.267402649</v>
      </c>
      <c r="F2684" s="128">
        <v>17800</v>
      </c>
      <c r="G2684" s="128">
        <v>16700</v>
      </c>
      <c r="H2684" s="149" t="s">
        <v>242</v>
      </c>
    </row>
    <row r="2686" spans="4:8" ht="12.75">
      <c r="D2686" s="128">
        <v>4693937.180397034</v>
      </c>
      <c r="F2686" s="128">
        <v>17600</v>
      </c>
      <c r="G2686" s="128">
        <v>17300</v>
      </c>
      <c r="H2686" s="149" t="s">
        <v>243</v>
      </c>
    </row>
    <row r="2688" spans="1:10" ht="12.75">
      <c r="A2688" s="144" t="s">
        <v>1228</v>
      </c>
      <c r="C2688" s="150" t="s">
        <v>1229</v>
      </c>
      <c r="D2688" s="128">
        <v>4710081.59967041</v>
      </c>
      <c r="F2688" s="128">
        <v>17400</v>
      </c>
      <c r="G2688" s="128">
        <v>16966.666666666668</v>
      </c>
      <c r="H2688" s="128">
        <v>4692898.266337077</v>
      </c>
      <c r="I2688" s="128">
        <v>-0.0001</v>
      </c>
      <c r="J2688" s="128">
        <v>-0.0001</v>
      </c>
    </row>
    <row r="2689" spans="1:8" ht="12.75">
      <c r="A2689" s="127">
        <v>38398.96606481481</v>
      </c>
      <c r="C2689" s="150" t="s">
        <v>1230</v>
      </c>
      <c r="D2689" s="128">
        <v>32403.083921956153</v>
      </c>
      <c r="F2689" s="128">
        <v>529.150262212918</v>
      </c>
      <c r="G2689" s="128">
        <v>305.5050463303894</v>
      </c>
      <c r="H2689" s="128">
        <v>32403.083921956153</v>
      </c>
    </row>
    <row r="2691" spans="3:8" ht="12.75">
      <c r="C2691" s="150" t="s">
        <v>1231</v>
      </c>
      <c r="D2691" s="128">
        <v>0.6879516466174083</v>
      </c>
      <c r="F2691" s="128">
        <v>3.041093460993782</v>
      </c>
      <c r="G2691" s="128">
        <v>1.8006191335779334</v>
      </c>
      <c r="H2691" s="128">
        <v>0.6904706235459811</v>
      </c>
    </row>
    <row r="2692" spans="1:10" ht="12.75">
      <c r="A2692" s="144" t="s">
        <v>1220</v>
      </c>
      <c r="C2692" s="145" t="s">
        <v>1221</v>
      </c>
      <c r="D2692" s="145" t="s">
        <v>1222</v>
      </c>
      <c r="F2692" s="145" t="s">
        <v>1223</v>
      </c>
      <c r="G2692" s="145" t="s">
        <v>1224</v>
      </c>
      <c r="H2692" s="145" t="s">
        <v>1225</v>
      </c>
      <c r="I2692" s="146" t="s">
        <v>1226</v>
      </c>
      <c r="J2692" s="145" t="s">
        <v>1227</v>
      </c>
    </row>
    <row r="2693" spans="1:8" ht="12.75">
      <c r="A2693" s="147" t="s">
        <v>1111</v>
      </c>
      <c r="C2693" s="148">
        <v>396.15199999976903</v>
      </c>
      <c r="D2693" s="128">
        <v>4958091.843162537</v>
      </c>
      <c r="F2693" s="128">
        <v>131000</v>
      </c>
      <c r="G2693" s="128">
        <v>131300</v>
      </c>
      <c r="H2693" s="149" t="s">
        <v>244</v>
      </c>
    </row>
    <row r="2695" spans="4:8" ht="12.75">
      <c r="D2695" s="128">
        <v>5108201.002609253</v>
      </c>
      <c r="F2695" s="128">
        <v>128600</v>
      </c>
      <c r="G2695" s="128">
        <v>131500</v>
      </c>
      <c r="H2695" s="149" t="s">
        <v>245</v>
      </c>
    </row>
    <row r="2697" spans="4:8" ht="12.75">
      <c r="D2697" s="128">
        <v>5078068.248329163</v>
      </c>
      <c r="F2697" s="128">
        <v>128600</v>
      </c>
      <c r="G2697" s="128">
        <v>133000</v>
      </c>
      <c r="H2697" s="149" t="s">
        <v>246</v>
      </c>
    </row>
    <row r="2699" spans="1:10" ht="12.75">
      <c r="A2699" s="144" t="s">
        <v>1228</v>
      </c>
      <c r="C2699" s="150" t="s">
        <v>1229</v>
      </c>
      <c r="D2699" s="128">
        <v>5048120.364700317</v>
      </c>
      <c r="F2699" s="128">
        <v>129400</v>
      </c>
      <c r="G2699" s="128">
        <v>131933.33333333334</v>
      </c>
      <c r="H2699" s="128">
        <v>4917467.2533249715</v>
      </c>
      <c r="I2699" s="128">
        <v>-0.0001</v>
      </c>
      <c r="J2699" s="128">
        <v>-0.0001</v>
      </c>
    </row>
    <row r="2700" spans="1:8" ht="12.75">
      <c r="A2700" s="127">
        <v>38398.96653935185</v>
      </c>
      <c r="C2700" s="150" t="s">
        <v>1230</v>
      </c>
      <c r="D2700" s="128">
        <v>79409.36177706001</v>
      </c>
      <c r="F2700" s="128">
        <v>1385.6406460551018</v>
      </c>
      <c r="G2700" s="128">
        <v>929.1573243177569</v>
      </c>
      <c r="H2700" s="128">
        <v>79409.36177706001</v>
      </c>
    </row>
    <row r="2702" spans="3:8" ht="12.75">
      <c r="C2702" s="150" t="s">
        <v>1231</v>
      </c>
      <c r="D2702" s="128">
        <v>1.5730481058324404</v>
      </c>
      <c r="F2702" s="128">
        <v>1.0708196646484558</v>
      </c>
      <c r="G2702" s="128">
        <v>0.7042627521357432</v>
      </c>
      <c r="H2702" s="128">
        <v>1.6148427165095398</v>
      </c>
    </row>
    <row r="2703" spans="1:10" ht="12.75">
      <c r="A2703" s="144" t="s">
        <v>1220</v>
      </c>
      <c r="C2703" s="145" t="s">
        <v>1221</v>
      </c>
      <c r="D2703" s="145" t="s">
        <v>1222</v>
      </c>
      <c r="F2703" s="145" t="s">
        <v>1223</v>
      </c>
      <c r="G2703" s="145" t="s">
        <v>1224</v>
      </c>
      <c r="H2703" s="145" t="s">
        <v>1225</v>
      </c>
      <c r="I2703" s="146" t="s">
        <v>1226</v>
      </c>
      <c r="J2703" s="145" t="s">
        <v>1227</v>
      </c>
    </row>
    <row r="2704" spans="1:8" ht="12.75">
      <c r="A2704" s="147" t="s">
        <v>1118</v>
      </c>
      <c r="C2704" s="148">
        <v>589.5920000001788</v>
      </c>
      <c r="D2704" s="128">
        <v>561857.860584259</v>
      </c>
      <c r="F2704" s="128">
        <v>4150</v>
      </c>
      <c r="G2704" s="128">
        <v>4210</v>
      </c>
      <c r="H2704" s="149" t="s">
        <v>247</v>
      </c>
    </row>
    <row r="2706" spans="4:8" ht="12.75">
      <c r="D2706" s="128">
        <v>552963.8933992386</v>
      </c>
      <c r="F2706" s="128">
        <v>4130</v>
      </c>
      <c r="G2706" s="128">
        <v>4240</v>
      </c>
      <c r="H2706" s="149" t="s">
        <v>248</v>
      </c>
    </row>
    <row r="2708" spans="4:8" ht="12.75">
      <c r="D2708" s="128">
        <v>567102.7295684814</v>
      </c>
      <c r="F2708" s="128">
        <v>4210</v>
      </c>
      <c r="G2708" s="128">
        <v>4150</v>
      </c>
      <c r="H2708" s="149" t="s">
        <v>249</v>
      </c>
    </row>
    <row r="2710" spans="1:10" ht="12.75">
      <c r="A2710" s="144" t="s">
        <v>1228</v>
      </c>
      <c r="C2710" s="150" t="s">
        <v>1229</v>
      </c>
      <c r="D2710" s="128">
        <v>560641.4945173264</v>
      </c>
      <c r="F2710" s="128">
        <v>4163.333333333333</v>
      </c>
      <c r="G2710" s="128">
        <v>4200</v>
      </c>
      <c r="H2710" s="128">
        <v>556458.7155772984</v>
      </c>
      <c r="I2710" s="128">
        <v>-0.0001</v>
      </c>
      <c r="J2710" s="128">
        <v>-0.0001</v>
      </c>
    </row>
    <row r="2711" spans="1:8" ht="12.75">
      <c r="A2711" s="127">
        <v>38398.96702546296</v>
      </c>
      <c r="C2711" s="150" t="s">
        <v>1230</v>
      </c>
      <c r="D2711" s="128">
        <v>7147.470312052137</v>
      </c>
      <c r="F2711" s="128">
        <v>41.63331998932265</v>
      </c>
      <c r="G2711" s="128">
        <v>45.8257569495584</v>
      </c>
      <c r="H2711" s="128">
        <v>7147.470312052137</v>
      </c>
    </row>
    <row r="2713" spans="3:8" ht="12.75">
      <c r="C2713" s="150" t="s">
        <v>1231</v>
      </c>
      <c r="D2713" s="128">
        <v>1.2748735835554976</v>
      </c>
      <c r="F2713" s="128">
        <v>0.9999996794873337</v>
      </c>
      <c r="G2713" s="128">
        <v>1.091089451179962</v>
      </c>
      <c r="H2713" s="128">
        <v>1.2844565305508764</v>
      </c>
    </row>
    <row r="2714" spans="1:10" ht="12.75">
      <c r="A2714" s="144" t="s">
        <v>1220</v>
      </c>
      <c r="C2714" s="145" t="s">
        <v>1221</v>
      </c>
      <c r="D2714" s="145" t="s">
        <v>1222</v>
      </c>
      <c r="F2714" s="145" t="s">
        <v>1223</v>
      </c>
      <c r="G2714" s="145" t="s">
        <v>1224</v>
      </c>
      <c r="H2714" s="145" t="s">
        <v>1225</v>
      </c>
      <c r="I2714" s="146" t="s">
        <v>1226</v>
      </c>
      <c r="J2714" s="145" t="s">
        <v>1227</v>
      </c>
    </row>
    <row r="2715" spans="1:8" ht="12.75">
      <c r="A2715" s="147" t="s">
        <v>1119</v>
      </c>
      <c r="C2715" s="148">
        <v>766.4900000002235</v>
      </c>
      <c r="D2715" s="128">
        <v>22231.585948109627</v>
      </c>
      <c r="F2715" s="128">
        <v>1941</v>
      </c>
      <c r="G2715" s="128">
        <v>1873.0000000018626</v>
      </c>
      <c r="H2715" s="149" t="s">
        <v>250</v>
      </c>
    </row>
    <row r="2717" spans="4:8" ht="12.75">
      <c r="D2717" s="128">
        <v>23813.836063951254</v>
      </c>
      <c r="F2717" s="128">
        <v>2020.0000000018626</v>
      </c>
      <c r="G2717" s="128">
        <v>1954</v>
      </c>
      <c r="H2717" s="149" t="s">
        <v>251</v>
      </c>
    </row>
    <row r="2719" spans="4:8" ht="12.75">
      <c r="D2719" s="128">
        <v>23916.91362386942</v>
      </c>
      <c r="F2719" s="128">
        <v>1891</v>
      </c>
      <c r="G2719" s="128">
        <v>1943</v>
      </c>
      <c r="H2719" s="149" t="s">
        <v>252</v>
      </c>
    </row>
    <row r="2721" spans="1:10" ht="12.75">
      <c r="A2721" s="144" t="s">
        <v>1228</v>
      </c>
      <c r="C2721" s="150" t="s">
        <v>1229</v>
      </c>
      <c r="D2721" s="128">
        <v>23320.778545310102</v>
      </c>
      <c r="F2721" s="128">
        <v>1950.6666666672877</v>
      </c>
      <c r="G2721" s="128">
        <v>1923.3333333339542</v>
      </c>
      <c r="H2721" s="128">
        <v>21384.311878642813</v>
      </c>
      <c r="I2721" s="128">
        <v>-0.0001</v>
      </c>
      <c r="J2721" s="128">
        <v>-0.0001</v>
      </c>
    </row>
    <row r="2722" spans="1:8" ht="12.75">
      <c r="A2722" s="127">
        <v>38398.967523148145</v>
      </c>
      <c r="C2722" s="150" t="s">
        <v>1230</v>
      </c>
      <c r="D2722" s="128">
        <v>944.6754104913665</v>
      </c>
      <c r="F2722" s="128">
        <v>65.04101270323272</v>
      </c>
      <c r="G2722" s="128">
        <v>43.93555887023124</v>
      </c>
      <c r="H2722" s="128">
        <v>944.6754104913665</v>
      </c>
    </row>
    <row r="2724" spans="3:8" ht="12.75">
      <c r="C2724" s="150" t="s">
        <v>1231</v>
      </c>
      <c r="D2724" s="128">
        <v>4.050788478849238</v>
      </c>
      <c r="F2724" s="128">
        <v>3.3342966184148333</v>
      </c>
      <c r="G2724" s="128">
        <v>2.2843444819870222</v>
      </c>
      <c r="H2724" s="128">
        <v>4.417609581512154</v>
      </c>
    </row>
    <row r="2725" spans="1:16" ht="12.75">
      <c r="A2725" s="138" t="s">
        <v>1280</v>
      </c>
      <c r="B2725" s="133" t="s">
        <v>253</v>
      </c>
      <c r="D2725" s="138" t="s">
        <v>1281</v>
      </c>
      <c r="E2725" s="133" t="s">
        <v>1282</v>
      </c>
      <c r="F2725" s="134" t="s">
        <v>1161</v>
      </c>
      <c r="G2725" s="139" t="s">
        <v>1284</v>
      </c>
      <c r="H2725" s="140">
        <v>2</v>
      </c>
      <c r="I2725" s="141" t="s">
        <v>1285</v>
      </c>
      <c r="J2725" s="140">
        <v>9</v>
      </c>
      <c r="K2725" s="139" t="s">
        <v>1286</v>
      </c>
      <c r="L2725" s="142">
        <v>1</v>
      </c>
      <c r="M2725" s="139" t="s">
        <v>1287</v>
      </c>
      <c r="N2725" s="143">
        <v>1</v>
      </c>
      <c r="O2725" s="139" t="s">
        <v>1288</v>
      </c>
      <c r="P2725" s="143">
        <v>1</v>
      </c>
    </row>
    <row r="2727" spans="1:10" ht="12.75">
      <c r="A2727" s="144" t="s">
        <v>1220</v>
      </c>
      <c r="C2727" s="145" t="s">
        <v>1221</v>
      </c>
      <c r="D2727" s="145" t="s">
        <v>1222</v>
      </c>
      <c r="F2727" s="145" t="s">
        <v>1223</v>
      </c>
      <c r="G2727" s="145" t="s">
        <v>1224</v>
      </c>
      <c r="H2727" s="145" t="s">
        <v>1225</v>
      </c>
      <c r="I2727" s="146" t="s">
        <v>1226</v>
      </c>
      <c r="J2727" s="145" t="s">
        <v>1227</v>
      </c>
    </row>
    <row r="2728" spans="1:8" ht="12.75">
      <c r="A2728" s="147" t="s">
        <v>1096</v>
      </c>
      <c r="C2728" s="148">
        <v>178.2290000000503</v>
      </c>
      <c r="D2728" s="128">
        <v>451.00000000046566</v>
      </c>
      <c r="F2728" s="128">
        <v>411</v>
      </c>
      <c r="G2728" s="128">
        <v>408</v>
      </c>
      <c r="H2728" s="149" t="s">
        <v>254</v>
      </c>
    </row>
    <row r="2730" spans="4:8" ht="12.75">
      <c r="D2730" s="128">
        <v>494.4635080830194</v>
      </c>
      <c r="F2730" s="128">
        <v>405.00000000046566</v>
      </c>
      <c r="G2730" s="128">
        <v>412.00000000046566</v>
      </c>
      <c r="H2730" s="149" t="s">
        <v>255</v>
      </c>
    </row>
    <row r="2732" spans="4:8" ht="12.75">
      <c r="D2732" s="128">
        <v>451</v>
      </c>
      <c r="F2732" s="128">
        <v>444.00000000046566</v>
      </c>
      <c r="G2732" s="128">
        <v>373</v>
      </c>
      <c r="H2732" s="149" t="s">
        <v>256</v>
      </c>
    </row>
    <row r="2734" spans="1:8" ht="12.75">
      <c r="A2734" s="144" t="s">
        <v>1228</v>
      </c>
      <c r="C2734" s="150" t="s">
        <v>1229</v>
      </c>
      <c r="D2734" s="128">
        <v>465.4878360278284</v>
      </c>
      <c r="F2734" s="128">
        <v>420.0000000003105</v>
      </c>
      <c r="G2734" s="128">
        <v>397.6666666668219</v>
      </c>
      <c r="H2734" s="128">
        <v>59.62812156454977</v>
      </c>
    </row>
    <row r="2735" spans="1:8" ht="12.75">
      <c r="A2735" s="127">
        <v>38398.96978009259</v>
      </c>
      <c r="C2735" s="150" t="s">
        <v>1230</v>
      </c>
      <c r="D2735" s="128">
        <v>25.09366809152174</v>
      </c>
      <c r="F2735" s="128">
        <v>21.000000000099345</v>
      </c>
      <c r="G2735" s="128">
        <v>21.455380055828396</v>
      </c>
      <c r="H2735" s="128">
        <v>25.09366809152174</v>
      </c>
    </row>
    <row r="2737" spans="3:8" ht="12.75">
      <c r="C2737" s="150" t="s">
        <v>1231</v>
      </c>
      <c r="D2737" s="128">
        <v>5.390832187078152</v>
      </c>
      <c r="F2737" s="128">
        <v>5.000000000019957</v>
      </c>
      <c r="G2737" s="128">
        <v>5.395317700541495</v>
      </c>
      <c r="H2737" s="128">
        <v>42.08361329034467</v>
      </c>
    </row>
    <row r="2738" spans="1:10" ht="12.75">
      <c r="A2738" s="144" t="s">
        <v>1220</v>
      </c>
      <c r="C2738" s="145" t="s">
        <v>1221</v>
      </c>
      <c r="D2738" s="145" t="s">
        <v>1222</v>
      </c>
      <c r="F2738" s="145" t="s">
        <v>1223</v>
      </c>
      <c r="G2738" s="145" t="s">
        <v>1224</v>
      </c>
      <c r="H2738" s="145" t="s">
        <v>1225</v>
      </c>
      <c r="I2738" s="146" t="s">
        <v>1226</v>
      </c>
      <c r="J2738" s="145" t="s">
        <v>1227</v>
      </c>
    </row>
    <row r="2739" spans="1:8" ht="12.75">
      <c r="A2739" s="147" t="s">
        <v>1112</v>
      </c>
      <c r="C2739" s="148">
        <v>251.61100000003353</v>
      </c>
      <c r="D2739" s="128">
        <v>6216323.194267273</v>
      </c>
      <c r="F2739" s="128">
        <v>41100</v>
      </c>
      <c r="G2739" s="128">
        <v>35100</v>
      </c>
      <c r="H2739" s="149" t="s">
        <v>257</v>
      </c>
    </row>
    <row r="2741" spans="4:8" ht="12.75">
      <c r="D2741" s="128">
        <v>6276427.4206085205</v>
      </c>
      <c r="F2741" s="128">
        <v>39800</v>
      </c>
      <c r="G2741" s="128">
        <v>35000</v>
      </c>
      <c r="H2741" s="149" t="s">
        <v>258</v>
      </c>
    </row>
    <row r="2743" spans="4:8" ht="12.75">
      <c r="D2743" s="128">
        <v>6315464.244041443</v>
      </c>
      <c r="F2743" s="128">
        <v>40600</v>
      </c>
      <c r="G2743" s="128">
        <v>34700</v>
      </c>
      <c r="H2743" s="149" t="s">
        <v>259</v>
      </c>
    </row>
    <row r="2745" spans="1:10" ht="12.75">
      <c r="A2745" s="144" t="s">
        <v>1228</v>
      </c>
      <c r="C2745" s="150" t="s">
        <v>1229</v>
      </c>
      <c r="D2745" s="128">
        <v>6269404.952972412</v>
      </c>
      <c r="F2745" s="128">
        <v>40500</v>
      </c>
      <c r="G2745" s="128">
        <v>34933.333333333336</v>
      </c>
      <c r="H2745" s="128">
        <v>6231715.723326555</v>
      </c>
      <c r="I2745" s="128">
        <v>-0.0001</v>
      </c>
      <c r="J2745" s="128">
        <v>-0.0001</v>
      </c>
    </row>
    <row r="2746" spans="1:8" ht="12.75">
      <c r="A2746" s="127">
        <v>38398.970289351855</v>
      </c>
      <c r="C2746" s="150" t="s">
        <v>1230</v>
      </c>
      <c r="D2746" s="128">
        <v>49942.198853741575</v>
      </c>
      <c r="F2746" s="128">
        <v>655.7438524302</v>
      </c>
      <c r="G2746" s="128">
        <v>208.16659994661327</v>
      </c>
      <c r="H2746" s="128">
        <v>49942.198853741575</v>
      </c>
    </row>
    <row r="2748" spans="3:8" ht="12.75">
      <c r="C2748" s="150" t="s">
        <v>1231</v>
      </c>
      <c r="D2748" s="128">
        <v>0.7966018980806667</v>
      </c>
      <c r="F2748" s="128">
        <v>1.6191206232844444</v>
      </c>
      <c r="G2748" s="128">
        <v>0.5958967555723662</v>
      </c>
      <c r="H2748" s="128">
        <v>0.8014197224497576</v>
      </c>
    </row>
    <row r="2749" spans="1:10" ht="12.75">
      <c r="A2749" s="144" t="s">
        <v>1220</v>
      </c>
      <c r="C2749" s="145" t="s">
        <v>1221</v>
      </c>
      <c r="D2749" s="145" t="s">
        <v>1222</v>
      </c>
      <c r="F2749" s="145" t="s">
        <v>1223</v>
      </c>
      <c r="G2749" s="145" t="s">
        <v>1224</v>
      </c>
      <c r="H2749" s="145" t="s">
        <v>1225</v>
      </c>
      <c r="I2749" s="146" t="s">
        <v>1226</v>
      </c>
      <c r="J2749" s="145" t="s">
        <v>1227</v>
      </c>
    </row>
    <row r="2750" spans="1:8" ht="12.75">
      <c r="A2750" s="147" t="s">
        <v>1115</v>
      </c>
      <c r="C2750" s="148">
        <v>257.6099999998696</v>
      </c>
      <c r="D2750" s="128">
        <v>423320.79698228836</v>
      </c>
      <c r="F2750" s="128">
        <v>18030</v>
      </c>
      <c r="G2750" s="128">
        <v>15425</v>
      </c>
      <c r="H2750" s="149" t="s">
        <v>260</v>
      </c>
    </row>
    <row r="2752" spans="4:8" ht="12.75">
      <c r="D2752" s="128">
        <v>441818.66635370255</v>
      </c>
      <c r="F2752" s="128">
        <v>17772.5</v>
      </c>
      <c r="G2752" s="128">
        <v>15460.000000014901</v>
      </c>
      <c r="H2752" s="149" t="s">
        <v>261</v>
      </c>
    </row>
    <row r="2754" spans="4:8" ht="12.75">
      <c r="D2754" s="128">
        <v>421870.95117139816</v>
      </c>
      <c r="F2754" s="128">
        <v>17840</v>
      </c>
      <c r="G2754" s="128">
        <v>15542.5</v>
      </c>
      <c r="H2754" s="149" t="s">
        <v>262</v>
      </c>
    </row>
    <row r="2756" spans="1:10" ht="12.75">
      <c r="A2756" s="144" t="s">
        <v>1228</v>
      </c>
      <c r="C2756" s="150" t="s">
        <v>1229</v>
      </c>
      <c r="D2756" s="128">
        <v>429003.471502463</v>
      </c>
      <c r="F2756" s="128">
        <v>17880.833333333332</v>
      </c>
      <c r="G2756" s="128">
        <v>15475.833333338302</v>
      </c>
      <c r="H2756" s="128">
        <v>412325.13816912717</v>
      </c>
      <c r="I2756" s="128">
        <v>-0.0001</v>
      </c>
      <c r="J2756" s="128">
        <v>-0.0001</v>
      </c>
    </row>
    <row r="2757" spans="1:8" ht="12.75">
      <c r="A2757" s="127">
        <v>38398.9709375</v>
      </c>
      <c r="C2757" s="150" t="s">
        <v>1230</v>
      </c>
      <c r="D2757" s="128">
        <v>11121.93452261163</v>
      </c>
      <c r="F2757" s="128">
        <v>133.51810114487597</v>
      </c>
      <c r="G2757" s="128">
        <v>60.328959324108034</v>
      </c>
      <c r="H2757" s="128">
        <v>11121.93452261163</v>
      </c>
    </row>
    <row r="2759" spans="3:8" ht="12.75">
      <c r="C2759" s="150" t="s">
        <v>1231</v>
      </c>
      <c r="D2759" s="128">
        <v>2.59250455099121</v>
      </c>
      <c r="F2759" s="128">
        <v>0.7467107301759388</v>
      </c>
      <c r="G2759" s="128">
        <v>0.38982688702227347</v>
      </c>
      <c r="H2759" s="128">
        <v>2.6973699862193814</v>
      </c>
    </row>
    <row r="2760" spans="1:10" ht="12.75">
      <c r="A2760" s="144" t="s">
        <v>1220</v>
      </c>
      <c r="C2760" s="145" t="s">
        <v>1221</v>
      </c>
      <c r="D2760" s="145" t="s">
        <v>1222</v>
      </c>
      <c r="F2760" s="145" t="s">
        <v>1223</v>
      </c>
      <c r="G2760" s="145" t="s">
        <v>1224</v>
      </c>
      <c r="H2760" s="145" t="s">
        <v>1225</v>
      </c>
      <c r="I2760" s="146" t="s">
        <v>1226</v>
      </c>
      <c r="J2760" s="145" t="s">
        <v>1227</v>
      </c>
    </row>
    <row r="2761" spans="1:8" ht="12.75">
      <c r="A2761" s="147" t="s">
        <v>1114</v>
      </c>
      <c r="C2761" s="148">
        <v>259.9399999999441</v>
      </c>
      <c r="D2761" s="128">
        <v>3252833.5664978027</v>
      </c>
      <c r="F2761" s="128">
        <v>28400</v>
      </c>
      <c r="G2761" s="128">
        <v>28800</v>
      </c>
      <c r="H2761" s="149" t="s">
        <v>263</v>
      </c>
    </row>
    <row r="2763" spans="4:8" ht="12.75">
      <c r="D2763" s="128">
        <v>3342588.9931259155</v>
      </c>
      <c r="F2763" s="128">
        <v>28475</v>
      </c>
      <c r="G2763" s="128">
        <v>28625</v>
      </c>
      <c r="H2763" s="149" t="s">
        <v>264</v>
      </c>
    </row>
    <row r="2765" spans="4:8" ht="12.75">
      <c r="D2765" s="128">
        <v>3330070.449523926</v>
      </c>
      <c r="F2765" s="128">
        <v>28775</v>
      </c>
      <c r="G2765" s="128">
        <v>28675</v>
      </c>
      <c r="H2765" s="149" t="s">
        <v>265</v>
      </c>
    </row>
    <row r="2767" spans="1:10" ht="12.75">
      <c r="A2767" s="144" t="s">
        <v>1228</v>
      </c>
      <c r="C2767" s="150" t="s">
        <v>1229</v>
      </c>
      <c r="D2767" s="128">
        <v>3308497.6697158813</v>
      </c>
      <c r="F2767" s="128">
        <v>28550</v>
      </c>
      <c r="G2767" s="128">
        <v>28700</v>
      </c>
      <c r="H2767" s="128">
        <v>3279864.462168711</v>
      </c>
      <c r="I2767" s="128">
        <v>-0.0001</v>
      </c>
      <c r="J2767" s="128">
        <v>-0.0001</v>
      </c>
    </row>
    <row r="2768" spans="1:8" ht="12.75">
      <c r="A2768" s="127">
        <v>38398.971597222226</v>
      </c>
      <c r="C2768" s="150" t="s">
        <v>1230</v>
      </c>
      <c r="D2768" s="128">
        <v>48611.189800120446</v>
      </c>
      <c r="F2768" s="128">
        <v>198.4313483298443</v>
      </c>
      <c r="G2768" s="128">
        <v>90.13878188659973</v>
      </c>
      <c r="H2768" s="128">
        <v>48611.189800120446</v>
      </c>
    </row>
    <row r="2770" spans="3:8" ht="12.75">
      <c r="C2770" s="150" t="s">
        <v>1231</v>
      </c>
      <c r="D2770" s="128">
        <v>1.4692828786031742</v>
      </c>
      <c r="F2770" s="128">
        <v>0.6950309923987541</v>
      </c>
      <c r="G2770" s="128">
        <v>0.31407241075470294</v>
      </c>
      <c r="H2770" s="128">
        <v>1.482109714008663</v>
      </c>
    </row>
    <row r="2771" spans="1:10" ht="12.75">
      <c r="A2771" s="144" t="s">
        <v>1220</v>
      </c>
      <c r="C2771" s="145" t="s">
        <v>1221</v>
      </c>
      <c r="D2771" s="145" t="s">
        <v>1222</v>
      </c>
      <c r="F2771" s="145" t="s">
        <v>1223</v>
      </c>
      <c r="G2771" s="145" t="s">
        <v>1224</v>
      </c>
      <c r="H2771" s="145" t="s">
        <v>1225</v>
      </c>
      <c r="I2771" s="146" t="s">
        <v>1226</v>
      </c>
      <c r="J2771" s="145" t="s">
        <v>1227</v>
      </c>
    </row>
    <row r="2772" spans="1:8" ht="12.75">
      <c r="A2772" s="147" t="s">
        <v>1116</v>
      </c>
      <c r="C2772" s="148">
        <v>285.2129999999888</v>
      </c>
      <c r="D2772" s="128">
        <v>1189015.1182575226</v>
      </c>
      <c r="F2772" s="128">
        <v>17325</v>
      </c>
      <c r="G2772" s="128">
        <v>13450</v>
      </c>
      <c r="H2772" s="149" t="s">
        <v>266</v>
      </c>
    </row>
    <row r="2774" spans="4:8" ht="12.75">
      <c r="D2774" s="128">
        <v>1153265.393251419</v>
      </c>
      <c r="F2774" s="128">
        <v>16700</v>
      </c>
      <c r="G2774" s="128">
        <v>13600</v>
      </c>
      <c r="H2774" s="149" t="s">
        <v>267</v>
      </c>
    </row>
    <row r="2776" spans="4:8" ht="12.75">
      <c r="D2776" s="128">
        <v>1176815.0077495575</v>
      </c>
      <c r="F2776" s="128">
        <v>17300</v>
      </c>
      <c r="G2776" s="128">
        <v>13550</v>
      </c>
      <c r="H2776" s="149" t="s">
        <v>268</v>
      </c>
    </row>
    <row r="2778" spans="1:10" ht="12.75">
      <c r="A2778" s="144" t="s">
        <v>1228</v>
      </c>
      <c r="C2778" s="150" t="s">
        <v>1229</v>
      </c>
      <c r="D2778" s="128">
        <v>1173031.8397528331</v>
      </c>
      <c r="F2778" s="128">
        <v>17108.333333333332</v>
      </c>
      <c r="G2778" s="128">
        <v>13533.333333333332</v>
      </c>
      <c r="H2778" s="128">
        <v>1157703.6905941246</v>
      </c>
      <c r="I2778" s="128">
        <v>-0.0001</v>
      </c>
      <c r="J2778" s="128">
        <v>-0.0001</v>
      </c>
    </row>
    <row r="2779" spans="1:8" ht="12.75">
      <c r="A2779" s="127">
        <v>38398.97226851852</v>
      </c>
      <c r="C2779" s="150" t="s">
        <v>1230</v>
      </c>
      <c r="D2779" s="128">
        <v>18172.643714420035</v>
      </c>
      <c r="F2779" s="128">
        <v>353.8478957593691</v>
      </c>
      <c r="G2779" s="128">
        <v>76.37626158259735</v>
      </c>
      <c r="H2779" s="128">
        <v>18172.643714420035</v>
      </c>
    </row>
    <row r="2781" spans="3:8" ht="12.75">
      <c r="C2781" s="150" t="s">
        <v>1231</v>
      </c>
      <c r="D2781" s="128">
        <v>1.549202937087296</v>
      </c>
      <c r="F2781" s="128">
        <v>2.068278007361145</v>
      </c>
      <c r="G2781" s="128">
        <v>0.5643566126792909</v>
      </c>
      <c r="H2781" s="128">
        <v>1.5697145877710705</v>
      </c>
    </row>
    <row r="2782" spans="1:10" ht="12.75">
      <c r="A2782" s="144" t="s">
        <v>1220</v>
      </c>
      <c r="C2782" s="145" t="s">
        <v>1221</v>
      </c>
      <c r="D2782" s="145" t="s">
        <v>1222</v>
      </c>
      <c r="F2782" s="145" t="s">
        <v>1223</v>
      </c>
      <c r="G2782" s="145" t="s">
        <v>1224</v>
      </c>
      <c r="H2782" s="145" t="s">
        <v>1225</v>
      </c>
      <c r="I2782" s="146" t="s">
        <v>1226</v>
      </c>
      <c r="J2782" s="145" t="s">
        <v>1227</v>
      </c>
    </row>
    <row r="2783" spans="1:8" ht="12.75">
      <c r="A2783" s="147" t="s">
        <v>1112</v>
      </c>
      <c r="C2783" s="148">
        <v>288.1579999998212</v>
      </c>
      <c r="D2783" s="128">
        <v>604084.9244966507</v>
      </c>
      <c r="F2783" s="128">
        <v>6250</v>
      </c>
      <c r="G2783" s="128">
        <v>5590</v>
      </c>
      <c r="H2783" s="149" t="s">
        <v>269</v>
      </c>
    </row>
    <row r="2785" spans="4:8" ht="12.75">
      <c r="D2785" s="128">
        <v>621707.9230470657</v>
      </c>
      <c r="F2785" s="128">
        <v>6250</v>
      </c>
      <c r="G2785" s="128">
        <v>5590</v>
      </c>
      <c r="H2785" s="149" t="s">
        <v>270</v>
      </c>
    </row>
    <row r="2787" spans="4:8" ht="12.75">
      <c r="D2787" s="128">
        <v>602733.6358413696</v>
      </c>
      <c r="F2787" s="128">
        <v>6250</v>
      </c>
      <c r="G2787" s="128">
        <v>5590</v>
      </c>
      <c r="H2787" s="149" t="s">
        <v>271</v>
      </c>
    </row>
    <row r="2789" spans="1:10" ht="12.75">
      <c r="A2789" s="144" t="s">
        <v>1228</v>
      </c>
      <c r="C2789" s="150" t="s">
        <v>1229</v>
      </c>
      <c r="D2789" s="128">
        <v>609508.8277950287</v>
      </c>
      <c r="F2789" s="128">
        <v>6250</v>
      </c>
      <c r="G2789" s="128">
        <v>5590</v>
      </c>
      <c r="H2789" s="128">
        <v>603593.9384144978</v>
      </c>
      <c r="I2789" s="128">
        <v>-0.0001</v>
      </c>
      <c r="J2789" s="128">
        <v>-0.0001</v>
      </c>
    </row>
    <row r="2790" spans="1:8" ht="12.75">
      <c r="A2790" s="127">
        <v>38398.97269675926</v>
      </c>
      <c r="C2790" s="150" t="s">
        <v>1230</v>
      </c>
      <c r="D2790" s="128">
        <v>10586.30903495859</v>
      </c>
      <c r="H2790" s="128">
        <v>10586.30903495859</v>
      </c>
    </row>
    <row r="2792" spans="3:8" ht="12.75">
      <c r="C2792" s="150" t="s">
        <v>1231</v>
      </c>
      <c r="D2792" s="128">
        <v>1.7368590169982991</v>
      </c>
      <c r="F2792" s="128">
        <v>0</v>
      </c>
      <c r="G2792" s="128">
        <v>0</v>
      </c>
      <c r="H2792" s="128">
        <v>1.7538792822814602</v>
      </c>
    </row>
    <row r="2793" spans="1:10" ht="12.75">
      <c r="A2793" s="144" t="s">
        <v>1220</v>
      </c>
      <c r="C2793" s="145" t="s">
        <v>1221</v>
      </c>
      <c r="D2793" s="145" t="s">
        <v>1222</v>
      </c>
      <c r="F2793" s="145" t="s">
        <v>1223</v>
      </c>
      <c r="G2793" s="145" t="s">
        <v>1224</v>
      </c>
      <c r="H2793" s="145" t="s">
        <v>1225</v>
      </c>
      <c r="I2793" s="146" t="s">
        <v>1226</v>
      </c>
      <c r="J2793" s="145" t="s">
        <v>1227</v>
      </c>
    </row>
    <row r="2794" spans="1:8" ht="12.75">
      <c r="A2794" s="147" t="s">
        <v>1113</v>
      </c>
      <c r="C2794" s="148">
        <v>334.94100000010803</v>
      </c>
      <c r="D2794" s="128">
        <v>252574.30801939964</v>
      </c>
      <c r="F2794" s="128">
        <v>39100</v>
      </c>
      <c r="G2794" s="128">
        <v>52600</v>
      </c>
      <c r="H2794" s="149" t="s">
        <v>272</v>
      </c>
    </row>
    <row r="2796" spans="4:8" ht="12.75">
      <c r="D2796" s="128">
        <v>251129.3941028118</v>
      </c>
      <c r="F2796" s="128">
        <v>38900</v>
      </c>
      <c r="G2796" s="128">
        <v>51500</v>
      </c>
      <c r="H2796" s="149" t="s">
        <v>273</v>
      </c>
    </row>
    <row r="2798" spans="4:8" ht="12.75">
      <c r="D2798" s="128">
        <v>254928.31849050522</v>
      </c>
      <c r="F2798" s="128">
        <v>38900</v>
      </c>
      <c r="G2798" s="128">
        <v>52000</v>
      </c>
      <c r="H2798" s="149" t="s">
        <v>274</v>
      </c>
    </row>
    <row r="2800" spans="1:10" ht="12.75">
      <c r="A2800" s="144" t="s">
        <v>1228</v>
      </c>
      <c r="C2800" s="150" t="s">
        <v>1229</v>
      </c>
      <c r="D2800" s="128">
        <v>252877.3402042389</v>
      </c>
      <c r="F2800" s="128">
        <v>38966.666666666664</v>
      </c>
      <c r="G2800" s="128">
        <v>52033.33333333333</v>
      </c>
      <c r="H2800" s="128">
        <v>205142.25248494063</v>
      </c>
      <c r="I2800" s="128">
        <v>-0.0001</v>
      </c>
      <c r="J2800" s="128">
        <v>-0.0001</v>
      </c>
    </row>
    <row r="2801" spans="1:8" ht="12.75">
      <c r="A2801" s="127">
        <v>38398.9731712963</v>
      </c>
      <c r="C2801" s="150" t="s">
        <v>1230</v>
      </c>
      <c r="D2801" s="128">
        <v>1917.5056726441242</v>
      </c>
      <c r="F2801" s="128">
        <v>115.47005383792514</v>
      </c>
      <c r="G2801" s="128">
        <v>550.7570547286101</v>
      </c>
      <c r="H2801" s="128">
        <v>1917.5056726441242</v>
      </c>
    </row>
    <row r="2803" spans="3:8" ht="12.75">
      <c r="C2803" s="150" t="s">
        <v>1231</v>
      </c>
      <c r="D2803" s="128">
        <v>0.7582750083876364</v>
      </c>
      <c r="F2803" s="128">
        <v>0.29633033491340927</v>
      </c>
      <c r="G2803" s="128">
        <v>1.0584696759678607</v>
      </c>
      <c r="H2803" s="128">
        <v>0.9347200049803916</v>
      </c>
    </row>
    <row r="2804" spans="1:10" ht="12.75">
      <c r="A2804" s="144" t="s">
        <v>1220</v>
      </c>
      <c r="C2804" s="145" t="s">
        <v>1221</v>
      </c>
      <c r="D2804" s="145" t="s">
        <v>1222</v>
      </c>
      <c r="F2804" s="145" t="s">
        <v>1223</v>
      </c>
      <c r="G2804" s="145" t="s">
        <v>1224</v>
      </c>
      <c r="H2804" s="145" t="s">
        <v>1225</v>
      </c>
      <c r="I2804" s="146" t="s">
        <v>1226</v>
      </c>
      <c r="J2804" s="145" t="s">
        <v>1227</v>
      </c>
    </row>
    <row r="2805" spans="1:8" ht="12.75">
      <c r="A2805" s="147" t="s">
        <v>1117</v>
      </c>
      <c r="C2805" s="148">
        <v>393.36599999992177</v>
      </c>
      <c r="D2805" s="128">
        <v>4801777.884147644</v>
      </c>
      <c r="F2805" s="128">
        <v>15900</v>
      </c>
      <c r="G2805" s="128">
        <v>18100</v>
      </c>
      <c r="H2805" s="149" t="s">
        <v>275</v>
      </c>
    </row>
    <row r="2807" spans="4:8" ht="12.75">
      <c r="D2807" s="128">
        <v>4730219.940162659</v>
      </c>
      <c r="F2807" s="128">
        <v>17100</v>
      </c>
      <c r="G2807" s="128">
        <v>17300</v>
      </c>
      <c r="H2807" s="149" t="s">
        <v>276</v>
      </c>
    </row>
    <row r="2809" spans="4:8" ht="12.75">
      <c r="D2809" s="128">
        <v>4885654.934112549</v>
      </c>
      <c r="F2809" s="128">
        <v>16400</v>
      </c>
      <c r="G2809" s="128">
        <v>17100</v>
      </c>
      <c r="H2809" s="149" t="s">
        <v>277</v>
      </c>
    </row>
    <row r="2811" spans="1:10" ht="12.75">
      <c r="A2811" s="144" t="s">
        <v>1228</v>
      </c>
      <c r="C2811" s="150" t="s">
        <v>1229</v>
      </c>
      <c r="D2811" s="128">
        <v>4805884.252807617</v>
      </c>
      <c r="F2811" s="128">
        <v>16466.666666666668</v>
      </c>
      <c r="G2811" s="128">
        <v>17500</v>
      </c>
      <c r="H2811" s="128">
        <v>4788900.919474284</v>
      </c>
      <c r="I2811" s="128">
        <v>-0.0001</v>
      </c>
      <c r="J2811" s="128">
        <v>-0.0001</v>
      </c>
    </row>
    <row r="2812" spans="1:8" ht="12.75">
      <c r="A2812" s="127">
        <v>38398.973657407405</v>
      </c>
      <c r="C2812" s="150" t="s">
        <v>1230</v>
      </c>
      <c r="D2812" s="128">
        <v>77798.81768848847</v>
      </c>
      <c r="F2812" s="128">
        <v>602.7713773341708</v>
      </c>
      <c r="G2812" s="128">
        <v>529.150262212918</v>
      </c>
      <c r="H2812" s="128">
        <v>77798.81768848847</v>
      </c>
    </row>
    <row r="2814" spans="3:8" ht="12.75">
      <c r="C2814" s="150" t="s">
        <v>1231</v>
      </c>
      <c r="D2814" s="128">
        <v>1.6188242079080053</v>
      </c>
      <c r="F2814" s="128">
        <v>3.6605549230820094</v>
      </c>
      <c r="G2814" s="128">
        <v>3.0237157840738176</v>
      </c>
      <c r="H2814" s="128">
        <v>1.6245651976660458</v>
      </c>
    </row>
    <row r="2815" spans="1:10" ht="12.75">
      <c r="A2815" s="144" t="s">
        <v>1220</v>
      </c>
      <c r="C2815" s="145" t="s">
        <v>1221</v>
      </c>
      <c r="D2815" s="145" t="s">
        <v>1222</v>
      </c>
      <c r="F2815" s="145" t="s">
        <v>1223</v>
      </c>
      <c r="G2815" s="145" t="s">
        <v>1224</v>
      </c>
      <c r="H2815" s="145" t="s">
        <v>1225</v>
      </c>
      <c r="I2815" s="146" t="s">
        <v>1226</v>
      </c>
      <c r="J2815" s="145" t="s">
        <v>1227</v>
      </c>
    </row>
    <row r="2816" spans="1:8" ht="12.75">
      <c r="A2816" s="147" t="s">
        <v>1111</v>
      </c>
      <c r="C2816" s="148">
        <v>396.15199999976903</v>
      </c>
      <c r="D2816" s="128">
        <v>6480350.999786377</v>
      </c>
      <c r="F2816" s="128">
        <v>132300</v>
      </c>
      <c r="G2816" s="128">
        <v>137000</v>
      </c>
      <c r="H2816" s="149" t="s">
        <v>278</v>
      </c>
    </row>
    <row r="2818" spans="4:8" ht="12.75">
      <c r="D2818" s="128">
        <v>6826554.913650513</v>
      </c>
      <c r="F2818" s="128">
        <v>129900</v>
      </c>
      <c r="G2818" s="128">
        <v>136900</v>
      </c>
      <c r="H2818" s="149" t="s">
        <v>279</v>
      </c>
    </row>
    <row r="2820" spans="4:8" ht="12.75">
      <c r="D2820" s="128">
        <v>6874473.531044006</v>
      </c>
      <c r="F2820" s="128">
        <v>134000</v>
      </c>
      <c r="G2820" s="128">
        <v>134600</v>
      </c>
      <c r="H2820" s="149" t="s">
        <v>280</v>
      </c>
    </row>
    <row r="2822" spans="1:10" ht="12.75">
      <c r="A2822" s="144" t="s">
        <v>1228</v>
      </c>
      <c r="C2822" s="150" t="s">
        <v>1229</v>
      </c>
      <c r="D2822" s="128">
        <v>6727126.481493631</v>
      </c>
      <c r="F2822" s="128">
        <v>132066.66666666666</v>
      </c>
      <c r="G2822" s="128">
        <v>136166.66666666666</v>
      </c>
      <c r="H2822" s="128">
        <v>6593031.752995811</v>
      </c>
      <c r="I2822" s="128">
        <v>-0.0001</v>
      </c>
      <c r="J2822" s="128">
        <v>-0.0001</v>
      </c>
    </row>
    <row r="2823" spans="1:8" ht="12.75">
      <c r="A2823" s="127">
        <v>38398.97412037037</v>
      </c>
      <c r="C2823" s="150" t="s">
        <v>1230</v>
      </c>
      <c r="D2823" s="128">
        <v>215052.6732038146</v>
      </c>
      <c r="F2823" s="128">
        <v>2059.93527406405</v>
      </c>
      <c r="G2823" s="128">
        <v>1357.6941236277535</v>
      </c>
      <c r="H2823" s="128">
        <v>215052.6732038146</v>
      </c>
    </row>
    <row r="2825" spans="3:8" ht="12.75">
      <c r="C2825" s="150" t="s">
        <v>1231</v>
      </c>
      <c r="D2825" s="128">
        <v>3.196798421962571</v>
      </c>
      <c r="F2825" s="128">
        <v>1.5597692635517801</v>
      </c>
      <c r="G2825" s="128">
        <v>0.9970825877315208</v>
      </c>
      <c r="H2825" s="128">
        <v>3.261817647186315</v>
      </c>
    </row>
    <row r="2826" spans="1:10" ht="12.75">
      <c r="A2826" s="144" t="s">
        <v>1220</v>
      </c>
      <c r="C2826" s="145" t="s">
        <v>1221</v>
      </c>
      <c r="D2826" s="145" t="s">
        <v>1222</v>
      </c>
      <c r="F2826" s="145" t="s">
        <v>1223</v>
      </c>
      <c r="G2826" s="145" t="s">
        <v>1224</v>
      </c>
      <c r="H2826" s="145" t="s">
        <v>1225</v>
      </c>
      <c r="I2826" s="146" t="s">
        <v>1226</v>
      </c>
      <c r="J2826" s="145" t="s">
        <v>1227</v>
      </c>
    </row>
    <row r="2827" spans="1:8" ht="12.75">
      <c r="A2827" s="147" t="s">
        <v>1118</v>
      </c>
      <c r="C2827" s="148">
        <v>589.5920000001788</v>
      </c>
      <c r="D2827" s="128">
        <v>629879.1209201813</v>
      </c>
      <c r="F2827" s="128">
        <v>4420</v>
      </c>
      <c r="G2827" s="128">
        <v>4340</v>
      </c>
      <c r="H2827" s="149" t="s">
        <v>281</v>
      </c>
    </row>
    <row r="2829" spans="4:8" ht="12.75">
      <c r="D2829" s="128">
        <v>667223.0321092606</v>
      </c>
      <c r="F2829" s="128">
        <v>4410</v>
      </c>
      <c r="G2829" s="128">
        <v>4280</v>
      </c>
      <c r="H2829" s="149" t="s">
        <v>282</v>
      </c>
    </row>
    <row r="2831" spans="4:8" ht="12.75">
      <c r="D2831" s="128">
        <v>656788.3472328186</v>
      </c>
      <c r="F2831" s="128">
        <v>4380</v>
      </c>
      <c r="G2831" s="128">
        <v>4350</v>
      </c>
      <c r="H2831" s="149" t="s">
        <v>283</v>
      </c>
    </row>
    <row r="2833" spans="1:10" ht="12.75">
      <c r="A2833" s="144" t="s">
        <v>1228</v>
      </c>
      <c r="C2833" s="150" t="s">
        <v>1229</v>
      </c>
      <c r="D2833" s="128">
        <v>651296.8334207535</v>
      </c>
      <c r="F2833" s="128">
        <v>4403.333333333333</v>
      </c>
      <c r="G2833" s="128">
        <v>4323.333333333333</v>
      </c>
      <c r="H2833" s="128">
        <v>646935.9268656629</v>
      </c>
      <c r="I2833" s="128">
        <v>-0.0001</v>
      </c>
      <c r="J2833" s="128">
        <v>-0.0001</v>
      </c>
    </row>
    <row r="2834" spans="1:8" ht="12.75">
      <c r="A2834" s="127">
        <v>38398.97461805555</v>
      </c>
      <c r="C2834" s="150" t="s">
        <v>1230</v>
      </c>
      <c r="D2834" s="128">
        <v>19268.09457848702</v>
      </c>
      <c r="F2834" s="128">
        <v>20.816659994661325</v>
      </c>
      <c r="G2834" s="128">
        <v>37.859388972001824</v>
      </c>
      <c r="H2834" s="128">
        <v>19268.09457848702</v>
      </c>
    </row>
    <row r="2836" spans="3:8" ht="12.75">
      <c r="C2836" s="150" t="s">
        <v>1231</v>
      </c>
      <c r="D2836" s="128">
        <v>2.9584198156294987</v>
      </c>
      <c r="F2836" s="128">
        <v>0.472747766722059</v>
      </c>
      <c r="G2836" s="128">
        <v>0.8756990510100657</v>
      </c>
      <c r="H2836" s="128">
        <v>2.9783621187710083</v>
      </c>
    </row>
    <row r="2837" spans="1:10" ht="12.75">
      <c r="A2837" s="144" t="s">
        <v>1220</v>
      </c>
      <c r="C2837" s="145" t="s">
        <v>1221</v>
      </c>
      <c r="D2837" s="145" t="s">
        <v>1222</v>
      </c>
      <c r="F2837" s="145" t="s">
        <v>1223</v>
      </c>
      <c r="G2837" s="145" t="s">
        <v>1224</v>
      </c>
      <c r="H2837" s="145" t="s">
        <v>1225</v>
      </c>
      <c r="I2837" s="146" t="s">
        <v>1226</v>
      </c>
      <c r="J2837" s="145" t="s">
        <v>1227</v>
      </c>
    </row>
    <row r="2838" spans="1:8" ht="12.75">
      <c r="A2838" s="147" t="s">
        <v>1119</v>
      </c>
      <c r="C2838" s="148">
        <v>766.4900000002235</v>
      </c>
      <c r="D2838" s="128">
        <v>2822.7235771268606</v>
      </c>
      <c r="F2838" s="128">
        <v>1606</v>
      </c>
      <c r="G2838" s="128">
        <v>1865</v>
      </c>
      <c r="H2838" s="149" t="s">
        <v>284</v>
      </c>
    </row>
    <row r="2840" spans="4:8" ht="12.75">
      <c r="D2840" s="128">
        <v>2944.980210248381</v>
      </c>
      <c r="F2840" s="128">
        <v>1782</v>
      </c>
      <c r="G2840" s="128">
        <v>1857</v>
      </c>
      <c r="H2840" s="149" t="s">
        <v>285</v>
      </c>
    </row>
    <row r="2842" spans="4:8" ht="12.75">
      <c r="D2842" s="128">
        <v>2594.5255892276764</v>
      </c>
      <c r="F2842" s="128">
        <v>1753</v>
      </c>
      <c r="G2842" s="128">
        <v>1813</v>
      </c>
      <c r="H2842" s="149" t="s">
        <v>286</v>
      </c>
    </row>
    <row r="2844" spans="1:10" ht="12.75">
      <c r="A2844" s="144" t="s">
        <v>1228</v>
      </c>
      <c r="C2844" s="150" t="s">
        <v>1229</v>
      </c>
      <c r="D2844" s="128">
        <v>2787.4097922009723</v>
      </c>
      <c r="F2844" s="128">
        <v>1713.6666666666665</v>
      </c>
      <c r="G2844" s="128">
        <v>1845</v>
      </c>
      <c r="H2844" s="128">
        <v>1005.5138572416232</v>
      </c>
      <c r="I2844" s="128">
        <v>-0.0001</v>
      </c>
      <c r="J2844" s="128">
        <v>-0.0001</v>
      </c>
    </row>
    <row r="2845" spans="1:8" ht="12.75">
      <c r="A2845" s="127">
        <v>38398.97511574074</v>
      </c>
      <c r="C2845" s="150" t="s">
        <v>1230</v>
      </c>
      <c r="D2845" s="128">
        <v>177.87610267552492</v>
      </c>
      <c r="F2845" s="128">
        <v>94.36277514641742</v>
      </c>
      <c r="G2845" s="128">
        <v>28</v>
      </c>
      <c r="H2845" s="128">
        <v>177.87610267552492</v>
      </c>
    </row>
    <row r="2847" spans="3:8" ht="12.75">
      <c r="C2847" s="150" t="s">
        <v>1231</v>
      </c>
      <c r="D2847" s="128">
        <v>6.381411989482602</v>
      </c>
      <c r="F2847" s="128">
        <v>5.506483669310491</v>
      </c>
      <c r="G2847" s="128">
        <v>1.5176151761517616</v>
      </c>
      <c r="H2847" s="128">
        <v>17.690069748365644</v>
      </c>
    </row>
    <row r="2848" spans="1:16" ht="12.75">
      <c r="A2848" s="138" t="s">
        <v>1280</v>
      </c>
      <c r="B2848" s="133" t="s">
        <v>1194</v>
      </c>
      <c r="D2848" s="138" t="s">
        <v>1281</v>
      </c>
      <c r="E2848" s="133" t="s">
        <v>1282</v>
      </c>
      <c r="F2848" s="134" t="s">
        <v>1162</v>
      </c>
      <c r="G2848" s="139" t="s">
        <v>1284</v>
      </c>
      <c r="H2848" s="140">
        <v>2</v>
      </c>
      <c r="I2848" s="141" t="s">
        <v>1285</v>
      </c>
      <c r="J2848" s="140">
        <v>10</v>
      </c>
      <c r="K2848" s="139" t="s">
        <v>1286</v>
      </c>
      <c r="L2848" s="142">
        <v>1</v>
      </c>
      <c r="M2848" s="139" t="s">
        <v>1287</v>
      </c>
      <c r="N2848" s="143">
        <v>1</v>
      </c>
      <c r="O2848" s="139" t="s">
        <v>1288</v>
      </c>
      <c r="P2848" s="143">
        <v>1</v>
      </c>
    </row>
    <row r="2850" spans="1:10" ht="12.75">
      <c r="A2850" s="144" t="s">
        <v>1220</v>
      </c>
      <c r="C2850" s="145" t="s">
        <v>1221</v>
      </c>
      <c r="D2850" s="145" t="s">
        <v>1222</v>
      </c>
      <c r="F2850" s="145" t="s">
        <v>1223</v>
      </c>
      <c r="G2850" s="145" t="s">
        <v>1224</v>
      </c>
      <c r="H2850" s="145" t="s">
        <v>1225</v>
      </c>
      <c r="I2850" s="146" t="s">
        <v>1226</v>
      </c>
      <c r="J2850" s="145" t="s">
        <v>1227</v>
      </c>
    </row>
    <row r="2851" spans="1:8" ht="12.75">
      <c r="A2851" s="147" t="s">
        <v>1096</v>
      </c>
      <c r="C2851" s="148">
        <v>178.2290000000503</v>
      </c>
      <c r="D2851" s="128">
        <v>562.289741685614</v>
      </c>
      <c r="F2851" s="128">
        <v>536</v>
      </c>
      <c r="G2851" s="128">
        <v>498.00000000046566</v>
      </c>
      <c r="H2851" s="149" t="s">
        <v>287</v>
      </c>
    </row>
    <row r="2853" spans="4:8" ht="12.75">
      <c r="D2853" s="128">
        <v>528.4962315475568</v>
      </c>
      <c r="F2853" s="128">
        <v>530</v>
      </c>
      <c r="G2853" s="128">
        <v>460</v>
      </c>
      <c r="H2853" s="149" t="s">
        <v>288</v>
      </c>
    </row>
    <row r="2855" spans="4:8" ht="12.75">
      <c r="D2855" s="128">
        <v>545.5131071200594</v>
      </c>
      <c r="F2855" s="128">
        <v>508.99999999953434</v>
      </c>
      <c r="G2855" s="128">
        <v>449</v>
      </c>
      <c r="H2855" s="149" t="s">
        <v>289</v>
      </c>
    </row>
    <row r="2857" spans="1:8" ht="12.75">
      <c r="A2857" s="144" t="s">
        <v>1228</v>
      </c>
      <c r="C2857" s="150" t="s">
        <v>1229</v>
      </c>
      <c r="D2857" s="128">
        <v>545.4330267844101</v>
      </c>
      <c r="F2857" s="128">
        <v>524.9999999998448</v>
      </c>
      <c r="G2857" s="128">
        <v>469.0000000001552</v>
      </c>
      <c r="H2857" s="128">
        <v>55.889265145635036</v>
      </c>
    </row>
    <row r="2858" spans="1:8" ht="12.75">
      <c r="A2858" s="127">
        <v>38398.97738425926</v>
      </c>
      <c r="C2858" s="150" t="s">
        <v>1230</v>
      </c>
      <c r="D2858" s="128">
        <v>16.8968973929501</v>
      </c>
      <c r="F2858" s="128">
        <v>14.177446879020588</v>
      </c>
      <c r="G2858" s="128">
        <v>25.709920264628593</v>
      </c>
      <c r="H2858" s="128">
        <v>16.8968973929501</v>
      </c>
    </row>
    <row r="2860" spans="3:8" ht="12.75">
      <c r="C2860" s="150" t="s">
        <v>1231</v>
      </c>
      <c r="D2860" s="128">
        <v>3.0978867364459823</v>
      </c>
      <c r="F2860" s="128">
        <v>2.7004660721951956</v>
      </c>
      <c r="G2860" s="128">
        <v>5.4818593314754995</v>
      </c>
      <c r="H2860" s="128">
        <v>30.23281366988908</v>
      </c>
    </row>
    <row r="2861" spans="1:10" ht="12.75">
      <c r="A2861" s="144" t="s">
        <v>1220</v>
      </c>
      <c r="C2861" s="145" t="s">
        <v>1221</v>
      </c>
      <c r="D2861" s="145" t="s">
        <v>1222</v>
      </c>
      <c r="F2861" s="145" t="s">
        <v>1223</v>
      </c>
      <c r="G2861" s="145" t="s">
        <v>1224</v>
      </c>
      <c r="H2861" s="145" t="s">
        <v>1225</v>
      </c>
      <c r="I2861" s="146" t="s">
        <v>1226</v>
      </c>
      <c r="J2861" s="145" t="s">
        <v>1227</v>
      </c>
    </row>
    <row r="2862" spans="1:8" ht="12.75">
      <c r="A2862" s="147" t="s">
        <v>1112</v>
      </c>
      <c r="C2862" s="148">
        <v>251.61100000003353</v>
      </c>
      <c r="D2862" s="128">
        <v>4980142.769172668</v>
      </c>
      <c r="F2862" s="128">
        <v>36300</v>
      </c>
      <c r="G2862" s="128">
        <v>33800</v>
      </c>
      <c r="H2862" s="149" t="s">
        <v>290</v>
      </c>
    </row>
    <row r="2864" spans="4:8" ht="12.75">
      <c r="D2864" s="128">
        <v>5194610.371315002</v>
      </c>
      <c r="F2864" s="128">
        <v>37100</v>
      </c>
      <c r="G2864" s="128">
        <v>33300</v>
      </c>
      <c r="H2864" s="149" t="s">
        <v>291</v>
      </c>
    </row>
    <row r="2866" spans="4:8" ht="12.75">
      <c r="D2866" s="128">
        <v>5105229.905799866</v>
      </c>
      <c r="F2866" s="128">
        <v>37300</v>
      </c>
      <c r="G2866" s="128">
        <v>33300</v>
      </c>
      <c r="H2866" s="149" t="s">
        <v>292</v>
      </c>
    </row>
    <row r="2868" spans="1:10" ht="12.75">
      <c r="A2868" s="144" t="s">
        <v>1228</v>
      </c>
      <c r="C2868" s="150" t="s">
        <v>1229</v>
      </c>
      <c r="D2868" s="128">
        <v>5093327.682095845</v>
      </c>
      <c r="F2868" s="128">
        <v>36900</v>
      </c>
      <c r="G2868" s="128">
        <v>33466.666666666664</v>
      </c>
      <c r="H2868" s="128">
        <v>5058161.270996904</v>
      </c>
      <c r="I2868" s="128">
        <v>-0.0001</v>
      </c>
      <c r="J2868" s="128">
        <v>-0.0001</v>
      </c>
    </row>
    <row r="2869" spans="1:8" ht="12.75">
      <c r="A2869" s="127">
        <v>38398.97790509259</v>
      </c>
      <c r="C2869" s="150" t="s">
        <v>1230</v>
      </c>
      <c r="D2869" s="128">
        <v>107728.0617527609</v>
      </c>
      <c r="F2869" s="128">
        <v>529.150262212918</v>
      </c>
      <c r="G2869" s="128">
        <v>288.6751345948129</v>
      </c>
      <c r="H2869" s="128">
        <v>107728.0617527609</v>
      </c>
    </row>
    <row r="2871" spans="3:8" ht="12.75">
      <c r="C2871" s="150" t="s">
        <v>1231</v>
      </c>
      <c r="D2871" s="128">
        <v>2.1150820932147854</v>
      </c>
      <c r="F2871" s="128">
        <v>1.434011550712515</v>
      </c>
      <c r="G2871" s="128">
        <v>0.8625751033709548</v>
      </c>
      <c r="H2871" s="128">
        <v>2.1297870111509707</v>
      </c>
    </row>
    <row r="2872" spans="1:10" ht="12.75">
      <c r="A2872" s="144" t="s">
        <v>1220</v>
      </c>
      <c r="C2872" s="145" t="s">
        <v>1221</v>
      </c>
      <c r="D2872" s="145" t="s">
        <v>1222</v>
      </c>
      <c r="F2872" s="145" t="s">
        <v>1223</v>
      </c>
      <c r="G2872" s="145" t="s">
        <v>1224</v>
      </c>
      <c r="H2872" s="145" t="s">
        <v>1225</v>
      </c>
      <c r="I2872" s="146" t="s">
        <v>1226</v>
      </c>
      <c r="J2872" s="145" t="s">
        <v>1227</v>
      </c>
    </row>
    <row r="2873" spans="1:8" ht="12.75">
      <c r="A2873" s="147" t="s">
        <v>1115</v>
      </c>
      <c r="C2873" s="148">
        <v>257.6099999998696</v>
      </c>
      <c r="D2873" s="128">
        <v>398397.8705124855</v>
      </c>
      <c r="F2873" s="128">
        <v>18365</v>
      </c>
      <c r="G2873" s="128">
        <v>15707.5</v>
      </c>
      <c r="H2873" s="149" t="s">
        <v>293</v>
      </c>
    </row>
    <row r="2875" spans="4:8" ht="12.75">
      <c r="D2875" s="128">
        <v>405738.467315197</v>
      </c>
      <c r="F2875" s="128">
        <v>17632.5</v>
      </c>
      <c r="G2875" s="128">
        <v>15660.000000014901</v>
      </c>
      <c r="H2875" s="149" t="s">
        <v>294</v>
      </c>
    </row>
    <row r="2877" spans="4:8" ht="12.75">
      <c r="D2877" s="128">
        <v>407859.94115781784</v>
      </c>
      <c r="F2877" s="128">
        <v>17590</v>
      </c>
      <c r="G2877" s="128">
        <v>15695</v>
      </c>
      <c r="H2877" s="149" t="s">
        <v>295</v>
      </c>
    </row>
    <row r="2879" spans="1:10" ht="12.75">
      <c r="A2879" s="144" t="s">
        <v>1228</v>
      </c>
      <c r="C2879" s="150" t="s">
        <v>1229</v>
      </c>
      <c r="D2879" s="128">
        <v>403998.7596618334</v>
      </c>
      <c r="F2879" s="128">
        <v>17862.5</v>
      </c>
      <c r="G2879" s="128">
        <v>15687.500000004966</v>
      </c>
      <c r="H2879" s="128">
        <v>387223.75966183096</v>
      </c>
      <c r="I2879" s="128">
        <v>-0.0001</v>
      </c>
      <c r="J2879" s="128">
        <v>-0.0001</v>
      </c>
    </row>
    <row r="2880" spans="1:8" ht="12.75">
      <c r="A2880" s="127">
        <v>38398.978541666664</v>
      </c>
      <c r="C2880" s="150" t="s">
        <v>1230</v>
      </c>
      <c r="D2880" s="128">
        <v>4965.141716381316</v>
      </c>
      <c r="F2880" s="128">
        <v>435.6962818294414</v>
      </c>
      <c r="G2880" s="128">
        <v>24.622144496227357</v>
      </c>
      <c r="H2880" s="128">
        <v>4965.141716381316</v>
      </c>
    </row>
    <row r="2882" spans="3:8" ht="12.75">
      <c r="C2882" s="150" t="s">
        <v>1231</v>
      </c>
      <c r="D2882" s="128">
        <v>1.2289992475564484</v>
      </c>
      <c r="F2882" s="128">
        <v>2.4391674280164666</v>
      </c>
      <c r="G2882" s="128">
        <v>0.15695390913924823</v>
      </c>
      <c r="H2882" s="128">
        <v>1.2822409763072022</v>
      </c>
    </row>
    <row r="2883" spans="1:10" ht="12.75">
      <c r="A2883" s="144" t="s">
        <v>1220</v>
      </c>
      <c r="C2883" s="145" t="s">
        <v>1221</v>
      </c>
      <c r="D2883" s="145" t="s">
        <v>1222</v>
      </c>
      <c r="F2883" s="145" t="s">
        <v>1223</v>
      </c>
      <c r="G2883" s="145" t="s">
        <v>1224</v>
      </c>
      <c r="H2883" s="145" t="s">
        <v>1225</v>
      </c>
      <c r="I2883" s="146" t="s">
        <v>1226</v>
      </c>
      <c r="J2883" s="145" t="s">
        <v>1227</v>
      </c>
    </row>
    <row r="2884" spans="1:8" ht="12.75">
      <c r="A2884" s="147" t="s">
        <v>1114</v>
      </c>
      <c r="C2884" s="148">
        <v>259.9399999999441</v>
      </c>
      <c r="D2884" s="128">
        <v>4151924.598335266</v>
      </c>
      <c r="F2884" s="128">
        <v>30400</v>
      </c>
      <c r="G2884" s="128">
        <v>29775</v>
      </c>
      <c r="H2884" s="149" t="s">
        <v>296</v>
      </c>
    </row>
    <row r="2886" spans="4:8" ht="12.75">
      <c r="D2886" s="128">
        <v>4097272.1093406677</v>
      </c>
      <c r="F2886" s="128">
        <v>30325</v>
      </c>
      <c r="G2886" s="128">
        <v>30250</v>
      </c>
      <c r="H2886" s="149" t="s">
        <v>297</v>
      </c>
    </row>
    <row r="2888" spans="4:8" ht="12.75">
      <c r="D2888" s="128">
        <v>4153483.650253296</v>
      </c>
      <c r="F2888" s="128">
        <v>31100</v>
      </c>
      <c r="G2888" s="128">
        <v>30575</v>
      </c>
      <c r="H2888" s="149" t="s">
        <v>298</v>
      </c>
    </row>
    <row r="2890" spans="1:10" ht="12.75">
      <c r="A2890" s="144" t="s">
        <v>1228</v>
      </c>
      <c r="C2890" s="150" t="s">
        <v>1229</v>
      </c>
      <c r="D2890" s="128">
        <v>4134226.78597641</v>
      </c>
      <c r="F2890" s="128">
        <v>30608.333333333336</v>
      </c>
      <c r="G2890" s="128">
        <v>30200</v>
      </c>
      <c r="H2890" s="128">
        <v>4103844.962077039</v>
      </c>
      <c r="I2890" s="128">
        <v>-0.0001</v>
      </c>
      <c r="J2890" s="128">
        <v>-0.0001</v>
      </c>
    </row>
    <row r="2891" spans="1:8" ht="12.75">
      <c r="A2891" s="127">
        <v>38398.979212962964</v>
      </c>
      <c r="C2891" s="150" t="s">
        <v>1230</v>
      </c>
      <c r="D2891" s="128">
        <v>32013.18095186211</v>
      </c>
      <c r="F2891" s="128">
        <v>427.4439534410719</v>
      </c>
      <c r="G2891" s="128">
        <v>402.336923485777</v>
      </c>
      <c r="H2891" s="128">
        <v>32013.18095186211</v>
      </c>
    </row>
    <row r="2893" spans="3:8" ht="12.75">
      <c r="C2893" s="150" t="s">
        <v>1231</v>
      </c>
      <c r="D2893" s="128">
        <v>0.774345061583295</v>
      </c>
      <c r="F2893" s="128">
        <v>1.39649535564739</v>
      </c>
      <c r="G2893" s="128">
        <v>1.33224146849595</v>
      </c>
      <c r="H2893" s="128">
        <v>0.7800777380161944</v>
      </c>
    </row>
    <row r="2894" spans="1:10" ht="12.75">
      <c r="A2894" s="144" t="s">
        <v>1220</v>
      </c>
      <c r="C2894" s="145" t="s">
        <v>1221</v>
      </c>
      <c r="D2894" s="145" t="s">
        <v>1222</v>
      </c>
      <c r="F2894" s="145" t="s">
        <v>1223</v>
      </c>
      <c r="G2894" s="145" t="s">
        <v>1224</v>
      </c>
      <c r="H2894" s="145" t="s">
        <v>1225</v>
      </c>
      <c r="I2894" s="146" t="s">
        <v>1226</v>
      </c>
      <c r="J2894" s="145" t="s">
        <v>1227</v>
      </c>
    </row>
    <row r="2895" spans="1:8" ht="12.75">
      <c r="A2895" s="147" t="s">
        <v>1116</v>
      </c>
      <c r="C2895" s="148">
        <v>285.2129999999888</v>
      </c>
      <c r="D2895" s="128">
        <v>5581643.263168335</v>
      </c>
      <c r="F2895" s="128">
        <v>45425</v>
      </c>
      <c r="G2895" s="128">
        <v>25175</v>
      </c>
      <c r="H2895" s="149" t="s">
        <v>299</v>
      </c>
    </row>
    <row r="2897" spans="4:8" ht="12.75">
      <c r="D2897" s="128">
        <v>5733607.7900009155</v>
      </c>
      <c r="F2897" s="128">
        <v>41775</v>
      </c>
      <c r="G2897" s="128">
        <v>24925</v>
      </c>
      <c r="H2897" s="149" t="s">
        <v>300</v>
      </c>
    </row>
    <row r="2899" spans="4:8" ht="12.75">
      <c r="D2899" s="128">
        <v>5546701.465393066</v>
      </c>
      <c r="F2899" s="128">
        <v>41275</v>
      </c>
      <c r="G2899" s="128">
        <v>24950</v>
      </c>
      <c r="H2899" s="149" t="s">
        <v>301</v>
      </c>
    </row>
    <row r="2901" spans="1:10" ht="12.75">
      <c r="A2901" s="144" t="s">
        <v>1228</v>
      </c>
      <c r="C2901" s="150" t="s">
        <v>1229</v>
      </c>
      <c r="D2901" s="128">
        <v>5620650.839520773</v>
      </c>
      <c r="F2901" s="128">
        <v>42825</v>
      </c>
      <c r="G2901" s="128">
        <v>25016.666666666664</v>
      </c>
      <c r="H2901" s="128">
        <v>5586693.563486213</v>
      </c>
      <c r="I2901" s="128">
        <v>-0.0001</v>
      </c>
      <c r="J2901" s="128">
        <v>-0.0001</v>
      </c>
    </row>
    <row r="2902" spans="1:8" ht="12.75">
      <c r="A2902" s="127">
        <v>38398.979895833334</v>
      </c>
      <c r="C2902" s="150" t="s">
        <v>1230</v>
      </c>
      <c r="D2902" s="128">
        <v>99371.45870050749</v>
      </c>
      <c r="F2902" s="128">
        <v>2265.5021518418384</v>
      </c>
      <c r="G2902" s="128">
        <v>137.68926368215253</v>
      </c>
      <c r="H2902" s="128">
        <v>99371.45870050749</v>
      </c>
    </row>
    <row r="2904" spans="3:8" ht="12.75">
      <c r="C2904" s="150" t="s">
        <v>1231</v>
      </c>
      <c r="D2904" s="128">
        <v>1.7679706770218104</v>
      </c>
      <c r="F2904" s="128">
        <v>5.290139292100032</v>
      </c>
      <c r="G2904" s="128">
        <v>0.5503901279766258</v>
      </c>
      <c r="H2904" s="128">
        <v>1.7787168308278865</v>
      </c>
    </row>
    <row r="2905" spans="1:10" ht="12.75">
      <c r="A2905" s="144" t="s">
        <v>1220</v>
      </c>
      <c r="C2905" s="145" t="s">
        <v>1221</v>
      </c>
      <c r="D2905" s="145" t="s">
        <v>1222</v>
      </c>
      <c r="F2905" s="145" t="s">
        <v>1223</v>
      </c>
      <c r="G2905" s="145" t="s">
        <v>1224</v>
      </c>
      <c r="H2905" s="145" t="s">
        <v>1225</v>
      </c>
      <c r="I2905" s="146" t="s">
        <v>1226</v>
      </c>
      <c r="J2905" s="145" t="s">
        <v>1227</v>
      </c>
    </row>
    <row r="2906" spans="1:8" ht="12.75">
      <c r="A2906" s="147" t="s">
        <v>1112</v>
      </c>
      <c r="C2906" s="148">
        <v>288.1579999998212</v>
      </c>
      <c r="D2906" s="128">
        <v>491015.0973830223</v>
      </c>
      <c r="F2906" s="128">
        <v>6310</v>
      </c>
      <c r="G2906" s="128">
        <v>5490</v>
      </c>
      <c r="H2906" s="149" t="s">
        <v>302</v>
      </c>
    </row>
    <row r="2908" spans="4:8" ht="12.75">
      <c r="D2908" s="128">
        <v>501643.4263215065</v>
      </c>
      <c r="F2908" s="128">
        <v>6310</v>
      </c>
      <c r="G2908" s="128">
        <v>5490</v>
      </c>
      <c r="H2908" s="149" t="s">
        <v>303</v>
      </c>
    </row>
    <row r="2910" spans="4:8" ht="12.75">
      <c r="D2910" s="128">
        <v>499760.9650206566</v>
      </c>
      <c r="F2910" s="128">
        <v>6310</v>
      </c>
      <c r="G2910" s="128">
        <v>5490</v>
      </c>
      <c r="H2910" s="149" t="s">
        <v>304</v>
      </c>
    </row>
    <row r="2912" spans="1:10" ht="12.75">
      <c r="A2912" s="144" t="s">
        <v>1228</v>
      </c>
      <c r="C2912" s="150" t="s">
        <v>1229</v>
      </c>
      <c r="D2912" s="128">
        <v>497473.16290839517</v>
      </c>
      <c r="F2912" s="128">
        <v>6310</v>
      </c>
      <c r="G2912" s="128">
        <v>5490</v>
      </c>
      <c r="H2912" s="128">
        <v>491579.5124659173</v>
      </c>
      <c r="I2912" s="128">
        <v>-0.0001</v>
      </c>
      <c r="J2912" s="128">
        <v>-0.0001</v>
      </c>
    </row>
    <row r="2913" spans="1:8" ht="12.75">
      <c r="A2913" s="127">
        <v>38398.98032407407</v>
      </c>
      <c r="C2913" s="150" t="s">
        <v>1230</v>
      </c>
      <c r="D2913" s="128">
        <v>5671.496529567467</v>
      </c>
      <c r="H2913" s="128">
        <v>5671.496529567467</v>
      </c>
    </row>
    <row r="2915" spans="3:8" ht="12.75">
      <c r="C2915" s="150" t="s">
        <v>1231</v>
      </c>
      <c r="D2915" s="128">
        <v>1.1400608017546103</v>
      </c>
      <c r="F2915" s="128">
        <v>0</v>
      </c>
      <c r="G2915" s="128">
        <v>0</v>
      </c>
      <c r="H2915" s="128">
        <v>1.1537292311303744</v>
      </c>
    </row>
    <row r="2916" spans="1:10" ht="12.75">
      <c r="A2916" s="144" t="s">
        <v>1220</v>
      </c>
      <c r="C2916" s="145" t="s">
        <v>1221</v>
      </c>
      <c r="D2916" s="145" t="s">
        <v>1222</v>
      </c>
      <c r="F2916" s="145" t="s">
        <v>1223</v>
      </c>
      <c r="G2916" s="145" t="s">
        <v>1224</v>
      </c>
      <c r="H2916" s="145" t="s">
        <v>1225</v>
      </c>
      <c r="I2916" s="146" t="s">
        <v>1226</v>
      </c>
      <c r="J2916" s="145" t="s">
        <v>1227</v>
      </c>
    </row>
    <row r="2917" spans="1:8" ht="12.75">
      <c r="A2917" s="147" t="s">
        <v>1113</v>
      </c>
      <c r="C2917" s="148">
        <v>334.94100000010803</v>
      </c>
      <c r="D2917" s="128">
        <v>40402.04132562876</v>
      </c>
      <c r="F2917" s="128">
        <v>38400</v>
      </c>
      <c r="G2917" s="128">
        <v>37900</v>
      </c>
      <c r="H2917" s="149" t="s">
        <v>305</v>
      </c>
    </row>
    <row r="2919" spans="4:8" ht="12.75">
      <c r="D2919" s="128">
        <v>41085.60072547197</v>
      </c>
      <c r="F2919" s="128">
        <v>38100</v>
      </c>
      <c r="G2919" s="128">
        <v>37400</v>
      </c>
      <c r="H2919" s="149" t="s">
        <v>306</v>
      </c>
    </row>
    <row r="2921" spans="4:8" ht="12.75">
      <c r="D2921" s="128">
        <v>40905.66733670235</v>
      </c>
      <c r="F2921" s="128">
        <v>38300</v>
      </c>
      <c r="G2921" s="128">
        <v>37500</v>
      </c>
      <c r="H2921" s="149" t="s">
        <v>307</v>
      </c>
    </row>
    <row r="2923" spans="1:10" ht="12.75">
      <c r="A2923" s="144" t="s">
        <v>1228</v>
      </c>
      <c r="C2923" s="150" t="s">
        <v>1229</v>
      </c>
      <c r="D2923" s="128">
        <v>40797.76979593436</v>
      </c>
      <c r="F2923" s="128">
        <v>38266.666666666664</v>
      </c>
      <c r="G2923" s="128">
        <v>37600</v>
      </c>
      <c r="H2923" s="128">
        <v>2978.4715503203242</v>
      </c>
      <c r="I2923" s="128">
        <v>-0.0001</v>
      </c>
      <c r="J2923" s="128">
        <v>-0.0001</v>
      </c>
    </row>
    <row r="2924" spans="1:8" ht="12.75">
      <c r="A2924" s="127">
        <v>38398.98079861111</v>
      </c>
      <c r="C2924" s="150" t="s">
        <v>1230</v>
      </c>
      <c r="D2924" s="128">
        <v>354.3229780247785</v>
      </c>
      <c r="F2924" s="128">
        <v>152.7525231651947</v>
      </c>
      <c r="G2924" s="128">
        <v>264.575131106459</v>
      </c>
      <c r="H2924" s="128">
        <v>354.3229780247785</v>
      </c>
    </row>
    <row r="2926" spans="3:8" ht="12.75">
      <c r="C2926" s="150" t="s">
        <v>1231</v>
      </c>
      <c r="D2926" s="128">
        <v>0.8684861447011939</v>
      </c>
      <c r="F2926" s="128">
        <v>0.3991790675048643</v>
      </c>
      <c r="G2926" s="128">
        <v>0.703657263581008</v>
      </c>
      <c r="H2926" s="128">
        <v>11.896134377602912</v>
      </c>
    </row>
    <row r="2927" spans="1:10" ht="12.75">
      <c r="A2927" s="144" t="s">
        <v>1220</v>
      </c>
      <c r="C2927" s="145" t="s">
        <v>1221</v>
      </c>
      <c r="D2927" s="145" t="s">
        <v>1222</v>
      </c>
      <c r="F2927" s="145" t="s">
        <v>1223</v>
      </c>
      <c r="G2927" s="145" t="s">
        <v>1224</v>
      </c>
      <c r="H2927" s="145" t="s">
        <v>1225</v>
      </c>
      <c r="I2927" s="146" t="s">
        <v>1226</v>
      </c>
      <c r="J2927" s="145" t="s">
        <v>1227</v>
      </c>
    </row>
    <row r="2928" spans="1:8" ht="12.75">
      <c r="A2928" s="147" t="s">
        <v>1117</v>
      </c>
      <c r="C2928" s="148">
        <v>393.36599999992177</v>
      </c>
      <c r="D2928" s="128">
        <v>265575.2353219986</v>
      </c>
      <c r="F2928" s="128">
        <v>8300</v>
      </c>
      <c r="G2928" s="128">
        <v>8300</v>
      </c>
      <c r="H2928" s="149" t="s">
        <v>308</v>
      </c>
    </row>
    <row r="2930" spans="4:8" ht="12.75">
      <c r="D2930" s="128">
        <v>271395.2072072029</v>
      </c>
      <c r="F2930" s="128">
        <v>8400</v>
      </c>
      <c r="G2930" s="128">
        <v>8300</v>
      </c>
      <c r="H2930" s="149" t="s">
        <v>309</v>
      </c>
    </row>
    <row r="2932" spans="4:8" ht="12.75">
      <c r="D2932" s="128">
        <v>263300.74324703217</v>
      </c>
      <c r="F2932" s="128">
        <v>8300</v>
      </c>
      <c r="G2932" s="128">
        <v>8300</v>
      </c>
      <c r="H2932" s="149" t="s">
        <v>310</v>
      </c>
    </row>
    <row r="2934" spans="1:10" ht="12.75">
      <c r="A2934" s="144" t="s">
        <v>1228</v>
      </c>
      <c r="C2934" s="150" t="s">
        <v>1229</v>
      </c>
      <c r="D2934" s="128">
        <v>266757.0619254112</v>
      </c>
      <c r="F2934" s="128">
        <v>8333.333333333334</v>
      </c>
      <c r="G2934" s="128">
        <v>8300</v>
      </c>
      <c r="H2934" s="128">
        <v>258440.39525874454</v>
      </c>
      <c r="I2934" s="128">
        <v>-0.0001</v>
      </c>
      <c r="J2934" s="128">
        <v>-0.0001</v>
      </c>
    </row>
    <row r="2935" spans="1:8" ht="12.75">
      <c r="A2935" s="127">
        <v>38398.98127314815</v>
      </c>
      <c r="C2935" s="150" t="s">
        <v>1230</v>
      </c>
      <c r="D2935" s="128">
        <v>4174.640378646841</v>
      </c>
      <c r="F2935" s="128">
        <v>57.73502691896257</v>
      </c>
      <c r="H2935" s="128">
        <v>4174.640378646841</v>
      </c>
    </row>
    <row r="2937" spans="3:8" ht="12.75">
      <c r="C2937" s="150" t="s">
        <v>1231</v>
      </c>
      <c r="D2937" s="128">
        <v>1.564959648496251</v>
      </c>
      <c r="F2937" s="128">
        <v>0.6928203230275507</v>
      </c>
      <c r="G2937" s="128">
        <v>0</v>
      </c>
      <c r="H2937" s="128">
        <v>1.6153203815012314</v>
      </c>
    </row>
    <row r="2938" spans="1:10" ht="12.75">
      <c r="A2938" s="144" t="s">
        <v>1220</v>
      </c>
      <c r="C2938" s="145" t="s">
        <v>1221</v>
      </c>
      <c r="D2938" s="145" t="s">
        <v>1222</v>
      </c>
      <c r="F2938" s="145" t="s">
        <v>1223</v>
      </c>
      <c r="G2938" s="145" t="s">
        <v>1224</v>
      </c>
      <c r="H2938" s="145" t="s">
        <v>1225</v>
      </c>
      <c r="I2938" s="146" t="s">
        <v>1226</v>
      </c>
      <c r="J2938" s="145" t="s">
        <v>1227</v>
      </c>
    </row>
    <row r="2939" spans="1:8" ht="12.75">
      <c r="A2939" s="147" t="s">
        <v>1111</v>
      </c>
      <c r="C2939" s="148">
        <v>396.15199999976903</v>
      </c>
      <c r="D2939" s="128">
        <v>351041.05584573746</v>
      </c>
      <c r="F2939" s="128">
        <v>104300</v>
      </c>
      <c r="G2939" s="128">
        <v>104200</v>
      </c>
      <c r="H2939" s="149" t="s">
        <v>311</v>
      </c>
    </row>
    <row r="2941" spans="4:8" ht="12.75">
      <c r="D2941" s="128">
        <v>361015.48768234253</v>
      </c>
      <c r="F2941" s="128">
        <v>104100</v>
      </c>
      <c r="G2941" s="128">
        <v>104900</v>
      </c>
      <c r="H2941" s="149" t="s">
        <v>312</v>
      </c>
    </row>
    <row r="2943" spans="4:8" ht="12.75">
      <c r="D2943" s="128">
        <v>350532.4945960045</v>
      </c>
      <c r="F2943" s="128">
        <v>103900</v>
      </c>
      <c r="G2943" s="128">
        <v>103500</v>
      </c>
      <c r="H2943" s="149" t="s">
        <v>313</v>
      </c>
    </row>
    <row r="2945" spans="1:10" ht="12.75">
      <c r="A2945" s="144" t="s">
        <v>1228</v>
      </c>
      <c r="C2945" s="150" t="s">
        <v>1229</v>
      </c>
      <c r="D2945" s="128">
        <v>354196.34604136145</v>
      </c>
      <c r="F2945" s="128">
        <v>104100</v>
      </c>
      <c r="G2945" s="128">
        <v>104200</v>
      </c>
      <c r="H2945" s="128">
        <v>250046.88111865043</v>
      </c>
      <c r="I2945" s="128">
        <v>-0.0001</v>
      </c>
      <c r="J2945" s="128">
        <v>-0.0001</v>
      </c>
    </row>
    <row r="2946" spans="1:8" ht="12.75">
      <c r="A2946" s="127">
        <v>38398.98173611111</v>
      </c>
      <c r="C2946" s="150" t="s">
        <v>1230</v>
      </c>
      <c r="D2946" s="128">
        <v>5911.021753979224</v>
      </c>
      <c r="F2946" s="128">
        <v>200</v>
      </c>
      <c r="G2946" s="128">
        <v>700</v>
      </c>
      <c r="H2946" s="128">
        <v>5911.021753979224</v>
      </c>
    </row>
    <row r="2948" spans="3:8" ht="12.75">
      <c r="C2948" s="150" t="s">
        <v>1231</v>
      </c>
      <c r="D2948" s="128">
        <v>1.6688545266045631</v>
      </c>
      <c r="F2948" s="128">
        <v>0.19212295869356388</v>
      </c>
      <c r="G2948" s="128">
        <v>0.6717850287907869</v>
      </c>
      <c r="H2948" s="128">
        <v>2.363965400222036</v>
      </c>
    </row>
    <row r="2949" spans="1:10" ht="12.75">
      <c r="A2949" s="144" t="s">
        <v>1220</v>
      </c>
      <c r="C2949" s="145" t="s">
        <v>1221</v>
      </c>
      <c r="D2949" s="145" t="s">
        <v>1222</v>
      </c>
      <c r="F2949" s="145" t="s">
        <v>1223</v>
      </c>
      <c r="G2949" s="145" t="s">
        <v>1224</v>
      </c>
      <c r="H2949" s="145" t="s">
        <v>1225</v>
      </c>
      <c r="I2949" s="146" t="s">
        <v>1226</v>
      </c>
      <c r="J2949" s="145" t="s">
        <v>1227</v>
      </c>
    </row>
    <row r="2950" spans="1:8" ht="12.75">
      <c r="A2950" s="147" t="s">
        <v>1118</v>
      </c>
      <c r="C2950" s="148">
        <v>589.5920000001788</v>
      </c>
      <c r="D2950" s="128">
        <v>23128.09736213088</v>
      </c>
      <c r="F2950" s="128">
        <v>2070</v>
      </c>
      <c r="G2950" s="128">
        <v>2040</v>
      </c>
      <c r="H2950" s="149" t="s">
        <v>314</v>
      </c>
    </row>
    <row r="2952" spans="4:8" ht="12.75">
      <c r="D2952" s="128">
        <v>21784.280273616314</v>
      </c>
      <c r="F2952" s="128">
        <v>2060</v>
      </c>
      <c r="G2952" s="128">
        <v>1950</v>
      </c>
      <c r="H2952" s="149" t="s">
        <v>315</v>
      </c>
    </row>
    <row r="2954" spans="4:8" ht="12.75">
      <c r="D2954" s="128">
        <v>22232.29228052497</v>
      </c>
      <c r="F2954" s="128">
        <v>2020.0000000018626</v>
      </c>
      <c r="G2954" s="128">
        <v>1990</v>
      </c>
      <c r="H2954" s="149" t="s">
        <v>316</v>
      </c>
    </row>
    <row r="2956" spans="1:10" ht="12.75">
      <c r="A2956" s="144" t="s">
        <v>1228</v>
      </c>
      <c r="C2956" s="150" t="s">
        <v>1229</v>
      </c>
      <c r="D2956" s="128">
        <v>22381.556638757385</v>
      </c>
      <c r="F2956" s="128">
        <v>2050.0000000006207</v>
      </c>
      <c r="G2956" s="128">
        <v>1993.3333333333335</v>
      </c>
      <c r="H2956" s="128">
        <v>20361.608940012324</v>
      </c>
      <c r="I2956" s="128">
        <v>-0.0001</v>
      </c>
      <c r="J2956" s="128">
        <v>-0.0001</v>
      </c>
    </row>
    <row r="2957" spans="1:8" ht="12.75">
      <c r="A2957" s="127">
        <v>38398.9822337963</v>
      </c>
      <c r="C2957" s="150" t="s">
        <v>1230</v>
      </c>
      <c r="D2957" s="128">
        <v>684.2302085738337</v>
      </c>
      <c r="F2957" s="128">
        <v>26.45751310957956</v>
      </c>
      <c r="G2957" s="128">
        <v>45.09249752822894</v>
      </c>
      <c r="H2957" s="128">
        <v>684.2302085738337</v>
      </c>
    </row>
    <row r="2959" spans="3:8" ht="12.75">
      <c r="C2959" s="150" t="s">
        <v>1231</v>
      </c>
      <c r="D2959" s="128">
        <v>3.0571162659391415</v>
      </c>
      <c r="F2959" s="128">
        <v>1.2906103955888562</v>
      </c>
      <c r="G2959" s="128">
        <v>2.2621654278375725</v>
      </c>
      <c r="H2959" s="128">
        <v>3.3603936240483536</v>
      </c>
    </row>
    <row r="2960" spans="1:10" ht="12.75">
      <c r="A2960" s="144" t="s">
        <v>1220</v>
      </c>
      <c r="C2960" s="145" t="s">
        <v>1221</v>
      </c>
      <c r="D2960" s="145" t="s">
        <v>1222</v>
      </c>
      <c r="F2960" s="145" t="s">
        <v>1223</v>
      </c>
      <c r="G2960" s="145" t="s">
        <v>1224</v>
      </c>
      <c r="H2960" s="145" t="s">
        <v>1225</v>
      </c>
      <c r="I2960" s="146" t="s">
        <v>1226</v>
      </c>
      <c r="J2960" s="145" t="s">
        <v>1227</v>
      </c>
    </row>
    <row r="2961" spans="1:8" ht="12.75">
      <c r="A2961" s="147" t="s">
        <v>1119</v>
      </c>
      <c r="C2961" s="148">
        <v>766.4900000002235</v>
      </c>
      <c r="D2961" s="128">
        <v>1994.5445542521775</v>
      </c>
      <c r="F2961" s="128">
        <v>1729.9999999981374</v>
      </c>
      <c r="G2961" s="128">
        <v>1759</v>
      </c>
      <c r="H2961" s="149" t="s">
        <v>317</v>
      </c>
    </row>
    <row r="2963" spans="4:8" ht="12.75">
      <c r="D2963" s="128">
        <v>1963.871159054339</v>
      </c>
      <c r="F2963" s="128">
        <v>1704</v>
      </c>
      <c r="G2963" s="128">
        <v>1735.9999999981374</v>
      </c>
      <c r="H2963" s="149" t="s">
        <v>318</v>
      </c>
    </row>
    <row r="2965" spans="4:8" ht="12.75">
      <c r="D2965" s="128">
        <v>1949.073184531182</v>
      </c>
      <c r="F2965" s="128">
        <v>1679.9999999981374</v>
      </c>
      <c r="G2965" s="128">
        <v>1745.0000000018626</v>
      </c>
      <c r="H2965" s="149" t="s">
        <v>319</v>
      </c>
    </row>
    <row r="2967" spans="1:10" ht="12.75">
      <c r="A2967" s="144" t="s">
        <v>1228</v>
      </c>
      <c r="C2967" s="150" t="s">
        <v>1229</v>
      </c>
      <c r="D2967" s="128">
        <v>1969.1629659458995</v>
      </c>
      <c r="F2967" s="128">
        <v>1704.666666665425</v>
      </c>
      <c r="G2967" s="128">
        <v>1746.6666666666665</v>
      </c>
      <c r="H2967" s="128">
        <v>242.67678708470757</v>
      </c>
      <c r="I2967" s="128">
        <v>-0.0001</v>
      </c>
      <c r="J2967" s="128">
        <v>-0.0001</v>
      </c>
    </row>
    <row r="2968" spans="1:8" ht="12.75">
      <c r="A2968" s="127">
        <v>38398.98273148148</v>
      </c>
      <c r="C2968" s="150" t="s">
        <v>1230</v>
      </c>
      <c r="D2968" s="128">
        <v>23.19296835700407</v>
      </c>
      <c r="F2968" s="128">
        <v>25.006665777967065</v>
      </c>
      <c r="G2968" s="128">
        <v>11.590225767862446</v>
      </c>
      <c r="H2968" s="128">
        <v>23.19296835700407</v>
      </c>
    </row>
    <row r="2970" spans="3:8" ht="12.75">
      <c r="C2970" s="150" t="s">
        <v>1231</v>
      </c>
      <c r="D2970" s="128">
        <v>1.1778084779216422</v>
      </c>
      <c r="F2970" s="128">
        <v>1.466953408954944</v>
      </c>
      <c r="G2970" s="128">
        <v>0.6635625439615906</v>
      </c>
      <c r="H2970" s="128">
        <v>9.557143324511067</v>
      </c>
    </row>
    <row r="2971" spans="1:16" ht="12.75">
      <c r="A2971" s="138" t="s">
        <v>1280</v>
      </c>
      <c r="B2971" s="133" t="s">
        <v>320</v>
      </c>
      <c r="D2971" s="138" t="s">
        <v>1281</v>
      </c>
      <c r="E2971" s="133" t="s">
        <v>1282</v>
      </c>
      <c r="F2971" s="134" t="s">
        <v>1163</v>
      </c>
      <c r="G2971" s="139" t="s">
        <v>1284</v>
      </c>
      <c r="H2971" s="140">
        <v>2</v>
      </c>
      <c r="I2971" s="141" t="s">
        <v>1285</v>
      </c>
      <c r="J2971" s="140">
        <v>11</v>
      </c>
      <c r="K2971" s="139" t="s">
        <v>1286</v>
      </c>
      <c r="L2971" s="142">
        <v>1</v>
      </c>
      <c r="M2971" s="139" t="s">
        <v>1287</v>
      </c>
      <c r="N2971" s="143">
        <v>1</v>
      </c>
      <c r="O2971" s="139" t="s">
        <v>1288</v>
      </c>
      <c r="P2971" s="143">
        <v>1</v>
      </c>
    </row>
    <row r="2973" spans="1:10" ht="12.75">
      <c r="A2973" s="144" t="s">
        <v>1220</v>
      </c>
      <c r="C2973" s="145" t="s">
        <v>1221</v>
      </c>
      <c r="D2973" s="145" t="s">
        <v>1222</v>
      </c>
      <c r="F2973" s="145" t="s">
        <v>1223</v>
      </c>
      <c r="G2973" s="145" t="s">
        <v>1224</v>
      </c>
      <c r="H2973" s="145" t="s">
        <v>1225</v>
      </c>
      <c r="I2973" s="146" t="s">
        <v>1226</v>
      </c>
      <c r="J2973" s="145" t="s">
        <v>1227</v>
      </c>
    </row>
    <row r="2974" spans="1:8" ht="12.75">
      <c r="A2974" s="147" t="s">
        <v>1096</v>
      </c>
      <c r="C2974" s="148">
        <v>178.2290000000503</v>
      </c>
      <c r="D2974" s="128">
        <v>496</v>
      </c>
      <c r="F2974" s="128">
        <v>441.00000000046566</v>
      </c>
      <c r="G2974" s="128">
        <v>393</v>
      </c>
      <c r="H2974" s="149" t="s">
        <v>321</v>
      </c>
    </row>
    <row r="2976" spans="4:8" ht="12.75">
      <c r="D2976" s="128">
        <v>472</v>
      </c>
      <c r="F2976" s="128">
        <v>412.00000000046566</v>
      </c>
      <c r="G2976" s="128">
        <v>426.99999999953434</v>
      </c>
      <c r="H2976" s="149" t="s">
        <v>322</v>
      </c>
    </row>
    <row r="2978" spans="4:8" ht="12.75">
      <c r="D2978" s="128">
        <v>522.5037283077836</v>
      </c>
      <c r="F2978" s="128">
        <v>400</v>
      </c>
      <c r="G2978" s="128">
        <v>359</v>
      </c>
      <c r="H2978" s="149" t="s">
        <v>323</v>
      </c>
    </row>
    <row r="2980" spans="1:8" ht="12.75">
      <c r="A2980" s="144" t="s">
        <v>1228</v>
      </c>
      <c r="C2980" s="150" t="s">
        <v>1229</v>
      </c>
      <c r="D2980" s="128">
        <v>496.8345761025945</v>
      </c>
      <c r="F2980" s="128">
        <v>417.6666666669771</v>
      </c>
      <c r="G2980" s="128">
        <v>392.9999999998448</v>
      </c>
      <c r="H2980" s="128">
        <v>94.7855382378986</v>
      </c>
    </row>
    <row r="2981" spans="1:8" ht="12.75">
      <c r="A2981" s="127">
        <v>38398.985</v>
      </c>
      <c r="C2981" s="150" t="s">
        <v>1230</v>
      </c>
      <c r="D2981" s="128">
        <v>25.262205588583566</v>
      </c>
      <c r="F2981" s="128">
        <v>21.079215671877574</v>
      </c>
      <c r="G2981" s="128">
        <v>33.99999999976625</v>
      </c>
      <c r="H2981" s="128">
        <v>25.262205588583566</v>
      </c>
    </row>
    <row r="2983" spans="3:8" ht="12.75">
      <c r="C2983" s="150" t="s">
        <v>1231</v>
      </c>
      <c r="D2983" s="128">
        <v>5.084631143579472</v>
      </c>
      <c r="F2983" s="128">
        <v>5.046899203159275</v>
      </c>
      <c r="G2983" s="128">
        <v>8.651399491038086</v>
      </c>
      <c r="H2983" s="128">
        <v>26.651961953498567</v>
      </c>
    </row>
    <row r="2984" spans="1:10" ht="12.75">
      <c r="A2984" s="144" t="s">
        <v>1220</v>
      </c>
      <c r="C2984" s="145" t="s">
        <v>1221</v>
      </c>
      <c r="D2984" s="145" t="s">
        <v>1222</v>
      </c>
      <c r="F2984" s="145" t="s">
        <v>1223</v>
      </c>
      <c r="G2984" s="145" t="s">
        <v>1224</v>
      </c>
      <c r="H2984" s="145" t="s">
        <v>1225</v>
      </c>
      <c r="I2984" s="146" t="s">
        <v>1226</v>
      </c>
      <c r="J2984" s="145" t="s">
        <v>1227</v>
      </c>
    </row>
    <row r="2985" spans="1:8" ht="12.75">
      <c r="A2985" s="147" t="s">
        <v>1112</v>
      </c>
      <c r="C2985" s="148">
        <v>251.61100000003353</v>
      </c>
      <c r="D2985" s="128">
        <v>5815312.17855835</v>
      </c>
      <c r="F2985" s="128">
        <v>39800</v>
      </c>
      <c r="G2985" s="128">
        <v>34200</v>
      </c>
      <c r="H2985" s="149" t="s">
        <v>324</v>
      </c>
    </row>
    <row r="2987" spans="4:8" ht="12.75">
      <c r="D2987" s="128">
        <v>5891512.93535614</v>
      </c>
      <c r="F2987" s="128">
        <v>39300</v>
      </c>
      <c r="G2987" s="128">
        <v>34100</v>
      </c>
      <c r="H2987" s="149" t="s">
        <v>325</v>
      </c>
    </row>
    <row r="2989" spans="4:8" ht="12.75">
      <c r="D2989" s="128">
        <v>5671864.0274887085</v>
      </c>
      <c r="F2989" s="128">
        <v>40800</v>
      </c>
      <c r="G2989" s="128">
        <v>34900</v>
      </c>
      <c r="H2989" s="149" t="s">
        <v>326</v>
      </c>
    </row>
    <row r="2991" spans="1:10" ht="12.75">
      <c r="A2991" s="144" t="s">
        <v>1228</v>
      </c>
      <c r="C2991" s="150" t="s">
        <v>1229</v>
      </c>
      <c r="D2991" s="128">
        <v>5792896.380467733</v>
      </c>
      <c r="F2991" s="128">
        <v>39966.666666666664</v>
      </c>
      <c r="G2991" s="128">
        <v>34400</v>
      </c>
      <c r="H2991" s="128">
        <v>5755740.484155211</v>
      </c>
      <c r="I2991" s="128">
        <v>-0.0001</v>
      </c>
      <c r="J2991" s="128">
        <v>-0.0001</v>
      </c>
    </row>
    <row r="2992" spans="1:8" ht="12.75">
      <c r="A2992" s="127">
        <v>38398.98552083333</v>
      </c>
      <c r="C2992" s="150" t="s">
        <v>1230</v>
      </c>
      <c r="D2992" s="128">
        <v>111526.9549699384</v>
      </c>
      <c r="F2992" s="128">
        <v>763.7626158259733</v>
      </c>
      <c r="G2992" s="128">
        <v>435.88989435406734</v>
      </c>
      <c r="H2992" s="128">
        <v>111526.9549699384</v>
      </c>
    </row>
    <row r="2994" spans="3:8" ht="12.75">
      <c r="C2994" s="150" t="s">
        <v>1231</v>
      </c>
      <c r="D2994" s="128">
        <v>1.9252364904364716</v>
      </c>
      <c r="F2994" s="128">
        <v>1.9109990387639035</v>
      </c>
      <c r="G2994" s="128">
        <v>1.2671217859129869</v>
      </c>
      <c r="H2994" s="128">
        <v>1.9376647588083116</v>
      </c>
    </row>
    <row r="2995" spans="1:10" ht="12.75">
      <c r="A2995" s="144" t="s">
        <v>1220</v>
      </c>
      <c r="C2995" s="145" t="s">
        <v>1221</v>
      </c>
      <c r="D2995" s="145" t="s">
        <v>1222</v>
      </c>
      <c r="F2995" s="145" t="s">
        <v>1223</v>
      </c>
      <c r="G2995" s="145" t="s">
        <v>1224</v>
      </c>
      <c r="H2995" s="145" t="s">
        <v>1225</v>
      </c>
      <c r="I2995" s="146" t="s">
        <v>1226</v>
      </c>
      <c r="J2995" s="145" t="s">
        <v>1227</v>
      </c>
    </row>
    <row r="2996" spans="1:8" ht="12.75">
      <c r="A2996" s="147" t="s">
        <v>1115</v>
      </c>
      <c r="C2996" s="148">
        <v>257.6099999998696</v>
      </c>
      <c r="D2996" s="128">
        <v>433966.4430413246</v>
      </c>
      <c r="F2996" s="128">
        <v>18822.5</v>
      </c>
      <c r="G2996" s="128">
        <v>15672.500000014901</v>
      </c>
      <c r="H2996" s="149" t="s">
        <v>327</v>
      </c>
    </row>
    <row r="2998" spans="4:8" ht="12.75">
      <c r="D2998" s="128">
        <v>424940.4221420288</v>
      </c>
      <c r="F2998" s="128">
        <v>18132.5</v>
      </c>
      <c r="G2998" s="128">
        <v>15495</v>
      </c>
      <c r="H2998" s="149" t="s">
        <v>328</v>
      </c>
    </row>
    <row r="3000" spans="4:8" ht="12.75">
      <c r="D3000" s="128">
        <v>431216.8714170456</v>
      </c>
      <c r="F3000" s="128">
        <v>17665</v>
      </c>
      <c r="G3000" s="128">
        <v>15622.500000014901</v>
      </c>
      <c r="H3000" s="149" t="s">
        <v>329</v>
      </c>
    </row>
    <row r="3002" spans="1:10" ht="12.75">
      <c r="A3002" s="144" t="s">
        <v>1228</v>
      </c>
      <c r="C3002" s="150" t="s">
        <v>1229</v>
      </c>
      <c r="D3002" s="128">
        <v>430041.24553346634</v>
      </c>
      <c r="F3002" s="128">
        <v>18206.666666666668</v>
      </c>
      <c r="G3002" s="128">
        <v>15596.6666666766</v>
      </c>
      <c r="H3002" s="128">
        <v>413139.5788667947</v>
      </c>
      <c r="I3002" s="128">
        <v>-0.0001</v>
      </c>
      <c r="J3002" s="128">
        <v>-0.0001</v>
      </c>
    </row>
    <row r="3003" spans="1:8" ht="12.75">
      <c r="A3003" s="127">
        <v>38398.98615740741</v>
      </c>
      <c r="C3003" s="150" t="s">
        <v>1230</v>
      </c>
      <c r="D3003" s="128">
        <v>4626.427939802748</v>
      </c>
      <c r="F3003" s="128">
        <v>582.303257189356</v>
      </c>
      <c r="G3003" s="128">
        <v>91.52640785482816</v>
      </c>
      <c r="H3003" s="128">
        <v>4626.427939802748</v>
      </c>
    </row>
    <row r="3005" spans="3:8" ht="12.75">
      <c r="C3005" s="150" t="s">
        <v>1231</v>
      </c>
      <c r="D3005" s="128">
        <v>1.075810282816864</v>
      </c>
      <c r="F3005" s="128">
        <v>3.1982969087661446</v>
      </c>
      <c r="G3005" s="128">
        <v>0.5868331343541561</v>
      </c>
      <c r="H3005" s="128">
        <v>1.1198220108788972</v>
      </c>
    </row>
    <row r="3006" spans="1:10" ht="12.75">
      <c r="A3006" s="144" t="s">
        <v>1220</v>
      </c>
      <c r="C3006" s="145" t="s">
        <v>1221</v>
      </c>
      <c r="D3006" s="145" t="s">
        <v>1222</v>
      </c>
      <c r="F3006" s="145" t="s">
        <v>1223</v>
      </c>
      <c r="G3006" s="145" t="s">
        <v>1224</v>
      </c>
      <c r="H3006" s="145" t="s">
        <v>1225</v>
      </c>
      <c r="I3006" s="146" t="s">
        <v>1226</v>
      </c>
      <c r="J3006" s="145" t="s">
        <v>1227</v>
      </c>
    </row>
    <row r="3007" spans="1:8" ht="12.75">
      <c r="A3007" s="147" t="s">
        <v>1114</v>
      </c>
      <c r="C3007" s="148">
        <v>259.9399999999441</v>
      </c>
      <c r="D3007" s="128">
        <v>3408463.51745224</v>
      </c>
      <c r="F3007" s="128">
        <v>28850</v>
      </c>
      <c r="G3007" s="128">
        <v>28750</v>
      </c>
      <c r="H3007" s="149" t="s">
        <v>330</v>
      </c>
    </row>
    <row r="3009" spans="4:8" ht="12.75">
      <c r="D3009" s="128">
        <v>3475691.735725403</v>
      </c>
      <c r="F3009" s="128">
        <v>28925</v>
      </c>
      <c r="G3009" s="128">
        <v>28175</v>
      </c>
      <c r="H3009" s="149" t="s">
        <v>331</v>
      </c>
    </row>
    <row r="3011" spans="4:8" ht="12.75">
      <c r="D3011" s="128">
        <v>3440143.5780944824</v>
      </c>
      <c r="F3011" s="128">
        <v>28800</v>
      </c>
      <c r="G3011" s="128">
        <v>28800</v>
      </c>
      <c r="H3011" s="149" t="s">
        <v>332</v>
      </c>
    </row>
    <row r="3013" spans="1:10" ht="12.75">
      <c r="A3013" s="144" t="s">
        <v>1228</v>
      </c>
      <c r="C3013" s="150" t="s">
        <v>1229</v>
      </c>
      <c r="D3013" s="128">
        <v>3441432.943757375</v>
      </c>
      <c r="F3013" s="128">
        <v>28858.333333333336</v>
      </c>
      <c r="G3013" s="128">
        <v>28575</v>
      </c>
      <c r="H3013" s="128">
        <v>3412731.7802353627</v>
      </c>
      <c r="I3013" s="128">
        <v>-0.0001</v>
      </c>
      <c r="J3013" s="128">
        <v>-0.0001</v>
      </c>
    </row>
    <row r="3014" spans="1:8" ht="12.75">
      <c r="A3014" s="127">
        <v>38398.9868287037</v>
      </c>
      <c r="C3014" s="150" t="s">
        <v>1230</v>
      </c>
      <c r="D3014" s="128">
        <v>33632.65051855612</v>
      </c>
      <c r="F3014" s="128">
        <v>62.91528696058958</v>
      </c>
      <c r="G3014" s="128">
        <v>347.31109973624507</v>
      </c>
      <c r="H3014" s="128">
        <v>33632.65051855612</v>
      </c>
    </row>
    <row r="3016" spans="3:8" ht="12.75">
      <c r="C3016" s="150" t="s">
        <v>1231</v>
      </c>
      <c r="D3016" s="128">
        <v>0.9772862371055185</v>
      </c>
      <c r="F3016" s="128">
        <v>0.21801427765725523</v>
      </c>
      <c r="G3016" s="128">
        <v>1.2154369194619252</v>
      </c>
      <c r="H3016" s="128">
        <v>0.9855052399177007</v>
      </c>
    </row>
    <row r="3017" spans="1:10" ht="12.75">
      <c r="A3017" s="144" t="s">
        <v>1220</v>
      </c>
      <c r="C3017" s="145" t="s">
        <v>1221</v>
      </c>
      <c r="D3017" s="145" t="s">
        <v>1222</v>
      </c>
      <c r="F3017" s="145" t="s">
        <v>1223</v>
      </c>
      <c r="G3017" s="145" t="s">
        <v>1224</v>
      </c>
      <c r="H3017" s="145" t="s">
        <v>1225</v>
      </c>
      <c r="I3017" s="146" t="s">
        <v>1226</v>
      </c>
      <c r="J3017" s="145" t="s">
        <v>1227</v>
      </c>
    </row>
    <row r="3018" spans="1:8" ht="12.75">
      <c r="A3018" s="147" t="s">
        <v>1116</v>
      </c>
      <c r="C3018" s="148">
        <v>285.2129999999888</v>
      </c>
      <c r="D3018" s="128">
        <v>1602482.6873092651</v>
      </c>
      <c r="F3018" s="128">
        <v>20525</v>
      </c>
      <c r="G3018" s="128">
        <v>14850</v>
      </c>
      <c r="H3018" s="149" t="s">
        <v>333</v>
      </c>
    </row>
    <row r="3020" spans="4:8" ht="12.75">
      <c r="D3020" s="128">
        <v>1612617.8840751648</v>
      </c>
      <c r="F3020" s="128">
        <v>20600</v>
      </c>
      <c r="G3020" s="128">
        <v>14700</v>
      </c>
      <c r="H3020" s="149" t="s">
        <v>334</v>
      </c>
    </row>
    <row r="3022" spans="4:8" ht="12.75">
      <c r="D3022" s="128">
        <v>1618781.923576355</v>
      </c>
      <c r="F3022" s="128">
        <v>20100</v>
      </c>
      <c r="G3022" s="128">
        <v>14775</v>
      </c>
      <c r="H3022" s="149" t="s">
        <v>335</v>
      </c>
    </row>
    <row r="3024" spans="1:10" ht="12.75">
      <c r="A3024" s="144" t="s">
        <v>1228</v>
      </c>
      <c r="C3024" s="150" t="s">
        <v>1229</v>
      </c>
      <c r="D3024" s="128">
        <v>1611294.1649869285</v>
      </c>
      <c r="F3024" s="128">
        <v>20408.333333333332</v>
      </c>
      <c r="G3024" s="128">
        <v>14775</v>
      </c>
      <c r="H3024" s="128">
        <v>1593690.9703530038</v>
      </c>
      <c r="I3024" s="128">
        <v>-0.0001</v>
      </c>
      <c r="J3024" s="128">
        <v>-0.0001</v>
      </c>
    </row>
    <row r="3025" spans="1:8" ht="12.75">
      <c r="A3025" s="127">
        <v>38398.98751157407</v>
      </c>
      <c r="C3025" s="150" t="s">
        <v>1230</v>
      </c>
      <c r="D3025" s="128">
        <v>8229.85114633511</v>
      </c>
      <c r="F3025" s="128">
        <v>269.64482812272394</v>
      </c>
      <c r="G3025" s="128">
        <v>75</v>
      </c>
      <c r="H3025" s="128">
        <v>8229.85114633511</v>
      </c>
    </row>
    <row r="3027" spans="3:8" ht="12.75">
      <c r="C3027" s="150" t="s">
        <v>1231</v>
      </c>
      <c r="D3027" s="128">
        <v>0.5107603146072258</v>
      </c>
      <c r="F3027" s="128">
        <v>1.3212486473959526</v>
      </c>
      <c r="G3027" s="128">
        <v>0.5076142131979695</v>
      </c>
      <c r="H3027" s="128">
        <v>0.5164019436285185</v>
      </c>
    </row>
    <row r="3028" spans="1:10" ht="12.75">
      <c r="A3028" s="144" t="s">
        <v>1220</v>
      </c>
      <c r="C3028" s="145" t="s">
        <v>1221</v>
      </c>
      <c r="D3028" s="145" t="s">
        <v>1222</v>
      </c>
      <c r="F3028" s="145" t="s">
        <v>1223</v>
      </c>
      <c r="G3028" s="145" t="s">
        <v>1224</v>
      </c>
      <c r="H3028" s="145" t="s">
        <v>1225</v>
      </c>
      <c r="I3028" s="146" t="s">
        <v>1226</v>
      </c>
      <c r="J3028" s="145" t="s">
        <v>1227</v>
      </c>
    </row>
    <row r="3029" spans="1:8" ht="12.75">
      <c r="A3029" s="147" t="s">
        <v>1112</v>
      </c>
      <c r="C3029" s="148">
        <v>288.1579999998212</v>
      </c>
      <c r="D3029" s="128">
        <v>570228.2471561432</v>
      </c>
      <c r="F3029" s="128">
        <v>6170</v>
      </c>
      <c r="G3029" s="128">
        <v>5530</v>
      </c>
      <c r="H3029" s="149" t="s">
        <v>336</v>
      </c>
    </row>
    <row r="3031" spans="4:8" ht="12.75">
      <c r="D3031" s="128">
        <v>556390.5594034195</v>
      </c>
      <c r="F3031" s="128">
        <v>6170</v>
      </c>
      <c r="G3031" s="128">
        <v>5530</v>
      </c>
      <c r="H3031" s="149" t="s">
        <v>337</v>
      </c>
    </row>
    <row r="3033" spans="4:8" ht="12.75">
      <c r="D3033" s="128">
        <v>592858.0370464325</v>
      </c>
      <c r="F3033" s="128">
        <v>6170</v>
      </c>
      <c r="G3033" s="128">
        <v>5530</v>
      </c>
      <c r="H3033" s="149" t="s">
        <v>338</v>
      </c>
    </row>
    <row r="3035" spans="1:10" ht="12.75">
      <c r="A3035" s="144" t="s">
        <v>1228</v>
      </c>
      <c r="C3035" s="150" t="s">
        <v>1229</v>
      </c>
      <c r="D3035" s="128">
        <v>573158.9478686651</v>
      </c>
      <c r="F3035" s="128">
        <v>6170</v>
      </c>
      <c r="G3035" s="128">
        <v>5530</v>
      </c>
      <c r="H3035" s="128">
        <v>567313.9036208775</v>
      </c>
      <c r="I3035" s="128">
        <v>-0.0001</v>
      </c>
      <c r="J3035" s="128">
        <v>-0.0001</v>
      </c>
    </row>
    <row r="3036" spans="1:8" ht="12.75">
      <c r="A3036" s="127">
        <v>38398.98793981481</v>
      </c>
      <c r="C3036" s="150" t="s">
        <v>1230</v>
      </c>
      <c r="D3036" s="128">
        <v>18409.535203549523</v>
      </c>
      <c r="H3036" s="128">
        <v>18409.535203549523</v>
      </c>
    </row>
    <row r="3038" spans="3:8" ht="12.75">
      <c r="C3038" s="150" t="s">
        <v>1231</v>
      </c>
      <c r="D3038" s="128">
        <v>3.211942389106334</v>
      </c>
      <c r="F3038" s="128">
        <v>0</v>
      </c>
      <c r="G3038" s="128">
        <v>0</v>
      </c>
      <c r="H3038" s="128">
        <v>3.245035083055568</v>
      </c>
    </row>
    <row r="3039" spans="1:10" ht="12.75">
      <c r="A3039" s="144" t="s">
        <v>1220</v>
      </c>
      <c r="C3039" s="145" t="s">
        <v>1221</v>
      </c>
      <c r="D3039" s="145" t="s">
        <v>1222</v>
      </c>
      <c r="F3039" s="145" t="s">
        <v>1223</v>
      </c>
      <c r="G3039" s="145" t="s">
        <v>1224</v>
      </c>
      <c r="H3039" s="145" t="s">
        <v>1225</v>
      </c>
      <c r="I3039" s="146" t="s">
        <v>1226</v>
      </c>
      <c r="J3039" s="145" t="s">
        <v>1227</v>
      </c>
    </row>
    <row r="3040" spans="1:8" ht="12.75">
      <c r="A3040" s="147" t="s">
        <v>1113</v>
      </c>
      <c r="C3040" s="148">
        <v>334.94100000010803</v>
      </c>
      <c r="D3040" s="128">
        <v>337029.0545325279</v>
      </c>
      <c r="F3040" s="128">
        <v>39100</v>
      </c>
      <c r="G3040" s="128">
        <v>60600</v>
      </c>
      <c r="H3040" s="149" t="s">
        <v>339</v>
      </c>
    </row>
    <row r="3042" spans="4:8" ht="12.75">
      <c r="D3042" s="128">
        <v>346038.4124927521</v>
      </c>
      <c r="F3042" s="128">
        <v>39600</v>
      </c>
      <c r="G3042" s="128">
        <v>57600</v>
      </c>
      <c r="H3042" s="149" t="s">
        <v>340</v>
      </c>
    </row>
    <row r="3044" spans="4:8" ht="12.75">
      <c r="D3044" s="128">
        <v>336536.45126771927</v>
      </c>
      <c r="F3044" s="128">
        <v>39200</v>
      </c>
      <c r="G3044" s="128">
        <v>59200</v>
      </c>
      <c r="H3044" s="149" t="s">
        <v>341</v>
      </c>
    </row>
    <row r="3046" spans="1:10" ht="12.75">
      <c r="A3046" s="144" t="s">
        <v>1228</v>
      </c>
      <c r="C3046" s="150" t="s">
        <v>1229</v>
      </c>
      <c r="D3046" s="128">
        <v>339867.9727643331</v>
      </c>
      <c r="F3046" s="128">
        <v>39300</v>
      </c>
      <c r="G3046" s="128">
        <v>59133.33333333333</v>
      </c>
      <c r="H3046" s="128">
        <v>287258.76223801734</v>
      </c>
      <c r="I3046" s="128">
        <v>-0.0001</v>
      </c>
      <c r="J3046" s="128">
        <v>-0.0001</v>
      </c>
    </row>
    <row r="3047" spans="1:8" ht="12.75">
      <c r="A3047" s="127">
        <v>38398.98841435185</v>
      </c>
      <c r="C3047" s="150" t="s">
        <v>1230</v>
      </c>
      <c r="D3047" s="128">
        <v>5349.430747813363</v>
      </c>
      <c r="F3047" s="128">
        <v>264.575131106459</v>
      </c>
      <c r="G3047" s="128">
        <v>1501.1106998930272</v>
      </c>
      <c r="H3047" s="128">
        <v>5349.430747813363</v>
      </c>
    </row>
    <row r="3049" spans="3:8" ht="12.75">
      <c r="C3049" s="150" t="s">
        <v>1231</v>
      </c>
      <c r="D3049" s="128">
        <v>1.573973182675467</v>
      </c>
      <c r="F3049" s="128">
        <v>0.673219163120761</v>
      </c>
      <c r="G3049" s="128">
        <v>2.538518658218198</v>
      </c>
      <c r="H3049" s="128">
        <v>1.8622341425327604</v>
      </c>
    </row>
    <row r="3050" spans="1:10" ht="12.75">
      <c r="A3050" s="144" t="s">
        <v>1220</v>
      </c>
      <c r="C3050" s="145" t="s">
        <v>1221</v>
      </c>
      <c r="D3050" s="145" t="s">
        <v>1222</v>
      </c>
      <c r="F3050" s="145" t="s">
        <v>1223</v>
      </c>
      <c r="G3050" s="145" t="s">
        <v>1224</v>
      </c>
      <c r="H3050" s="145" t="s">
        <v>1225</v>
      </c>
      <c r="I3050" s="146" t="s">
        <v>1226</v>
      </c>
      <c r="J3050" s="145" t="s">
        <v>1227</v>
      </c>
    </row>
    <row r="3051" spans="1:8" ht="12.75">
      <c r="A3051" s="147" t="s">
        <v>1117</v>
      </c>
      <c r="C3051" s="148">
        <v>393.36599999992177</v>
      </c>
      <c r="D3051" s="128">
        <v>5424857.383148193</v>
      </c>
      <c r="F3051" s="128">
        <v>17800</v>
      </c>
      <c r="G3051" s="128">
        <v>19500</v>
      </c>
      <c r="H3051" s="149" t="s">
        <v>342</v>
      </c>
    </row>
    <row r="3053" spans="4:8" ht="12.75">
      <c r="D3053" s="128">
        <v>5596275.309783936</v>
      </c>
      <c r="F3053" s="128">
        <v>17600</v>
      </c>
      <c r="G3053" s="128">
        <v>19700</v>
      </c>
      <c r="H3053" s="149" t="s">
        <v>343</v>
      </c>
    </row>
    <row r="3055" spans="4:8" ht="12.75">
      <c r="D3055" s="128">
        <v>5625869.101524353</v>
      </c>
      <c r="F3055" s="128">
        <v>18200</v>
      </c>
      <c r="G3055" s="128">
        <v>19200</v>
      </c>
      <c r="H3055" s="149" t="s">
        <v>344</v>
      </c>
    </row>
    <row r="3057" spans="1:10" ht="12.75">
      <c r="A3057" s="144" t="s">
        <v>1228</v>
      </c>
      <c r="C3057" s="150" t="s">
        <v>1229</v>
      </c>
      <c r="D3057" s="128">
        <v>5549000.598152161</v>
      </c>
      <c r="F3057" s="128">
        <v>17866.666666666668</v>
      </c>
      <c r="G3057" s="128">
        <v>19466.666666666668</v>
      </c>
      <c r="H3057" s="128">
        <v>5530333.931485495</v>
      </c>
      <c r="I3057" s="128">
        <v>-0.0001</v>
      </c>
      <c r="J3057" s="128">
        <v>-0.0001</v>
      </c>
    </row>
    <row r="3058" spans="1:8" ht="12.75">
      <c r="A3058" s="127">
        <v>38398.98888888889</v>
      </c>
      <c r="C3058" s="150" t="s">
        <v>1230</v>
      </c>
      <c r="D3058" s="128">
        <v>108524.65849311238</v>
      </c>
      <c r="F3058" s="128">
        <v>305.5050463303894</v>
      </c>
      <c r="G3058" s="128">
        <v>251.66114784235833</v>
      </c>
      <c r="H3058" s="128">
        <v>108524.65849311238</v>
      </c>
    </row>
    <row r="3060" spans="3:8" ht="12.75">
      <c r="C3060" s="150" t="s">
        <v>1231</v>
      </c>
      <c r="D3060" s="128">
        <v>1.9557514289915832</v>
      </c>
      <c r="F3060" s="128">
        <v>1.7099163040880003</v>
      </c>
      <c r="G3060" s="128">
        <v>1.2927798690532106</v>
      </c>
      <c r="H3060" s="128">
        <v>1.962352722956853</v>
      </c>
    </row>
    <row r="3061" spans="1:10" ht="12.75">
      <c r="A3061" s="144" t="s">
        <v>1220</v>
      </c>
      <c r="C3061" s="145" t="s">
        <v>1221</v>
      </c>
      <c r="D3061" s="145" t="s">
        <v>1222</v>
      </c>
      <c r="F3061" s="145" t="s">
        <v>1223</v>
      </c>
      <c r="G3061" s="145" t="s">
        <v>1224</v>
      </c>
      <c r="H3061" s="145" t="s">
        <v>1225</v>
      </c>
      <c r="I3061" s="146" t="s">
        <v>1226</v>
      </c>
      <c r="J3061" s="145" t="s">
        <v>1227</v>
      </c>
    </row>
    <row r="3062" spans="1:8" ht="12.75">
      <c r="A3062" s="147" t="s">
        <v>1111</v>
      </c>
      <c r="C3062" s="148">
        <v>396.15199999976903</v>
      </c>
      <c r="D3062" s="128">
        <v>5659412.147605896</v>
      </c>
      <c r="F3062" s="128">
        <v>130900</v>
      </c>
      <c r="G3062" s="128">
        <v>134900</v>
      </c>
      <c r="H3062" s="149" t="s">
        <v>345</v>
      </c>
    </row>
    <row r="3064" spans="4:8" ht="12.75">
      <c r="D3064" s="128">
        <v>5781853.199920654</v>
      </c>
      <c r="F3064" s="128">
        <v>133700</v>
      </c>
      <c r="G3064" s="128">
        <v>133900</v>
      </c>
      <c r="H3064" s="149" t="s">
        <v>346</v>
      </c>
    </row>
    <row r="3066" spans="4:8" ht="12.75">
      <c r="D3066" s="128">
        <v>5621768.542617798</v>
      </c>
      <c r="F3066" s="128">
        <v>132700</v>
      </c>
      <c r="G3066" s="128">
        <v>135100</v>
      </c>
      <c r="H3066" s="149" t="s">
        <v>347</v>
      </c>
    </row>
    <row r="3068" spans="1:10" ht="12.75">
      <c r="A3068" s="144" t="s">
        <v>1228</v>
      </c>
      <c r="C3068" s="150" t="s">
        <v>1229</v>
      </c>
      <c r="D3068" s="128">
        <v>5687677.963381449</v>
      </c>
      <c r="F3068" s="128">
        <v>132433.33333333334</v>
      </c>
      <c r="G3068" s="128">
        <v>134633.33333333334</v>
      </c>
      <c r="H3068" s="128">
        <v>5554156.401748473</v>
      </c>
      <c r="I3068" s="128">
        <v>-0.0001</v>
      </c>
      <c r="J3068" s="128">
        <v>-0.0001</v>
      </c>
    </row>
    <row r="3069" spans="1:8" ht="12.75">
      <c r="A3069" s="127">
        <v>38398.98935185185</v>
      </c>
      <c r="C3069" s="150" t="s">
        <v>1230</v>
      </c>
      <c r="D3069" s="128">
        <v>83701.80184460389</v>
      </c>
      <c r="F3069" s="128">
        <v>1418.9197769195175</v>
      </c>
      <c r="G3069" s="128">
        <v>642.9100507328636</v>
      </c>
      <c r="H3069" s="128">
        <v>83701.80184460389</v>
      </c>
    </row>
    <row r="3071" spans="3:8" ht="12.75">
      <c r="C3071" s="150" t="s">
        <v>1231</v>
      </c>
      <c r="D3071" s="128">
        <v>1.4716339846154258</v>
      </c>
      <c r="F3071" s="128">
        <v>1.0714219307220119</v>
      </c>
      <c r="G3071" s="128">
        <v>0.4775266531811317</v>
      </c>
      <c r="H3071" s="128">
        <v>1.5070119706793677</v>
      </c>
    </row>
    <row r="3072" spans="1:10" ht="12.75">
      <c r="A3072" s="144" t="s">
        <v>1220</v>
      </c>
      <c r="C3072" s="145" t="s">
        <v>1221</v>
      </c>
      <c r="D3072" s="145" t="s">
        <v>1222</v>
      </c>
      <c r="F3072" s="145" t="s">
        <v>1223</v>
      </c>
      <c r="G3072" s="145" t="s">
        <v>1224</v>
      </c>
      <c r="H3072" s="145" t="s">
        <v>1225</v>
      </c>
      <c r="I3072" s="146" t="s">
        <v>1226</v>
      </c>
      <c r="J3072" s="145" t="s">
        <v>1227</v>
      </c>
    </row>
    <row r="3073" spans="1:8" ht="12.75">
      <c r="A3073" s="147" t="s">
        <v>1118</v>
      </c>
      <c r="C3073" s="148">
        <v>589.5920000001788</v>
      </c>
      <c r="D3073" s="128">
        <v>459185.89351797104</v>
      </c>
      <c r="F3073" s="128">
        <v>3750</v>
      </c>
      <c r="G3073" s="128">
        <v>3480</v>
      </c>
      <c r="H3073" s="149" t="s">
        <v>348</v>
      </c>
    </row>
    <row r="3075" spans="4:8" ht="12.75">
      <c r="D3075" s="128">
        <v>451293.13305711746</v>
      </c>
      <c r="F3075" s="128">
        <v>3859.9999999962747</v>
      </c>
      <c r="G3075" s="128">
        <v>3700</v>
      </c>
      <c r="H3075" s="149" t="s">
        <v>127</v>
      </c>
    </row>
    <row r="3077" spans="4:8" ht="12.75">
      <c r="D3077" s="128">
        <v>468611.74020576477</v>
      </c>
      <c r="F3077" s="128">
        <v>3720</v>
      </c>
      <c r="G3077" s="128">
        <v>3530</v>
      </c>
      <c r="H3077" s="149" t="s">
        <v>128</v>
      </c>
    </row>
    <row r="3079" spans="1:10" ht="12.75">
      <c r="A3079" s="144" t="s">
        <v>1228</v>
      </c>
      <c r="C3079" s="150" t="s">
        <v>1229</v>
      </c>
      <c r="D3079" s="128">
        <v>459696.9222602844</v>
      </c>
      <c r="F3079" s="128">
        <v>3776.6666666654246</v>
      </c>
      <c r="G3079" s="128">
        <v>3570</v>
      </c>
      <c r="H3079" s="128">
        <v>456029.85810407856</v>
      </c>
      <c r="I3079" s="128">
        <v>-0.0001</v>
      </c>
      <c r="J3079" s="128">
        <v>-0.0001</v>
      </c>
    </row>
    <row r="3080" spans="1:8" ht="12.75">
      <c r="A3080" s="127">
        <v>38398.989849537036</v>
      </c>
      <c r="C3080" s="150" t="s">
        <v>1230</v>
      </c>
      <c r="D3080" s="128">
        <v>8670.605582879098</v>
      </c>
      <c r="F3080" s="128">
        <v>73.7111479562283</v>
      </c>
      <c r="G3080" s="128">
        <v>115.32562594670797</v>
      </c>
      <c r="H3080" s="128">
        <v>8670.605582879098</v>
      </c>
    </row>
    <row r="3082" spans="3:8" ht="12.75">
      <c r="C3082" s="150" t="s">
        <v>1231</v>
      </c>
      <c r="D3082" s="128">
        <v>1.8861569793085813</v>
      </c>
      <c r="F3082" s="128">
        <v>1.9517514904568194</v>
      </c>
      <c r="G3082" s="128">
        <v>3.2304096903839756</v>
      </c>
      <c r="H3082" s="128">
        <v>1.9013240972700145</v>
      </c>
    </row>
    <row r="3083" spans="1:10" ht="12.75">
      <c r="A3083" s="144" t="s">
        <v>1220</v>
      </c>
      <c r="C3083" s="145" t="s">
        <v>1221</v>
      </c>
      <c r="D3083" s="145" t="s">
        <v>1222</v>
      </c>
      <c r="F3083" s="145" t="s">
        <v>1223</v>
      </c>
      <c r="G3083" s="145" t="s">
        <v>1224</v>
      </c>
      <c r="H3083" s="145" t="s">
        <v>1225</v>
      </c>
      <c r="I3083" s="146" t="s">
        <v>1226</v>
      </c>
      <c r="J3083" s="145" t="s">
        <v>1227</v>
      </c>
    </row>
    <row r="3084" spans="1:8" ht="12.75">
      <c r="A3084" s="147" t="s">
        <v>1119</v>
      </c>
      <c r="C3084" s="148">
        <v>766.4900000002235</v>
      </c>
      <c r="D3084" s="128">
        <v>2730.1029006764293</v>
      </c>
      <c r="F3084" s="128">
        <v>1785</v>
      </c>
      <c r="G3084" s="128">
        <v>1779.9999999981374</v>
      </c>
      <c r="H3084" s="149" t="s">
        <v>129</v>
      </c>
    </row>
    <row r="3086" spans="4:8" ht="12.75">
      <c r="D3086" s="128">
        <v>2672.0353289991617</v>
      </c>
      <c r="F3086" s="128">
        <v>1748.0000000018626</v>
      </c>
      <c r="G3086" s="128">
        <v>1866</v>
      </c>
      <c r="H3086" s="149" t="s">
        <v>130</v>
      </c>
    </row>
    <row r="3088" spans="4:8" ht="12.75">
      <c r="D3088" s="128">
        <v>2530.2670387923717</v>
      </c>
      <c r="F3088" s="128">
        <v>1792.0000000018626</v>
      </c>
      <c r="G3088" s="128">
        <v>1700</v>
      </c>
      <c r="H3088" s="149" t="s">
        <v>131</v>
      </c>
    </row>
    <row r="3090" spans="1:10" ht="12.75">
      <c r="A3090" s="144" t="s">
        <v>1228</v>
      </c>
      <c r="C3090" s="150" t="s">
        <v>1229</v>
      </c>
      <c r="D3090" s="128">
        <v>2644.135089489321</v>
      </c>
      <c r="F3090" s="128">
        <v>1775.000000001242</v>
      </c>
      <c r="G3090" s="128">
        <v>1781.9999999993793</v>
      </c>
      <c r="H3090" s="128">
        <v>865.4985041231931</v>
      </c>
      <c r="I3090" s="128">
        <v>-0.0001</v>
      </c>
      <c r="J3090" s="128">
        <v>-0.0001</v>
      </c>
    </row>
    <row r="3091" spans="1:8" ht="12.75">
      <c r="A3091" s="127">
        <v>38398.99034722222</v>
      </c>
      <c r="C3091" s="150" t="s">
        <v>1230</v>
      </c>
      <c r="D3091" s="128">
        <v>102.79791071450283</v>
      </c>
      <c r="F3091" s="128">
        <v>23.643180834670417</v>
      </c>
      <c r="G3091" s="128">
        <v>83.01807032209297</v>
      </c>
      <c r="H3091" s="128">
        <v>102.79791071450283</v>
      </c>
    </row>
    <row r="3093" spans="3:8" ht="12.75">
      <c r="C3093" s="150" t="s">
        <v>1231</v>
      </c>
      <c r="D3093" s="128">
        <v>3.8877707543436024</v>
      </c>
      <c r="F3093" s="128">
        <v>1.3320101878678239</v>
      </c>
      <c r="G3093" s="128">
        <v>4.658702038278445</v>
      </c>
      <c r="H3093" s="128">
        <v>11.877306572429482</v>
      </c>
    </row>
    <row r="3094" spans="1:16" ht="12.75">
      <c r="A3094" s="138" t="s">
        <v>1280</v>
      </c>
      <c r="B3094" s="133" t="s">
        <v>132</v>
      </c>
      <c r="D3094" s="138" t="s">
        <v>1281</v>
      </c>
      <c r="E3094" s="133" t="s">
        <v>1282</v>
      </c>
      <c r="F3094" s="134" t="s">
        <v>1164</v>
      </c>
      <c r="G3094" s="139" t="s">
        <v>1284</v>
      </c>
      <c r="H3094" s="140">
        <v>2</v>
      </c>
      <c r="I3094" s="141" t="s">
        <v>1285</v>
      </c>
      <c r="J3094" s="140">
        <v>12</v>
      </c>
      <c r="K3094" s="139" t="s">
        <v>1286</v>
      </c>
      <c r="L3094" s="142">
        <v>1</v>
      </c>
      <c r="M3094" s="139" t="s">
        <v>1287</v>
      </c>
      <c r="N3094" s="143">
        <v>1</v>
      </c>
      <c r="O3094" s="139" t="s">
        <v>1288</v>
      </c>
      <c r="P3094" s="143">
        <v>1</v>
      </c>
    </row>
    <row r="3096" spans="1:10" ht="12.75">
      <c r="A3096" s="144" t="s">
        <v>1220</v>
      </c>
      <c r="C3096" s="145" t="s">
        <v>1221</v>
      </c>
      <c r="D3096" s="145" t="s">
        <v>1222</v>
      </c>
      <c r="F3096" s="145" t="s">
        <v>1223</v>
      </c>
      <c r="G3096" s="145" t="s">
        <v>1224</v>
      </c>
      <c r="H3096" s="145" t="s">
        <v>1225</v>
      </c>
      <c r="I3096" s="146" t="s">
        <v>1226</v>
      </c>
      <c r="J3096" s="145" t="s">
        <v>1227</v>
      </c>
    </row>
    <row r="3097" spans="1:8" ht="12.75">
      <c r="A3097" s="147" t="s">
        <v>1096</v>
      </c>
      <c r="C3097" s="148">
        <v>178.2290000000503</v>
      </c>
      <c r="D3097" s="128">
        <v>510.1913074874319</v>
      </c>
      <c r="F3097" s="128">
        <v>433.99999999953434</v>
      </c>
      <c r="G3097" s="128">
        <v>378</v>
      </c>
      <c r="H3097" s="149" t="s">
        <v>133</v>
      </c>
    </row>
    <row r="3099" spans="4:8" ht="12.75">
      <c r="D3099" s="128">
        <v>504.9609979731031</v>
      </c>
      <c r="F3099" s="128">
        <v>424</v>
      </c>
      <c r="G3099" s="128">
        <v>398</v>
      </c>
      <c r="H3099" s="149" t="s">
        <v>134</v>
      </c>
    </row>
    <row r="3101" spans="4:8" ht="12.75">
      <c r="D3101" s="128">
        <v>474</v>
      </c>
      <c r="F3101" s="128">
        <v>380</v>
      </c>
      <c r="G3101" s="128">
        <v>395</v>
      </c>
      <c r="H3101" s="149" t="s">
        <v>135</v>
      </c>
    </row>
    <row r="3103" spans="1:8" ht="12.75">
      <c r="A3103" s="144" t="s">
        <v>1228</v>
      </c>
      <c r="C3103" s="150" t="s">
        <v>1229</v>
      </c>
      <c r="D3103" s="128">
        <v>496.38410182017833</v>
      </c>
      <c r="F3103" s="128">
        <v>412.66666666651145</v>
      </c>
      <c r="G3103" s="128">
        <v>390.33333333333337</v>
      </c>
      <c r="H3103" s="128">
        <v>97.85772069050219</v>
      </c>
    </row>
    <row r="3104" spans="1:8" ht="12.75">
      <c r="A3104" s="127">
        <v>38398.99261574074</v>
      </c>
      <c r="C3104" s="150" t="s">
        <v>1230</v>
      </c>
      <c r="D3104" s="128">
        <v>19.560803795497044</v>
      </c>
      <c r="F3104" s="128">
        <v>28.72861523504743</v>
      </c>
      <c r="G3104" s="128">
        <v>10.785793124908958</v>
      </c>
      <c r="H3104" s="128">
        <v>19.560803795497044</v>
      </c>
    </row>
    <row r="3106" spans="3:8" ht="12.75">
      <c r="C3106" s="150" t="s">
        <v>1231</v>
      </c>
      <c r="D3106" s="128">
        <v>3.9406588010715944</v>
      </c>
      <c r="F3106" s="128">
        <v>6.961699976185357</v>
      </c>
      <c r="G3106" s="128">
        <v>2.763226248909212</v>
      </c>
      <c r="H3106" s="128">
        <v>19.98902453222126</v>
      </c>
    </row>
    <row r="3107" spans="1:10" ht="12.75">
      <c r="A3107" s="144" t="s">
        <v>1220</v>
      </c>
      <c r="C3107" s="145" t="s">
        <v>1221</v>
      </c>
      <c r="D3107" s="145" t="s">
        <v>1222</v>
      </c>
      <c r="F3107" s="145" t="s">
        <v>1223</v>
      </c>
      <c r="G3107" s="145" t="s">
        <v>1224</v>
      </c>
      <c r="H3107" s="145" t="s">
        <v>1225</v>
      </c>
      <c r="I3107" s="146" t="s">
        <v>1226</v>
      </c>
      <c r="J3107" s="145" t="s">
        <v>1227</v>
      </c>
    </row>
    <row r="3108" spans="1:8" ht="12.75">
      <c r="A3108" s="147" t="s">
        <v>1112</v>
      </c>
      <c r="C3108" s="148">
        <v>251.61100000003353</v>
      </c>
      <c r="D3108" s="128">
        <v>5859949.683258057</v>
      </c>
      <c r="F3108" s="128">
        <v>38900</v>
      </c>
      <c r="G3108" s="128">
        <v>34400</v>
      </c>
      <c r="H3108" s="149" t="s">
        <v>136</v>
      </c>
    </row>
    <row r="3110" spans="4:8" ht="12.75">
      <c r="D3110" s="128">
        <v>5956619.400192261</v>
      </c>
      <c r="F3110" s="128">
        <v>39400</v>
      </c>
      <c r="G3110" s="128">
        <v>34400</v>
      </c>
      <c r="H3110" s="149" t="s">
        <v>137</v>
      </c>
    </row>
    <row r="3112" spans="4:8" ht="12.75">
      <c r="D3112" s="128">
        <v>5991424.969108582</v>
      </c>
      <c r="F3112" s="128">
        <v>40000</v>
      </c>
      <c r="G3112" s="128">
        <v>34600</v>
      </c>
      <c r="H3112" s="149" t="s">
        <v>138</v>
      </c>
    </row>
    <row r="3114" spans="1:10" ht="12.75">
      <c r="A3114" s="144" t="s">
        <v>1228</v>
      </c>
      <c r="C3114" s="150" t="s">
        <v>1229</v>
      </c>
      <c r="D3114" s="128">
        <v>5935998.017519632</v>
      </c>
      <c r="F3114" s="128">
        <v>39433.333333333336</v>
      </c>
      <c r="G3114" s="128">
        <v>34466.666666666664</v>
      </c>
      <c r="H3114" s="128">
        <v>5899072.497256763</v>
      </c>
      <c r="I3114" s="128">
        <v>-0.0001</v>
      </c>
      <c r="J3114" s="128">
        <v>-0.0001</v>
      </c>
    </row>
    <row r="3115" spans="1:8" ht="12.75">
      <c r="A3115" s="127">
        <v>38398.993125</v>
      </c>
      <c r="C3115" s="150" t="s">
        <v>1230</v>
      </c>
      <c r="D3115" s="128">
        <v>68120.25223725075</v>
      </c>
      <c r="F3115" s="128">
        <v>550.7570547286101</v>
      </c>
      <c r="G3115" s="128">
        <v>115.47005383792514</v>
      </c>
      <c r="H3115" s="128">
        <v>68120.25223725075</v>
      </c>
    </row>
    <row r="3117" spans="3:8" ht="12.75">
      <c r="C3117" s="150" t="s">
        <v>1231</v>
      </c>
      <c r="D3117" s="128">
        <v>1.1475787565325863</v>
      </c>
      <c r="F3117" s="128">
        <v>1.39667892154339</v>
      </c>
      <c r="G3117" s="128">
        <v>0.3350194985626455</v>
      </c>
      <c r="H3117" s="128">
        <v>1.1547620794443296</v>
      </c>
    </row>
    <row r="3118" spans="1:10" ht="12.75">
      <c r="A3118" s="144" t="s">
        <v>1220</v>
      </c>
      <c r="C3118" s="145" t="s">
        <v>1221</v>
      </c>
      <c r="D3118" s="145" t="s">
        <v>1222</v>
      </c>
      <c r="F3118" s="145" t="s">
        <v>1223</v>
      </c>
      <c r="G3118" s="145" t="s">
        <v>1224</v>
      </c>
      <c r="H3118" s="145" t="s">
        <v>1225</v>
      </c>
      <c r="I3118" s="146" t="s">
        <v>1226</v>
      </c>
      <c r="J3118" s="145" t="s">
        <v>1227</v>
      </c>
    </row>
    <row r="3119" spans="1:8" ht="12.75">
      <c r="A3119" s="147" t="s">
        <v>1115</v>
      </c>
      <c r="C3119" s="148">
        <v>257.6099999998696</v>
      </c>
      <c r="D3119" s="128">
        <v>422983.13349580765</v>
      </c>
      <c r="F3119" s="128">
        <v>17867.5</v>
      </c>
      <c r="G3119" s="128">
        <v>15322.500000014901</v>
      </c>
      <c r="H3119" s="149" t="s">
        <v>139</v>
      </c>
    </row>
    <row r="3121" spans="4:8" ht="12.75">
      <c r="D3121" s="128">
        <v>418678.4068989754</v>
      </c>
      <c r="F3121" s="128">
        <v>17772.5</v>
      </c>
      <c r="G3121" s="128">
        <v>15335.000000014901</v>
      </c>
      <c r="H3121" s="149" t="s">
        <v>140</v>
      </c>
    </row>
    <row r="3123" spans="4:8" ht="12.75">
      <c r="D3123" s="128">
        <v>423474.8341360092</v>
      </c>
      <c r="F3123" s="128">
        <v>17677.5</v>
      </c>
      <c r="G3123" s="128">
        <v>15220</v>
      </c>
      <c r="H3123" s="149" t="s">
        <v>141</v>
      </c>
    </row>
    <row r="3125" spans="1:10" ht="12.75">
      <c r="A3125" s="144" t="s">
        <v>1228</v>
      </c>
      <c r="C3125" s="150" t="s">
        <v>1229</v>
      </c>
      <c r="D3125" s="128">
        <v>421712.1248435974</v>
      </c>
      <c r="F3125" s="128">
        <v>17772.5</v>
      </c>
      <c r="G3125" s="128">
        <v>15292.500000009935</v>
      </c>
      <c r="H3125" s="128">
        <v>405179.6248435924</v>
      </c>
      <c r="I3125" s="128">
        <v>-0.0001</v>
      </c>
      <c r="J3125" s="128">
        <v>-0.0001</v>
      </c>
    </row>
    <row r="3126" spans="1:8" ht="12.75">
      <c r="A3126" s="127">
        <v>38398.99377314815</v>
      </c>
      <c r="C3126" s="150" t="s">
        <v>1230</v>
      </c>
      <c r="D3126" s="128">
        <v>2638.754593652247</v>
      </c>
      <c r="F3126" s="128">
        <v>95</v>
      </c>
      <c r="G3126" s="128">
        <v>63.097147329486916</v>
      </c>
      <c r="H3126" s="128">
        <v>2638.754593652247</v>
      </c>
    </row>
    <row r="3128" spans="3:8" ht="12.75">
      <c r="C3128" s="150" t="s">
        <v>1231</v>
      </c>
      <c r="D3128" s="128">
        <v>0.6257241464496416</v>
      </c>
      <c r="F3128" s="128">
        <v>0.5345336896891265</v>
      </c>
      <c r="G3128" s="128">
        <v>0.41260191158702575</v>
      </c>
      <c r="H3128" s="128">
        <v>0.6512555004884217</v>
      </c>
    </row>
    <row r="3129" spans="1:10" ht="12.75">
      <c r="A3129" s="144" t="s">
        <v>1220</v>
      </c>
      <c r="C3129" s="145" t="s">
        <v>1221</v>
      </c>
      <c r="D3129" s="145" t="s">
        <v>1222</v>
      </c>
      <c r="F3129" s="145" t="s">
        <v>1223</v>
      </c>
      <c r="G3129" s="145" t="s">
        <v>1224</v>
      </c>
      <c r="H3129" s="145" t="s">
        <v>1225</v>
      </c>
      <c r="I3129" s="146" t="s">
        <v>1226</v>
      </c>
      <c r="J3129" s="145" t="s">
        <v>1227</v>
      </c>
    </row>
    <row r="3130" spans="1:8" ht="12.75">
      <c r="A3130" s="147" t="s">
        <v>1114</v>
      </c>
      <c r="C3130" s="148">
        <v>259.9399999999441</v>
      </c>
      <c r="D3130" s="128">
        <v>3030807.208137512</v>
      </c>
      <c r="F3130" s="128">
        <v>28000</v>
      </c>
      <c r="G3130" s="128">
        <v>28450</v>
      </c>
      <c r="H3130" s="149" t="s">
        <v>142</v>
      </c>
    </row>
    <row r="3132" spans="4:8" ht="12.75">
      <c r="D3132" s="128">
        <v>3097818.5454978943</v>
      </c>
      <c r="F3132" s="128">
        <v>28100</v>
      </c>
      <c r="G3132" s="128">
        <v>27900</v>
      </c>
      <c r="H3132" s="149" t="s">
        <v>143</v>
      </c>
    </row>
    <row r="3134" spans="4:8" ht="12.75">
      <c r="D3134" s="128">
        <v>3015657.2297973633</v>
      </c>
      <c r="F3134" s="128">
        <v>27850</v>
      </c>
      <c r="G3134" s="128">
        <v>27250</v>
      </c>
      <c r="H3134" s="149" t="s">
        <v>144</v>
      </c>
    </row>
    <row r="3136" spans="1:10" ht="12.75">
      <c r="A3136" s="144" t="s">
        <v>1228</v>
      </c>
      <c r="C3136" s="150" t="s">
        <v>1229</v>
      </c>
      <c r="D3136" s="128">
        <v>3048094.3278109236</v>
      </c>
      <c r="F3136" s="128">
        <v>27983.333333333336</v>
      </c>
      <c r="G3136" s="128">
        <v>27866.666666666664</v>
      </c>
      <c r="H3136" s="128">
        <v>3020175.7114587217</v>
      </c>
      <c r="I3136" s="128">
        <v>-0.0001</v>
      </c>
      <c r="J3136" s="128">
        <v>-0.0001</v>
      </c>
    </row>
    <row r="3137" spans="1:8" ht="12.75">
      <c r="A3137" s="127">
        <v>38398.99444444444</v>
      </c>
      <c r="C3137" s="150" t="s">
        <v>1230</v>
      </c>
      <c r="D3137" s="128">
        <v>43723.60723184902</v>
      </c>
      <c r="F3137" s="128">
        <v>125.83057392117917</v>
      </c>
      <c r="G3137" s="128">
        <v>600.6940430313367</v>
      </c>
      <c r="H3137" s="128">
        <v>43723.60723184902</v>
      </c>
    </row>
    <row r="3139" spans="3:8" ht="12.75">
      <c r="C3139" s="150" t="s">
        <v>1231</v>
      </c>
      <c r="D3139" s="128">
        <v>1.4344571568180564</v>
      </c>
      <c r="F3139" s="128">
        <v>0.4496625631489428</v>
      </c>
      <c r="G3139" s="128">
        <v>2.1556006328875723</v>
      </c>
      <c r="H3139" s="128">
        <v>1.4477173320068477</v>
      </c>
    </row>
    <row r="3140" spans="1:10" ht="12.75">
      <c r="A3140" s="144" t="s">
        <v>1220</v>
      </c>
      <c r="C3140" s="145" t="s">
        <v>1221</v>
      </c>
      <c r="D3140" s="145" t="s">
        <v>1222</v>
      </c>
      <c r="F3140" s="145" t="s">
        <v>1223</v>
      </c>
      <c r="G3140" s="145" t="s">
        <v>1224</v>
      </c>
      <c r="H3140" s="145" t="s">
        <v>1225</v>
      </c>
      <c r="I3140" s="146" t="s">
        <v>1226</v>
      </c>
      <c r="J3140" s="145" t="s">
        <v>1227</v>
      </c>
    </row>
    <row r="3141" spans="1:8" ht="12.75">
      <c r="A3141" s="147" t="s">
        <v>1116</v>
      </c>
      <c r="C3141" s="148">
        <v>285.2129999999888</v>
      </c>
      <c r="D3141" s="128">
        <v>1302319.2320537567</v>
      </c>
      <c r="F3141" s="128">
        <v>17375</v>
      </c>
      <c r="G3141" s="128">
        <v>13900</v>
      </c>
      <c r="H3141" s="149" t="s">
        <v>145</v>
      </c>
    </row>
    <row r="3143" spans="4:8" ht="12.75">
      <c r="D3143" s="128">
        <v>1266791.2125282288</v>
      </c>
      <c r="F3143" s="128">
        <v>17675</v>
      </c>
      <c r="G3143" s="128">
        <v>14000</v>
      </c>
      <c r="H3143" s="149" t="s">
        <v>146</v>
      </c>
    </row>
    <row r="3145" spans="4:8" ht="12.75">
      <c r="D3145" s="128">
        <v>1254219.1199207306</v>
      </c>
      <c r="F3145" s="128">
        <v>18075</v>
      </c>
      <c r="G3145" s="128">
        <v>13950</v>
      </c>
      <c r="H3145" s="149" t="s">
        <v>147</v>
      </c>
    </row>
    <row r="3147" spans="1:10" ht="12.75">
      <c r="A3147" s="144" t="s">
        <v>1228</v>
      </c>
      <c r="C3147" s="150" t="s">
        <v>1229</v>
      </c>
      <c r="D3147" s="128">
        <v>1274443.188167572</v>
      </c>
      <c r="F3147" s="128">
        <v>17708.333333333332</v>
      </c>
      <c r="G3147" s="128">
        <v>13950</v>
      </c>
      <c r="H3147" s="128">
        <v>1258606.330504998</v>
      </c>
      <c r="I3147" s="128">
        <v>-0.0001</v>
      </c>
      <c r="J3147" s="128">
        <v>-0.0001</v>
      </c>
    </row>
    <row r="3148" spans="1:8" ht="12.75">
      <c r="A3148" s="127">
        <v>38398.99511574074</v>
      </c>
      <c r="C3148" s="150" t="s">
        <v>1230</v>
      </c>
      <c r="D3148" s="128">
        <v>24946.337310139337</v>
      </c>
      <c r="F3148" s="128">
        <v>351.1884584284246</v>
      </c>
      <c r="G3148" s="128">
        <v>50</v>
      </c>
      <c r="H3148" s="128">
        <v>24946.337310139337</v>
      </c>
    </row>
    <row r="3150" spans="3:8" ht="12.75">
      <c r="C3150" s="150" t="s">
        <v>1231</v>
      </c>
      <c r="D3150" s="128">
        <v>1.9574303148034267</v>
      </c>
      <c r="F3150" s="128">
        <v>1.983181882889928</v>
      </c>
      <c r="G3150" s="128">
        <v>0.35842293906810035</v>
      </c>
      <c r="H3150" s="128">
        <v>1.982060371500751</v>
      </c>
    </row>
    <row r="3151" spans="1:10" ht="12.75">
      <c r="A3151" s="144" t="s">
        <v>1220</v>
      </c>
      <c r="C3151" s="145" t="s">
        <v>1221</v>
      </c>
      <c r="D3151" s="145" t="s">
        <v>1222</v>
      </c>
      <c r="F3151" s="145" t="s">
        <v>1223</v>
      </c>
      <c r="G3151" s="145" t="s">
        <v>1224</v>
      </c>
      <c r="H3151" s="145" t="s">
        <v>1225</v>
      </c>
      <c r="I3151" s="146" t="s">
        <v>1226</v>
      </c>
      <c r="J3151" s="145" t="s">
        <v>1227</v>
      </c>
    </row>
    <row r="3152" spans="1:8" ht="12.75">
      <c r="A3152" s="147" t="s">
        <v>1112</v>
      </c>
      <c r="C3152" s="148">
        <v>288.1579999998212</v>
      </c>
      <c r="D3152" s="128">
        <v>601988.4662628174</v>
      </c>
      <c r="F3152" s="128">
        <v>6300</v>
      </c>
      <c r="G3152" s="128">
        <v>5590</v>
      </c>
      <c r="H3152" s="149" t="s">
        <v>148</v>
      </c>
    </row>
    <row r="3154" spans="4:8" ht="12.75">
      <c r="D3154" s="128">
        <v>588611.4380207062</v>
      </c>
      <c r="F3154" s="128">
        <v>6300</v>
      </c>
      <c r="G3154" s="128">
        <v>5590</v>
      </c>
      <c r="H3154" s="149" t="s">
        <v>149</v>
      </c>
    </row>
    <row r="3156" spans="4:8" ht="12.75">
      <c r="D3156" s="128">
        <v>600094.43409729</v>
      </c>
      <c r="F3156" s="128">
        <v>6300</v>
      </c>
      <c r="G3156" s="128">
        <v>5590</v>
      </c>
      <c r="H3156" s="149" t="s">
        <v>150</v>
      </c>
    </row>
    <row r="3158" spans="1:10" ht="12.75">
      <c r="A3158" s="144" t="s">
        <v>1228</v>
      </c>
      <c r="C3158" s="150" t="s">
        <v>1229</v>
      </c>
      <c r="D3158" s="128">
        <v>596898.1127936045</v>
      </c>
      <c r="F3158" s="128">
        <v>6300</v>
      </c>
      <c r="G3158" s="128">
        <v>5590</v>
      </c>
      <c r="H3158" s="128">
        <v>590958.6105812151</v>
      </c>
      <c r="I3158" s="128">
        <v>-0.0001</v>
      </c>
      <c r="J3158" s="128">
        <v>-0.0001</v>
      </c>
    </row>
    <row r="3159" spans="1:8" ht="12.75">
      <c r="A3159" s="127">
        <v>38398.99554398148</v>
      </c>
      <c r="C3159" s="150" t="s">
        <v>1230</v>
      </c>
      <c r="D3159" s="128">
        <v>7238.685899726264</v>
      </c>
      <c r="H3159" s="128">
        <v>7238.685899726264</v>
      </c>
    </row>
    <row r="3161" spans="3:8" ht="12.75">
      <c r="C3161" s="150" t="s">
        <v>1231</v>
      </c>
      <c r="D3161" s="128">
        <v>1.2127171697440529</v>
      </c>
      <c r="F3161" s="128">
        <v>0</v>
      </c>
      <c r="G3161" s="128">
        <v>0</v>
      </c>
      <c r="H3161" s="128">
        <v>1.2249057328409054</v>
      </c>
    </row>
    <row r="3162" spans="1:10" ht="12.75">
      <c r="A3162" s="144" t="s">
        <v>1220</v>
      </c>
      <c r="C3162" s="145" t="s">
        <v>1221</v>
      </c>
      <c r="D3162" s="145" t="s">
        <v>1222</v>
      </c>
      <c r="F3162" s="145" t="s">
        <v>1223</v>
      </c>
      <c r="G3162" s="145" t="s">
        <v>1224</v>
      </c>
      <c r="H3162" s="145" t="s">
        <v>1225</v>
      </c>
      <c r="I3162" s="146" t="s">
        <v>1226</v>
      </c>
      <c r="J3162" s="145" t="s">
        <v>1227</v>
      </c>
    </row>
    <row r="3163" spans="1:8" ht="12.75">
      <c r="A3163" s="147" t="s">
        <v>1113</v>
      </c>
      <c r="C3163" s="148">
        <v>334.94100000010803</v>
      </c>
      <c r="D3163" s="128">
        <v>283022.22048282623</v>
      </c>
      <c r="F3163" s="128">
        <v>38900</v>
      </c>
      <c r="G3163" s="128">
        <v>55300</v>
      </c>
      <c r="H3163" s="149" t="s">
        <v>151</v>
      </c>
    </row>
    <row r="3165" spans="4:8" ht="12.75">
      <c r="D3165" s="128">
        <v>291132.03174066544</v>
      </c>
      <c r="F3165" s="128">
        <v>38900</v>
      </c>
      <c r="G3165" s="128">
        <v>55200</v>
      </c>
      <c r="H3165" s="149" t="s">
        <v>152</v>
      </c>
    </row>
    <row r="3167" spans="4:8" ht="12.75">
      <c r="D3167" s="128">
        <v>282610.27352905273</v>
      </c>
      <c r="F3167" s="128">
        <v>39100</v>
      </c>
      <c r="G3167" s="128">
        <v>54200</v>
      </c>
      <c r="H3167" s="149" t="s">
        <v>153</v>
      </c>
    </row>
    <row r="3169" spans="1:10" ht="12.75">
      <c r="A3169" s="144" t="s">
        <v>1228</v>
      </c>
      <c r="C3169" s="150" t="s">
        <v>1229</v>
      </c>
      <c r="D3169" s="128">
        <v>285588.1752508481</v>
      </c>
      <c r="F3169" s="128">
        <v>38966.666666666664</v>
      </c>
      <c r="G3169" s="128">
        <v>54900</v>
      </c>
      <c r="H3169" s="128">
        <v>235929.4033210236</v>
      </c>
      <c r="I3169" s="128">
        <v>-0.0001</v>
      </c>
      <c r="J3169" s="128">
        <v>-0.0001</v>
      </c>
    </row>
    <row r="3170" spans="1:8" ht="12.75">
      <c r="A3170" s="127">
        <v>38398.99601851852</v>
      </c>
      <c r="C3170" s="150" t="s">
        <v>1230</v>
      </c>
      <c r="D3170" s="128">
        <v>4805.536771050312</v>
      </c>
      <c r="F3170" s="128">
        <v>115.47005383792514</v>
      </c>
      <c r="G3170" s="128">
        <v>608.276253029822</v>
      </c>
      <c r="H3170" s="128">
        <v>4805.536771050312</v>
      </c>
    </row>
    <row r="3172" spans="3:8" ht="12.75">
      <c r="C3172" s="150" t="s">
        <v>1231</v>
      </c>
      <c r="D3172" s="128">
        <v>1.6826805825659061</v>
      </c>
      <c r="F3172" s="128">
        <v>0.29633033491340927</v>
      </c>
      <c r="G3172" s="128">
        <v>1.1079713169942114</v>
      </c>
      <c r="H3172" s="128">
        <v>2.03685369581151</v>
      </c>
    </row>
    <row r="3173" spans="1:10" ht="12.75">
      <c r="A3173" s="144" t="s">
        <v>1220</v>
      </c>
      <c r="C3173" s="145" t="s">
        <v>1221</v>
      </c>
      <c r="D3173" s="145" t="s">
        <v>1222</v>
      </c>
      <c r="F3173" s="145" t="s">
        <v>1223</v>
      </c>
      <c r="G3173" s="145" t="s">
        <v>1224</v>
      </c>
      <c r="H3173" s="145" t="s">
        <v>1225</v>
      </c>
      <c r="I3173" s="146" t="s">
        <v>1226</v>
      </c>
      <c r="J3173" s="145" t="s">
        <v>1227</v>
      </c>
    </row>
    <row r="3174" spans="1:8" ht="12.75">
      <c r="A3174" s="147" t="s">
        <v>1117</v>
      </c>
      <c r="C3174" s="148">
        <v>393.36599999992177</v>
      </c>
      <c r="D3174" s="128">
        <v>6063963.689620972</v>
      </c>
      <c r="F3174" s="128">
        <v>17600</v>
      </c>
      <c r="G3174" s="128">
        <v>21600</v>
      </c>
      <c r="H3174" s="149" t="s">
        <v>154</v>
      </c>
    </row>
    <row r="3176" spans="4:8" ht="12.75">
      <c r="D3176" s="128">
        <v>5911252.602218628</v>
      </c>
      <c r="F3176" s="128">
        <v>19000</v>
      </c>
      <c r="G3176" s="128">
        <v>20500</v>
      </c>
      <c r="H3176" s="149" t="s">
        <v>155</v>
      </c>
    </row>
    <row r="3178" spans="4:8" ht="12.75">
      <c r="D3178" s="128">
        <v>6042921.575050354</v>
      </c>
      <c r="F3178" s="128">
        <v>19600</v>
      </c>
      <c r="G3178" s="128">
        <v>19800</v>
      </c>
      <c r="H3178" s="149" t="s">
        <v>156</v>
      </c>
    </row>
    <row r="3180" spans="1:10" ht="12.75">
      <c r="A3180" s="144" t="s">
        <v>1228</v>
      </c>
      <c r="C3180" s="150" t="s">
        <v>1229</v>
      </c>
      <c r="D3180" s="128">
        <v>6006045.955629984</v>
      </c>
      <c r="F3180" s="128">
        <v>18733.333333333332</v>
      </c>
      <c r="G3180" s="128">
        <v>20633.333333333332</v>
      </c>
      <c r="H3180" s="128">
        <v>5986362.622296652</v>
      </c>
      <c r="I3180" s="128">
        <v>-0.0001</v>
      </c>
      <c r="J3180" s="128">
        <v>-0.0001</v>
      </c>
    </row>
    <row r="3181" spans="1:8" ht="12.75">
      <c r="A3181" s="127">
        <v>38398.99650462963</v>
      </c>
      <c r="C3181" s="150" t="s">
        <v>1230</v>
      </c>
      <c r="D3181" s="128">
        <v>82764.8931288301</v>
      </c>
      <c r="F3181" s="128">
        <v>1026.3202878893767</v>
      </c>
      <c r="G3181" s="128">
        <v>907.3771725877466</v>
      </c>
      <c r="H3181" s="128">
        <v>82764.8931288301</v>
      </c>
    </row>
    <row r="3183" spans="3:8" ht="12.75">
      <c r="C3183" s="150" t="s">
        <v>1231</v>
      </c>
      <c r="D3183" s="128">
        <v>1.3780263044981773</v>
      </c>
      <c r="F3183" s="128">
        <v>5.478578049231549</v>
      </c>
      <c r="G3183" s="128">
        <v>4.397627653898611</v>
      </c>
      <c r="H3183" s="128">
        <v>1.3825572948181604</v>
      </c>
    </row>
    <row r="3184" spans="1:10" ht="12.75">
      <c r="A3184" s="144" t="s">
        <v>1220</v>
      </c>
      <c r="C3184" s="145" t="s">
        <v>1221</v>
      </c>
      <c r="D3184" s="145" t="s">
        <v>1222</v>
      </c>
      <c r="F3184" s="145" t="s">
        <v>1223</v>
      </c>
      <c r="G3184" s="145" t="s">
        <v>1224</v>
      </c>
      <c r="H3184" s="145" t="s">
        <v>1225</v>
      </c>
      <c r="I3184" s="146" t="s">
        <v>1226</v>
      </c>
      <c r="J3184" s="145" t="s">
        <v>1227</v>
      </c>
    </row>
    <row r="3185" spans="1:8" ht="12.75">
      <c r="A3185" s="147" t="s">
        <v>1111</v>
      </c>
      <c r="C3185" s="148">
        <v>396.15199999976903</v>
      </c>
      <c r="D3185" s="128">
        <v>6063871.110939026</v>
      </c>
      <c r="F3185" s="128">
        <v>134000</v>
      </c>
      <c r="G3185" s="128">
        <v>138300</v>
      </c>
      <c r="H3185" s="149" t="s">
        <v>157</v>
      </c>
    </row>
    <row r="3187" spans="4:8" ht="12.75">
      <c r="D3187" s="128">
        <v>6191814.472640991</v>
      </c>
      <c r="F3187" s="128">
        <v>135400</v>
      </c>
      <c r="G3187" s="128">
        <v>137400</v>
      </c>
      <c r="H3187" s="149" t="s">
        <v>158</v>
      </c>
    </row>
    <row r="3189" spans="4:8" ht="12.75">
      <c r="D3189" s="128">
        <v>6283323.196517944</v>
      </c>
      <c r="F3189" s="128">
        <v>133900</v>
      </c>
      <c r="G3189" s="128">
        <v>136200</v>
      </c>
      <c r="H3189" s="149" t="s">
        <v>159</v>
      </c>
    </row>
    <row r="3191" spans="1:10" ht="12.75">
      <c r="A3191" s="144" t="s">
        <v>1228</v>
      </c>
      <c r="C3191" s="150" t="s">
        <v>1229</v>
      </c>
      <c r="D3191" s="128">
        <v>6179669.593365988</v>
      </c>
      <c r="F3191" s="128">
        <v>134433.33333333334</v>
      </c>
      <c r="G3191" s="128">
        <v>137300</v>
      </c>
      <c r="H3191" s="128">
        <v>6043818.265581603</v>
      </c>
      <c r="I3191" s="128">
        <v>-0.0001</v>
      </c>
      <c r="J3191" s="128">
        <v>-0.0001</v>
      </c>
    </row>
    <row r="3192" spans="1:8" ht="12.75">
      <c r="A3192" s="127">
        <v>38398.99696759259</v>
      </c>
      <c r="C3192" s="150" t="s">
        <v>1230</v>
      </c>
      <c r="D3192" s="128">
        <v>110228.98001744672</v>
      </c>
      <c r="F3192" s="128">
        <v>838.6497083606082</v>
      </c>
      <c r="G3192" s="128">
        <v>1053.5653752852738</v>
      </c>
      <c r="H3192" s="128">
        <v>110228.98001744672</v>
      </c>
    </row>
    <row r="3194" spans="3:8" ht="12.75">
      <c r="C3194" s="150" t="s">
        <v>1231</v>
      </c>
      <c r="D3194" s="128">
        <v>1.783735818752834</v>
      </c>
      <c r="F3194" s="128">
        <v>0.623840596350564</v>
      </c>
      <c r="G3194" s="128">
        <v>0.7673455027569365</v>
      </c>
      <c r="H3194" s="128">
        <v>1.8238301546090463</v>
      </c>
    </row>
    <row r="3195" spans="1:10" ht="12.75">
      <c r="A3195" s="144" t="s">
        <v>1220</v>
      </c>
      <c r="C3195" s="145" t="s">
        <v>1221</v>
      </c>
      <c r="D3195" s="145" t="s">
        <v>1222</v>
      </c>
      <c r="F3195" s="145" t="s">
        <v>1223</v>
      </c>
      <c r="G3195" s="145" t="s">
        <v>1224</v>
      </c>
      <c r="H3195" s="145" t="s">
        <v>1225</v>
      </c>
      <c r="I3195" s="146" t="s">
        <v>1226</v>
      </c>
      <c r="J3195" s="145" t="s">
        <v>1227</v>
      </c>
    </row>
    <row r="3196" spans="1:8" ht="12.75">
      <c r="A3196" s="147" t="s">
        <v>1118</v>
      </c>
      <c r="C3196" s="148">
        <v>589.5920000001788</v>
      </c>
      <c r="D3196" s="128">
        <v>510247.6867032051</v>
      </c>
      <c r="F3196" s="128">
        <v>3759.9999999962747</v>
      </c>
      <c r="G3196" s="128">
        <v>4000</v>
      </c>
      <c r="H3196" s="149" t="s">
        <v>160</v>
      </c>
    </row>
    <row r="3198" spans="4:8" ht="12.75">
      <c r="D3198" s="128">
        <v>515166.06766939163</v>
      </c>
      <c r="F3198" s="128">
        <v>4009.9999999962747</v>
      </c>
      <c r="G3198" s="128">
        <v>3759.9999999962747</v>
      </c>
      <c r="H3198" s="149" t="s">
        <v>161</v>
      </c>
    </row>
    <row r="3200" spans="4:8" ht="12.75">
      <c r="D3200" s="128">
        <v>531626.7730846405</v>
      </c>
      <c r="F3200" s="128">
        <v>4009.9999999962747</v>
      </c>
      <c r="G3200" s="128">
        <v>3880</v>
      </c>
      <c r="H3200" s="149" t="s">
        <v>162</v>
      </c>
    </row>
    <row r="3202" spans="1:10" ht="12.75">
      <c r="A3202" s="144" t="s">
        <v>1228</v>
      </c>
      <c r="C3202" s="150" t="s">
        <v>1229</v>
      </c>
      <c r="D3202" s="128">
        <v>519013.5091524124</v>
      </c>
      <c r="F3202" s="128">
        <v>3926.6666666629417</v>
      </c>
      <c r="G3202" s="128">
        <v>3879.9999999987585</v>
      </c>
      <c r="H3202" s="128">
        <v>515111.5914397231</v>
      </c>
      <c r="I3202" s="128">
        <v>-0.0001</v>
      </c>
      <c r="J3202" s="128">
        <v>-0.0001</v>
      </c>
    </row>
    <row r="3203" spans="1:8" ht="12.75">
      <c r="A3203" s="127">
        <v>38398.997465277775</v>
      </c>
      <c r="C3203" s="150" t="s">
        <v>1230</v>
      </c>
      <c r="D3203" s="128">
        <v>11196.80481656067</v>
      </c>
      <c r="F3203" s="128">
        <v>144.33756729741745</v>
      </c>
      <c r="G3203" s="128">
        <v>120.00000000185437</v>
      </c>
      <c r="H3203" s="128">
        <v>11196.80481656067</v>
      </c>
    </row>
    <row r="3205" spans="3:8" ht="12.75">
      <c r="C3205" s="150" t="s">
        <v>1231</v>
      </c>
      <c r="D3205" s="128">
        <v>2.157324350737206</v>
      </c>
      <c r="F3205" s="128">
        <v>3.6758293878833883</v>
      </c>
      <c r="G3205" s="128">
        <v>3.092783505203422</v>
      </c>
      <c r="H3205" s="128">
        <v>2.1736658624330123</v>
      </c>
    </row>
    <row r="3206" spans="1:10" ht="12.75">
      <c r="A3206" s="144" t="s">
        <v>1220</v>
      </c>
      <c r="C3206" s="145" t="s">
        <v>1221</v>
      </c>
      <c r="D3206" s="145" t="s">
        <v>1222</v>
      </c>
      <c r="F3206" s="145" t="s">
        <v>1223</v>
      </c>
      <c r="G3206" s="145" t="s">
        <v>1224</v>
      </c>
      <c r="H3206" s="145" t="s">
        <v>1225</v>
      </c>
      <c r="I3206" s="146" t="s">
        <v>1226</v>
      </c>
      <c r="J3206" s="145" t="s">
        <v>1227</v>
      </c>
    </row>
    <row r="3207" spans="1:8" ht="12.75">
      <c r="A3207" s="147" t="s">
        <v>1119</v>
      </c>
      <c r="C3207" s="148">
        <v>766.4900000002235</v>
      </c>
      <c r="D3207" s="128">
        <v>2399.4484936110675</v>
      </c>
      <c r="F3207" s="128">
        <v>1768</v>
      </c>
      <c r="G3207" s="128">
        <v>1747</v>
      </c>
      <c r="H3207" s="149" t="s">
        <v>163</v>
      </c>
    </row>
    <row r="3209" spans="4:8" ht="12.75">
      <c r="D3209" s="128">
        <v>2310.983224991709</v>
      </c>
      <c r="F3209" s="128">
        <v>1649</v>
      </c>
      <c r="G3209" s="128">
        <v>1660.9999999981374</v>
      </c>
      <c r="H3209" s="149" t="s">
        <v>164</v>
      </c>
    </row>
    <row r="3211" spans="4:8" ht="12.75">
      <c r="D3211" s="128">
        <v>2362.5</v>
      </c>
      <c r="F3211" s="128">
        <v>1770.0000000018626</v>
      </c>
      <c r="G3211" s="128">
        <v>1675</v>
      </c>
      <c r="H3211" s="149" t="s">
        <v>165</v>
      </c>
    </row>
    <row r="3213" spans="1:10" ht="12.75">
      <c r="A3213" s="144" t="s">
        <v>1228</v>
      </c>
      <c r="C3213" s="150" t="s">
        <v>1229</v>
      </c>
      <c r="D3213" s="128">
        <v>2357.6439062009254</v>
      </c>
      <c r="F3213" s="128">
        <v>1729.0000000006207</v>
      </c>
      <c r="G3213" s="128">
        <v>1694.3333333327123</v>
      </c>
      <c r="H3213" s="128">
        <v>646.6536622985107</v>
      </c>
      <c r="I3213" s="128">
        <v>-0.0001</v>
      </c>
      <c r="J3213" s="128">
        <v>-0.0001</v>
      </c>
    </row>
    <row r="3214" spans="1:8" ht="12.75">
      <c r="A3214" s="127">
        <v>38398.99796296296</v>
      </c>
      <c r="C3214" s="150" t="s">
        <v>1230</v>
      </c>
      <c r="D3214" s="128">
        <v>44.43210745861554</v>
      </c>
      <c r="F3214" s="128">
        <v>69.28924880583058</v>
      </c>
      <c r="G3214" s="128">
        <v>46.14469994913952</v>
      </c>
      <c r="H3214" s="128">
        <v>44.43210745861554</v>
      </c>
    </row>
    <row r="3216" spans="3:8" ht="12.75">
      <c r="C3216" s="150" t="s">
        <v>1231</v>
      </c>
      <c r="D3216" s="128">
        <v>1.8845978963045706</v>
      </c>
      <c r="F3216" s="128">
        <v>4.007475350249029</v>
      </c>
      <c r="G3216" s="128">
        <v>2.723472355842403</v>
      </c>
      <c r="H3216" s="128">
        <v>6.871082628788178</v>
      </c>
    </row>
    <row r="3217" spans="1:16" ht="12.75">
      <c r="A3217" s="138" t="s">
        <v>1280</v>
      </c>
      <c r="B3217" s="133" t="s">
        <v>1257</v>
      </c>
      <c r="D3217" s="138" t="s">
        <v>1281</v>
      </c>
      <c r="E3217" s="133" t="s">
        <v>1282</v>
      </c>
      <c r="F3217" s="134" t="s">
        <v>1165</v>
      </c>
      <c r="G3217" s="139" t="s">
        <v>1284</v>
      </c>
      <c r="H3217" s="140">
        <v>2</v>
      </c>
      <c r="I3217" s="141" t="s">
        <v>1285</v>
      </c>
      <c r="J3217" s="140">
        <v>13</v>
      </c>
      <c r="K3217" s="139" t="s">
        <v>1286</v>
      </c>
      <c r="L3217" s="142">
        <v>1</v>
      </c>
      <c r="M3217" s="139" t="s">
        <v>1287</v>
      </c>
      <c r="N3217" s="143">
        <v>1</v>
      </c>
      <c r="O3217" s="139" t="s">
        <v>1288</v>
      </c>
      <c r="P3217" s="143">
        <v>1</v>
      </c>
    </row>
    <row r="3219" spans="1:10" ht="12.75">
      <c r="A3219" s="144" t="s">
        <v>1220</v>
      </c>
      <c r="C3219" s="145" t="s">
        <v>1221</v>
      </c>
      <c r="D3219" s="145" t="s">
        <v>1222</v>
      </c>
      <c r="F3219" s="145" t="s">
        <v>1223</v>
      </c>
      <c r="G3219" s="145" t="s">
        <v>1224</v>
      </c>
      <c r="H3219" s="145" t="s">
        <v>1225</v>
      </c>
      <c r="I3219" s="146" t="s">
        <v>1226</v>
      </c>
      <c r="J3219" s="145" t="s">
        <v>1227</v>
      </c>
    </row>
    <row r="3220" spans="1:8" ht="12.75">
      <c r="A3220" s="147" t="s">
        <v>1096</v>
      </c>
      <c r="C3220" s="148">
        <v>178.2290000000503</v>
      </c>
      <c r="D3220" s="128">
        <v>777.8995040813461</v>
      </c>
      <c r="F3220" s="128">
        <v>425</v>
      </c>
      <c r="G3220" s="128">
        <v>400</v>
      </c>
      <c r="H3220" s="149" t="s">
        <v>166</v>
      </c>
    </row>
    <row r="3222" spans="4:8" ht="12.75">
      <c r="D3222" s="128">
        <v>757.7742758207023</v>
      </c>
      <c r="F3222" s="128">
        <v>426.99999999953434</v>
      </c>
      <c r="G3222" s="128">
        <v>392</v>
      </c>
      <c r="H3222" s="149" t="s">
        <v>167</v>
      </c>
    </row>
    <row r="3224" spans="4:8" ht="12.75">
      <c r="D3224" s="128">
        <v>781.2056523812935</v>
      </c>
      <c r="F3224" s="128">
        <v>464</v>
      </c>
      <c r="G3224" s="128">
        <v>411</v>
      </c>
      <c r="H3224" s="149" t="s">
        <v>168</v>
      </c>
    </row>
    <row r="3226" spans="1:8" ht="12.75">
      <c r="A3226" s="144" t="s">
        <v>1228</v>
      </c>
      <c r="C3226" s="150" t="s">
        <v>1229</v>
      </c>
      <c r="D3226" s="128">
        <v>772.2931440944474</v>
      </c>
      <c r="F3226" s="128">
        <v>438.66666666651145</v>
      </c>
      <c r="G3226" s="128">
        <v>401</v>
      </c>
      <c r="H3226" s="128">
        <v>357.47501870654645</v>
      </c>
    </row>
    <row r="3227" spans="1:8" ht="12.75">
      <c r="A3227" s="127">
        <v>38399.000243055554</v>
      </c>
      <c r="C3227" s="150" t="s">
        <v>1230</v>
      </c>
      <c r="D3227" s="128">
        <v>12.681908614562602</v>
      </c>
      <c r="F3227" s="128">
        <v>21.962088546828767</v>
      </c>
      <c r="G3227" s="128">
        <v>9.539392014169458</v>
      </c>
      <c r="H3227" s="128">
        <v>12.681908614562602</v>
      </c>
    </row>
    <row r="3229" spans="3:8" ht="12.75">
      <c r="C3229" s="150" t="s">
        <v>1231</v>
      </c>
      <c r="D3229" s="128">
        <v>1.642110733668726</v>
      </c>
      <c r="F3229" s="128">
        <v>5.006555139856353</v>
      </c>
      <c r="G3229" s="128">
        <v>2.378900751663206</v>
      </c>
      <c r="H3229" s="128">
        <v>3.5476349257773627</v>
      </c>
    </row>
    <row r="3230" spans="1:10" ht="12.75">
      <c r="A3230" s="144" t="s">
        <v>1220</v>
      </c>
      <c r="C3230" s="145" t="s">
        <v>1221</v>
      </c>
      <c r="D3230" s="145" t="s">
        <v>1222</v>
      </c>
      <c r="F3230" s="145" t="s">
        <v>1223</v>
      </c>
      <c r="G3230" s="145" t="s">
        <v>1224</v>
      </c>
      <c r="H3230" s="145" t="s">
        <v>1225</v>
      </c>
      <c r="I3230" s="146" t="s">
        <v>1226</v>
      </c>
      <c r="J3230" s="145" t="s">
        <v>1227</v>
      </c>
    </row>
    <row r="3231" spans="1:8" ht="12.75">
      <c r="A3231" s="147" t="s">
        <v>1112</v>
      </c>
      <c r="C3231" s="148">
        <v>251.61100000003353</v>
      </c>
      <c r="D3231" s="128">
        <v>5890529.858955383</v>
      </c>
      <c r="F3231" s="128">
        <v>40100</v>
      </c>
      <c r="G3231" s="128">
        <v>34300</v>
      </c>
      <c r="H3231" s="149" t="s">
        <v>169</v>
      </c>
    </row>
    <row r="3233" spans="4:8" ht="12.75">
      <c r="D3233" s="128">
        <v>5787636.881820679</v>
      </c>
      <c r="F3233" s="128">
        <v>40300</v>
      </c>
      <c r="G3233" s="128">
        <v>34200</v>
      </c>
      <c r="H3233" s="149" t="s">
        <v>170</v>
      </c>
    </row>
    <row r="3235" spans="4:8" ht="12.75">
      <c r="D3235" s="128">
        <v>5819517.35320282</v>
      </c>
      <c r="F3235" s="128">
        <v>40300</v>
      </c>
      <c r="G3235" s="128">
        <v>34500</v>
      </c>
      <c r="H3235" s="149" t="s">
        <v>171</v>
      </c>
    </row>
    <row r="3237" spans="1:10" ht="12.75">
      <c r="A3237" s="144" t="s">
        <v>1228</v>
      </c>
      <c r="C3237" s="150" t="s">
        <v>1229</v>
      </c>
      <c r="D3237" s="128">
        <v>5832561.364659628</v>
      </c>
      <c r="F3237" s="128">
        <v>40233.333333333336</v>
      </c>
      <c r="G3237" s="128">
        <v>34333.333333333336</v>
      </c>
      <c r="H3237" s="128">
        <v>5795307.111282482</v>
      </c>
      <c r="I3237" s="128">
        <v>-0.0001</v>
      </c>
      <c r="J3237" s="128">
        <v>-0.0001</v>
      </c>
    </row>
    <row r="3238" spans="1:8" ht="12.75">
      <c r="A3238" s="127">
        <v>38399.000752314816</v>
      </c>
      <c r="C3238" s="150" t="s">
        <v>1230</v>
      </c>
      <c r="D3238" s="128">
        <v>52672.10705942947</v>
      </c>
      <c r="F3238" s="128">
        <v>115.47005383792514</v>
      </c>
      <c r="G3238" s="128">
        <v>152.7525231651947</v>
      </c>
      <c r="H3238" s="128">
        <v>52672.10705942947</v>
      </c>
    </row>
    <row r="3240" spans="3:8" ht="12.75">
      <c r="C3240" s="150" t="s">
        <v>1231</v>
      </c>
      <c r="D3240" s="128">
        <v>0.9030699167363714</v>
      </c>
      <c r="F3240" s="128">
        <v>0.28700096231464406</v>
      </c>
      <c r="G3240" s="128">
        <v>0.4449102616461982</v>
      </c>
      <c r="H3240" s="128">
        <v>0.9088751648188892</v>
      </c>
    </row>
    <row r="3241" spans="1:10" ht="12.75">
      <c r="A3241" s="144" t="s">
        <v>1220</v>
      </c>
      <c r="C3241" s="145" t="s">
        <v>1221</v>
      </c>
      <c r="D3241" s="145" t="s">
        <v>1222</v>
      </c>
      <c r="F3241" s="145" t="s">
        <v>1223</v>
      </c>
      <c r="G3241" s="145" t="s">
        <v>1224</v>
      </c>
      <c r="H3241" s="145" t="s">
        <v>1225</v>
      </c>
      <c r="I3241" s="146" t="s">
        <v>1226</v>
      </c>
      <c r="J3241" s="145" t="s">
        <v>1227</v>
      </c>
    </row>
    <row r="3242" spans="1:8" ht="12.75">
      <c r="A3242" s="147" t="s">
        <v>1115</v>
      </c>
      <c r="C3242" s="148">
        <v>257.6099999998696</v>
      </c>
      <c r="D3242" s="128">
        <v>571319.6486444473</v>
      </c>
      <c r="F3242" s="128">
        <v>20767.5</v>
      </c>
      <c r="G3242" s="128">
        <v>16232.5</v>
      </c>
      <c r="H3242" s="149" t="s">
        <v>172</v>
      </c>
    </row>
    <row r="3244" spans="4:8" ht="12.75">
      <c r="D3244" s="128">
        <v>550632.2946815491</v>
      </c>
      <c r="F3244" s="128">
        <v>20870</v>
      </c>
      <c r="G3244" s="128">
        <v>16680</v>
      </c>
      <c r="H3244" s="149" t="s">
        <v>173</v>
      </c>
    </row>
    <row r="3246" spans="4:8" ht="12.75">
      <c r="D3246" s="128">
        <v>573840.3622789383</v>
      </c>
      <c r="F3246" s="128">
        <v>19335</v>
      </c>
      <c r="G3246" s="128">
        <v>17050</v>
      </c>
      <c r="H3246" s="149" t="s">
        <v>174</v>
      </c>
    </row>
    <row r="3248" spans="1:10" ht="12.75">
      <c r="A3248" s="144" t="s">
        <v>1228</v>
      </c>
      <c r="C3248" s="150" t="s">
        <v>1229</v>
      </c>
      <c r="D3248" s="128">
        <v>565264.1018683115</v>
      </c>
      <c r="F3248" s="128">
        <v>20324.166666666668</v>
      </c>
      <c r="G3248" s="128">
        <v>16654.166666666668</v>
      </c>
      <c r="H3248" s="128">
        <v>546774.9352016449</v>
      </c>
      <c r="I3248" s="128">
        <v>-0.0001</v>
      </c>
      <c r="J3248" s="128">
        <v>-0.0001</v>
      </c>
    </row>
    <row r="3249" spans="1:8" ht="12.75">
      <c r="A3249" s="127">
        <v>38399.00140046296</v>
      </c>
      <c r="C3249" s="150" t="s">
        <v>1230</v>
      </c>
      <c r="D3249" s="128">
        <v>12734.042385263507</v>
      </c>
      <c r="F3249" s="128">
        <v>858.1751472358852</v>
      </c>
      <c r="G3249" s="128">
        <v>409.361800041642</v>
      </c>
      <c r="H3249" s="128">
        <v>12734.042385263507</v>
      </c>
    </row>
    <row r="3251" spans="3:8" ht="12.75">
      <c r="C3251" s="150" t="s">
        <v>1231</v>
      </c>
      <c r="D3251" s="128">
        <v>2.252759788420127</v>
      </c>
      <c r="F3251" s="128">
        <v>4.222437068691058</v>
      </c>
      <c r="G3251" s="128">
        <v>2.458014310983089</v>
      </c>
      <c r="H3251" s="128">
        <v>2.3289367462623947</v>
      </c>
    </row>
    <row r="3252" spans="1:10" ht="12.75">
      <c r="A3252" s="144" t="s">
        <v>1220</v>
      </c>
      <c r="C3252" s="145" t="s">
        <v>1221</v>
      </c>
      <c r="D3252" s="145" t="s">
        <v>1222</v>
      </c>
      <c r="F3252" s="145" t="s">
        <v>1223</v>
      </c>
      <c r="G3252" s="145" t="s">
        <v>1224</v>
      </c>
      <c r="H3252" s="145" t="s">
        <v>1225</v>
      </c>
      <c r="I3252" s="146" t="s">
        <v>1226</v>
      </c>
      <c r="J3252" s="145" t="s">
        <v>1227</v>
      </c>
    </row>
    <row r="3253" spans="1:8" ht="12.75">
      <c r="A3253" s="147" t="s">
        <v>1114</v>
      </c>
      <c r="C3253" s="148">
        <v>259.9399999999441</v>
      </c>
      <c r="D3253" s="128">
        <v>6153150.829017639</v>
      </c>
      <c r="F3253" s="128">
        <v>35275</v>
      </c>
      <c r="G3253" s="128">
        <v>35150</v>
      </c>
      <c r="H3253" s="149" t="s">
        <v>175</v>
      </c>
    </row>
    <row r="3255" spans="4:8" ht="12.75">
      <c r="D3255" s="128">
        <v>6097073.279830933</v>
      </c>
      <c r="F3255" s="128">
        <v>36750</v>
      </c>
      <c r="G3255" s="128">
        <v>35700</v>
      </c>
      <c r="H3255" s="149" t="s">
        <v>176</v>
      </c>
    </row>
    <row r="3257" spans="4:8" ht="12.75">
      <c r="D3257" s="128">
        <v>6070161.402671814</v>
      </c>
      <c r="F3257" s="128">
        <v>35850</v>
      </c>
      <c r="G3257" s="128">
        <v>35125</v>
      </c>
      <c r="H3257" s="149" t="s">
        <v>177</v>
      </c>
    </row>
    <row r="3259" spans="1:10" ht="12.75">
      <c r="A3259" s="144" t="s">
        <v>1228</v>
      </c>
      <c r="C3259" s="150" t="s">
        <v>1229</v>
      </c>
      <c r="D3259" s="128">
        <v>6106795.170506796</v>
      </c>
      <c r="F3259" s="128">
        <v>35958.333333333336</v>
      </c>
      <c r="G3259" s="128">
        <v>35325</v>
      </c>
      <c r="H3259" s="128">
        <v>6071188.15792818</v>
      </c>
      <c r="I3259" s="128">
        <v>-0.0001</v>
      </c>
      <c r="J3259" s="128">
        <v>-0.0001</v>
      </c>
    </row>
    <row r="3260" spans="1:8" ht="12.75">
      <c r="A3260" s="127">
        <v>38399.002071759256</v>
      </c>
      <c r="C3260" s="150" t="s">
        <v>1230</v>
      </c>
      <c r="D3260" s="128">
        <v>42340.25968326915</v>
      </c>
      <c r="F3260" s="128">
        <v>743.4435643230314</v>
      </c>
      <c r="G3260" s="128">
        <v>325</v>
      </c>
      <c r="H3260" s="128">
        <v>42340.25968326915</v>
      </c>
    </row>
    <row r="3262" spans="3:8" ht="12.75">
      <c r="C3262" s="150" t="s">
        <v>1231</v>
      </c>
      <c r="D3262" s="128">
        <v>0.6933302739177247</v>
      </c>
      <c r="F3262" s="128">
        <v>2.0675139679898904</v>
      </c>
      <c r="G3262" s="128">
        <v>0.9200283085633404</v>
      </c>
      <c r="H3262" s="128">
        <v>0.6973965981926996</v>
      </c>
    </row>
    <row r="3263" spans="1:10" ht="12.75">
      <c r="A3263" s="144" t="s">
        <v>1220</v>
      </c>
      <c r="C3263" s="145" t="s">
        <v>1221</v>
      </c>
      <c r="D3263" s="145" t="s">
        <v>1222</v>
      </c>
      <c r="F3263" s="145" t="s">
        <v>1223</v>
      </c>
      <c r="G3263" s="145" t="s">
        <v>1224</v>
      </c>
      <c r="H3263" s="145" t="s">
        <v>1225</v>
      </c>
      <c r="I3263" s="146" t="s">
        <v>1226</v>
      </c>
      <c r="J3263" s="145" t="s">
        <v>1227</v>
      </c>
    </row>
    <row r="3264" spans="1:8" ht="12.75">
      <c r="A3264" s="147" t="s">
        <v>1116</v>
      </c>
      <c r="C3264" s="148">
        <v>285.2129999999888</v>
      </c>
      <c r="D3264" s="128">
        <v>909452.366695404</v>
      </c>
      <c r="F3264" s="128">
        <v>17425</v>
      </c>
      <c r="G3264" s="128">
        <v>13000</v>
      </c>
      <c r="H3264" s="149" t="s">
        <v>178</v>
      </c>
    </row>
    <row r="3266" spans="4:8" ht="12.75">
      <c r="D3266" s="128">
        <v>914023.2871637344</v>
      </c>
      <c r="F3266" s="128">
        <v>17725</v>
      </c>
      <c r="G3266" s="128">
        <v>12875</v>
      </c>
      <c r="H3266" s="149" t="s">
        <v>179</v>
      </c>
    </row>
    <row r="3268" spans="4:8" ht="12.75">
      <c r="D3268" s="128">
        <v>943849.1823654175</v>
      </c>
      <c r="F3268" s="128">
        <v>17500</v>
      </c>
      <c r="G3268" s="128">
        <v>12875</v>
      </c>
      <c r="H3268" s="149" t="s">
        <v>180</v>
      </c>
    </row>
    <row r="3270" spans="1:10" ht="12.75">
      <c r="A3270" s="144" t="s">
        <v>1228</v>
      </c>
      <c r="C3270" s="150" t="s">
        <v>1229</v>
      </c>
      <c r="D3270" s="128">
        <v>922441.612074852</v>
      </c>
      <c r="F3270" s="128">
        <v>17550</v>
      </c>
      <c r="G3270" s="128">
        <v>12916.666666666668</v>
      </c>
      <c r="H3270" s="128">
        <v>907198.7971589811</v>
      </c>
      <c r="I3270" s="128">
        <v>-0.0001</v>
      </c>
      <c r="J3270" s="128">
        <v>-0.0001</v>
      </c>
    </row>
    <row r="3271" spans="1:8" ht="12.75">
      <c r="A3271" s="127">
        <v>38399.00274305556</v>
      </c>
      <c r="C3271" s="150" t="s">
        <v>1230</v>
      </c>
      <c r="D3271" s="128">
        <v>18679.83880527457</v>
      </c>
      <c r="F3271" s="128">
        <v>156.12494995995996</v>
      </c>
      <c r="G3271" s="128">
        <v>72.16878364870323</v>
      </c>
      <c r="H3271" s="128">
        <v>18679.83880527457</v>
      </c>
    </row>
    <row r="3273" spans="3:8" ht="12.75">
      <c r="C3273" s="150" t="s">
        <v>1231</v>
      </c>
      <c r="D3273" s="128">
        <v>2.0250429469739473</v>
      </c>
      <c r="F3273" s="128">
        <v>0.8896008544727064</v>
      </c>
      <c r="G3273" s="128">
        <v>0.5587260669577021</v>
      </c>
      <c r="H3273" s="128">
        <v>2.059067854121179</v>
      </c>
    </row>
    <row r="3274" spans="1:10" ht="12.75">
      <c r="A3274" s="144" t="s">
        <v>1220</v>
      </c>
      <c r="C3274" s="145" t="s">
        <v>1221</v>
      </c>
      <c r="D3274" s="145" t="s">
        <v>1222</v>
      </c>
      <c r="F3274" s="145" t="s">
        <v>1223</v>
      </c>
      <c r="G3274" s="145" t="s">
        <v>1224</v>
      </c>
      <c r="H3274" s="145" t="s">
        <v>1225</v>
      </c>
      <c r="I3274" s="146" t="s">
        <v>1226</v>
      </c>
      <c r="J3274" s="145" t="s">
        <v>1227</v>
      </c>
    </row>
    <row r="3275" spans="1:8" ht="12.75">
      <c r="A3275" s="147" t="s">
        <v>1112</v>
      </c>
      <c r="C3275" s="148">
        <v>288.1579999998212</v>
      </c>
      <c r="D3275" s="128">
        <v>566518.7924385071</v>
      </c>
      <c r="F3275" s="128">
        <v>6300</v>
      </c>
      <c r="G3275" s="128">
        <v>5560</v>
      </c>
      <c r="H3275" s="149" t="s">
        <v>181</v>
      </c>
    </row>
    <row r="3277" spans="4:8" ht="12.75">
      <c r="D3277" s="128">
        <v>578265.4235086441</v>
      </c>
      <c r="F3277" s="128">
        <v>6300</v>
      </c>
      <c r="G3277" s="128">
        <v>5560</v>
      </c>
      <c r="H3277" s="149" t="s">
        <v>182</v>
      </c>
    </row>
    <row r="3279" spans="4:8" ht="12.75">
      <c r="D3279" s="128">
        <v>570649.0792045593</v>
      </c>
      <c r="F3279" s="128">
        <v>6300</v>
      </c>
      <c r="G3279" s="128">
        <v>5560</v>
      </c>
      <c r="H3279" s="149" t="s">
        <v>183</v>
      </c>
    </row>
    <row r="3281" spans="1:10" ht="12.75">
      <c r="A3281" s="144" t="s">
        <v>1228</v>
      </c>
      <c r="C3281" s="150" t="s">
        <v>1229</v>
      </c>
      <c r="D3281" s="128">
        <v>571811.0983839035</v>
      </c>
      <c r="F3281" s="128">
        <v>6300</v>
      </c>
      <c r="G3281" s="128">
        <v>5560</v>
      </c>
      <c r="H3281" s="128">
        <v>565886.828472399</v>
      </c>
      <c r="I3281" s="128">
        <v>-0.0001</v>
      </c>
      <c r="J3281" s="128">
        <v>-0.0001</v>
      </c>
    </row>
    <row r="3282" spans="1:8" ht="12.75">
      <c r="A3282" s="127">
        <v>38399.003171296295</v>
      </c>
      <c r="C3282" s="150" t="s">
        <v>1230</v>
      </c>
      <c r="D3282" s="128">
        <v>5958.9052521642625</v>
      </c>
      <c r="H3282" s="128">
        <v>5958.9052521642625</v>
      </c>
    </row>
    <row r="3284" spans="3:8" ht="12.75">
      <c r="C3284" s="150" t="s">
        <v>1231</v>
      </c>
      <c r="D3284" s="128">
        <v>1.0421108070490026</v>
      </c>
      <c r="F3284" s="128">
        <v>0</v>
      </c>
      <c r="G3284" s="128">
        <v>0</v>
      </c>
      <c r="H3284" s="128">
        <v>1.05302066638487</v>
      </c>
    </row>
    <row r="3285" spans="1:10" ht="12.75">
      <c r="A3285" s="144" t="s">
        <v>1220</v>
      </c>
      <c r="C3285" s="145" t="s">
        <v>1221</v>
      </c>
      <c r="D3285" s="145" t="s">
        <v>1222</v>
      </c>
      <c r="F3285" s="145" t="s">
        <v>1223</v>
      </c>
      <c r="G3285" s="145" t="s">
        <v>1224</v>
      </c>
      <c r="H3285" s="145" t="s">
        <v>1225</v>
      </c>
      <c r="I3285" s="146" t="s">
        <v>1226</v>
      </c>
      <c r="J3285" s="145" t="s">
        <v>1227</v>
      </c>
    </row>
    <row r="3286" spans="1:8" ht="12.75">
      <c r="A3286" s="147" t="s">
        <v>1113</v>
      </c>
      <c r="C3286" s="148">
        <v>334.94100000010803</v>
      </c>
      <c r="D3286" s="128">
        <v>2052902.4113616943</v>
      </c>
      <c r="F3286" s="128">
        <v>45700</v>
      </c>
      <c r="G3286" s="128">
        <v>177600</v>
      </c>
      <c r="H3286" s="149" t="s">
        <v>184</v>
      </c>
    </row>
    <row r="3288" spans="4:8" ht="12.75">
      <c r="D3288" s="128">
        <v>2042707.1759853363</v>
      </c>
      <c r="F3288" s="128">
        <v>47100</v>
      </c>
      <c r="G3288" s="128">
        <v>177600</v>
      </c>
      <c r="H3288" s="149" t="s">
        <v>185</v>
      </c>
    </row>
    <row r="3290" spans="4:8" ht="12.75">
      <c r="D3290" s="128">
        <v>2049701.297870636</v>
      </c>
      <c r="F3290" s="128">
        <v>46100</v>
      </c>
      <c r="G3290" s="128">
        <v>177700</v>
      </c>
      <c r="H3290" s="149" t="s">
        <v>186</v>
      </c>
    </row>
    <row r="3292" spans="1:10" ht="12.75">
      <c r="A3292" s="144" t="s">
        <v>1228</v>
      </c>
      <c r="C3292" s="150" t="s">
        <v>1229</v>
      </c>
      <c r="D3292" s="128">
        <v>2048436.961739222</v>
      </c>
      <c r="F3292" s="128">
        <v>46300</v>
      </c>
      <c r="G3292" s="128">
        <v>177633.3333333333</v>
      </c>
      <c r="H3292" s="128">
        <v>1914005.3827918537</v>
      </c>
      <c r="I3292" s="128">
        <v>-0.0001</v>
      </c>
      <c r="J3292" s="128">
        <v>-0.0001</v>
      </c>
    </row>
    <row r="3293" spans="1:8" ht="12.75">
      <c r="A3293" s="127">
        <v>38399.003645833334</v>
      </c>
      <c r="C3293" s="150" t="s">
        <v>1230</v>
      </c>
      <c r="D3293" s="128">
        <v>5213.886792419516</v>
      </c>
      <c r="F3293" s="128">
        <v>721.1102550927978</v>
      </c>
      <c r="G3293" s="128">
        <v>57.73502691896257</v>
      </c>
      <c r="H3293" s="128">
        <v>5213.886792419516</v>
      </c>
    </row>
    <row r="3295" spans="3:8" ht="12.75">
      <c r="C3295" s="150" t="s">
        <v>1231</v>
      </c>
      <c r="D3295" s="128">
        <v>0.2545300094562184</v>
      </c>
      <c r="F3295" s="128">
        <v>1.557473553116194</v>
      </c>
      <c r="G3295" s="128">
        <v>0.03250236081007463</v>
      </c>
      <c r="H3295" s="128">
        <v>0.2724071122942354</v>
      </c>
    </row>
    <row r="3296" spans="1:10" ht="12.75">
      <c r="A3296" s="144" t="s">
        <v>1220</v>
      </c>
      <c r="C3296" s="145" t="s">
        <v>1221</v>
      </c>
      <c r="D3296" s="145" t="s">
        <v>1222</v>
      </c>
      <c r="F3296" s="145" t="s">
        <v>1223</v>
      </c>
      <c r="G3296" s="145" t="s">
        <v>1224</v>
      </c>
      <c r="H3296" s="145" t="s">
        <v>1225</v>
      </c>
      <c r="I3296" s="146" t="s">
        <v>1226</v>
      </c>
      <c r="J3296" s="145" t="s">
        <v>1227</v>
      </c>
    </row>
    <row r="3297" spans="1:8" ht="12.75">
      <c r="A3297" s="147" t="s">
        <v>1117</v>
      </c>
      <c r="C3297" s="148">
        <v>393.36599999992177</v>
      </c>
      <c r="D3297" s="128">
        <v>4741932.236785889</v>
      </c>
      <c r="F3297" s="128">
        <v>16700</v>
      </c>
      <c r="G3297" s="128">
        <v>17400</v>
      </c>
      <c r="H3297" s="149" t="s">
        <v>187</v>
      </c>
    </row>
    <row r="3299" spans="4:8" ht="12.75">
      <c r="D3299" s="128">
        <v>4661646.714874268</v>
      </c>
      <c r="F3299" s="128">
        <v>18000</v>
      </c>
      <c r="G3299" s="128">
        <v>16600</v>
      </c>
      <c r="H3299" s="149" t="s">
        <v>188</v>
      </c>
    </row>
    <row r="3301" spans="4:8" ht="12.75">
      <c r="D3301" s="128">
        <v>4748722.385223389</v>
      </c>
      <c r="F3301" s="128">
        <v>17700</v>
      </c>
      <c r="G3301" s="128">
        <v>17700</v>
      </c>
      <c r="H3301" s="149" t="s">
        <v>189</v>
      </c>
    </row>
    <row r="3303" spans="1:10" ht="12.75">
      <c r="A3303" s="144" t="s">
        <v>1228</v>
      </c>
      <c r="C3303" s="150" t="s">
        <v>1229</v>
      </c>
      <c r="D3303" s="128">
        <v>4717433.778961182</v>
      </c>
      <c r="F3303" s="128">
        <v>17466.666666666668</v>
      </c>
      <c r="G3303" s="128">
        <v>17233.333333333332</v>
      </c>
      <c r="H3303" s="128">
        <v>4700083.778961182</v>
      </c>
      <c r="I3303" s="128">
        <v>-0.0001</v>
      </c>
      <c r="J3303" s="128">
        <v>-0.0001</v>
      </c>
    </row>
    <row r="3304" spans="1:8" ht="12.75">
      <c r="A3304" s="127">
        <v>38399.00413194444</v>
      </c>
      <c r="C3304" s="150" t="s">
        <v>1230</v>
      </c>
      <c r="D3304" s="128">
        <v>48432.15789672533</v>
      </c>
      <c r="F3304" s="128">
        <v>680.6859285554045</v>
      </c>
      <c r="G3304" s="128">
        <v>568.6240703077326</v>
      </c>
      <c r="H3304" s="128">
        <v>48432.15789672533</v>
      </c>
    </row>
    <row r="3306" spans="3:8" ht="12.75">
      <c r="C3306" s="150" t="s">
        <v>1231</v>
      </c>
      <c r="D3306" s="128">
        <v>1.0266632276370928</v>
      </c>
      <c r="F3306" s="128">
        <v>3.897056842874453</v>
      </c>
      <c r="G3306" s="128">
        <v>3.29955940217253</v>
      </c>
      <c r="H3306" s="128">
        <v>1.030453076464732</v>
      </c>
    </row>
    <row r="3307" spans="1:10" ht="12.75">
      <c r="A3307" s="144" t="s">
        <v>1220</v>
      </c>
      <c r="C3307" s="145" t="s">
        <v>1221</v>
      </c>
      <c r="D3307" s="145" t="s">
        <v>1222</v>
      </c>
      <c r="F3307" s="145" t="s">
        <v>1223</v>
      </c>
      <c r="G3307" s="145" t="s">
        <v>1224</v>
      </c>
      <c r="H3307" s="145" t="s">
        <v>1225</v>
      </c>
      <c r="I3307" s="146" t="s">
        <v>1226</v>
      </c>
      <c r="J3307" s="145" t="s">
        <v>1227</v>
      </c>
    </row>
    <row r="3308" spans="1:8" ht="12.75">
      <c r="A3308" s="147" t="s">
        <v>1111</v>
      </c>
      <c r="C3308" s="148">
        <v>396.15199999976903</v>
      </c>
      <c r="D3308" s="128">
        <v>5166237.582389832</v>
      </c>
      <c r="F3308" s="128">
        <v>133200</v>
      </c>
      <c r="G3308" s="128">
        <v>133100</v>
      </c>
      <c r="H3308" s="149" t="s">
        <v>190</v>
      </c>
    </row>
    <row r="3310" spans="4:8" ht="12.75">
      <c r="D3310" s="128">
        <v>5168047.4264678955</v>
      </c>
      <c r="F3310" s="128">
        <v>132100</v>
      </c>
      <c r="G3310" s="128">
        <v>132500</v>
      </c>
      <c r="H3310" s="149" t="s">
        <v>191</v>
      </c>
    </row>
    <row r="3312" spans="4:8" ht="12.75">
      <c r="D3312" s="128">
        <v>5043293.524482727</v>
      </c>
      <c r="F3312" s="128">
        <v>133300</v>
      </c>
      <c r="G3312" s="128">
        <v>131300</v>
      </c>
      <c r="H3312" s="149" t="s">
        <v>192</v>
      </c>
    </row>
    <row r="3314" spans="1:10" ht="12.75">
      <c r="A3314" s="144" t="s">
        <v>1228</v>
      </c>
      <c r="C3314" s="150" t="s">
        <v>1229</v>
      </c>
      <c r="D3314" s="128">
        <v>5125859.511113484</v>
      </c>
      <c r="F3314" s="128">
        <v>132866.66666666666</v>
      </c>
      <c r="G3314" s="128">
        <v>132300</v>
      </c>
      <c r="H3314" s="128">
        <v>4993273.145675514</v>
      </c>
      <c r="I3314" s="128">
        <v>-0.0001</v>
      </c>
      <c r="J3314" s="128">
        <v>-0.0001</v>
      </c>
    </row>
    <row r="3315" spans="1:8" ht="12.75">
      <c r="A3315" s="127">
        <v>38399.00460648148</v>
      </c>
      <c r="C3315" s="150" t="s">
        <v>1230</v>
      </c>
      <c r="D3315" s="128">
        <v>71509.96780263107</v>
      </c>
      <c r="F3315" s="128">
        <v>665.8328118479393</v>
      </c>
      <c r="G3315" s="128">
        <v>916.5151389911681</v>
      </c>
      <c r="H3315" s="128">
        <v>71509.96780263107</v>
      </c>
    </row>
    <row r="3317" spans="3:8" ht="12.75">
      <c r="C3317" s="150" t="s">
        <v>1231</v>
      </c>
      <c r="D3317" s="128">
        <v>1.3950824763649647</v>
      </c>
      <c r="F3317" s="128">
        <v>0.5011285588419011</v>
      </c>
      <c r="G3317" s="128">
        <v>0.6927552070983887</v>
      </c>
      <c r="H3317" s="128">
        <v>1.4321260967780856</v>
      </c>
    </row>
    <row r="3318" spans="1:10" ht="12.75">
      <c r="A3318" s="144" t="s">
        <v>1220</v>
      </c>
      <c r="C3318" s="145" t="s">
        <v>1221</v>
      </c>
      <c r="D3318" s="145" t="s">
        <v>1222</v>
      </c>
      <c r="F3318" s="145" t="s">
        <v>1223</v>
      </c>
      <c r="G3318" s="145" t="s">
        <v>1224</v>
      </c>
      <c r="H3318" s="145" t="s">
        <v>1225</v>
      </c>
      <c r="I3318" s="146" t="s">
        <v>1226</v>
      </c>
      <c r="J3318" s="145" t="s">
        <v>1227</v>
      </c>
    </row>
    <row r="3319" spans="1:8" ht="12.75">
      <c r="A3319" s="147" t="s">
        <v>1118</v>
      </c>
      <c r="C3319" s="148">
        <v>589.5920000001788</v>
      </c>
      <c r="D3319" s="128">
        <v>575335.7119083405</v>
      </c>
      <c r="F3319" s="128">
        <v>4200</v>
      </c>
      <c r="G3319" s="128">
        <v>4070</v>
      </c>
      <c r="H3319" s="149" t="s">
        <v>193</v>
      </c>
    </row>
    <row r="3321" spans="4:8" ht="12.75">
      <c r="D3321" s="128">
        <v>563323.2329998016</v>
      </c>
      <c r="F3321" s="128">
        <v>4480</v>
      </c>
      <c r="G3321" s="128">
        <v>4130</v>
      </c>
      <c r="H3321" s="149" t="s">
        <v>194</v>
      </c>
    </row>
    <row r="3323" spans="4:8" ht="12.75">
      <c r="D3323" s="128">
        <v>543230.7810201645</v>
      </c>
      <c r="F3323" s="128">
        <v>4490</v>
      </c>
      <c r="G3323" s="128">
        <v>3890.0000000037253</v>
      </c>
      <c r="H3323" s="149" t="s">
        <v>195</v>
      </c>
    </row>
    <row r="3325" spans="1:10" ht="12.75">
      <c r="A3325" s="144" t="s">
        <v>1228</v>
      </c>
      <c r="C3325" s="150" t="s">
        <v>1229</v>
      </c>
      <c r="D3325" s="128">
        <v>560629.9086427689</v>
      </c>
      <c r="F3325" s="128">
        <v>4390</v>
      </c>
      <c r="G3325" s="128">
        <v>4030.0000000012415</v>
      </c>
      <c r="H3325" s="128">
        <v>556430.8291448603</v>
      </c>
      <c r="I3325" s="128">
        <v>-0.0001</v>
      </c>
      <c r="J3325" s="128">
        <v>-0.0001</v>
      </c>
    </row>
    <row r="3326" spans="1:8" ht="12.75">
      <c r="A3326" s="127">
        <v>38399.00509259259</v>
      </c>
      <c r="C3326" s="150" t="s">
        <v>1230</v>
      </c>
      <c r="D3326" s="128">
        <v>16221.040160936302</v>
      </c>
      <c r="F3326" s="128">
        <v>164.62077633154328</v>
      </c>
      <c r="G3326" s="128">
        <v>124.8999599658682</v>
      </c>
      <c r="H3326" s="128">
        <v>16221.040160936302</v>
      </c>
    </row>
    <row r="3328" spans="3:8" ht="12.75">
      <c r="C3328" s="150" t="s">
        <v>1231</v>
      </c>
      <c r="D3328" s="128">
        <v>2.893359756743246</v>
      </c>
      <c r="F3328" s="128">
        <v>3.7499037888734232</v>
      </c>
      <c r="G3328" s="128">
        <v>3.099254589722822</v>
      </c>
      <c r="H3328" s="128">
        <v>2.9151943622292267</v>
      </c>
    </row>
    <row r="3329" spans="1:10" ht="12.75">
      <c r="A3329" s="144" t="s">
        <v>1220</v>
      </c>
      <c r="C3329" s="145" t="s">
        <v>1221</v>
      </c>
      <c r="D3329" s="145" t="s">
        <v>1222</v>
      </c>
      <c r="F3329" s="145" t="s">
        <v>1223</v>
      </c>
      <c r="G3329" s="145" t="s">
        <v>1224</v>
      </c>
      <c r="H3329" s="145" t="s">
        <v>1225</v>
      </c>
      <c r="I3329" s="146" t="s">
        <v>1226</v>
      </c>
      <c r="J3329" s="145" t="s">
        <v>1227</v>
      </c>
    </row>
    <row r="3330" spans="1:8" ht="12.75">
      <c r="A3330" s="147" t="s">
        <v>1119</v>
      </c>
      <c r="C3330" s="148">
        <v>766.4900000002235</v>
      </c>
      <c r="D3330" s="128">
        <v>23238.136939644814</v>
      </c>
      <c r="F3330" s="128">
        <v>1839.0000000018626</v>
      </c>
      <c r="G3330" s="128">
        <v>1935</v>
      </c>
      <c r="H3330" s="149" t="s">
        <v>196</v>
      </c>
    </row>
    <row r="3332" spans="4:8" ht="12.75">
      <c r="D3332" s="128">
        <v>24396.783396840096</v>
      </c>
      <c r="F3332" s="128">
        <v>1882</v>
      </c>
      <c r="G3332" s="128">
        <v>1895.0000000018626</v>
      </c>
      <c r="H3332" s="149" t="s">
        <v>197</v>
      </c>
    </row>
    <row r="3334" spans="4:8" ht="12.75">
      <c r="D3334" s="128">
        <v>21711.7437633574</v>
      </c>
      <c r="F3334" s="128">
        <v>1835.9999999981374</v>
      </c>
      <c r="G3334" s="128">
        <v>1966</v>
      </c>
      <c r="H3334" s="149" t="s">
        <v>198</v>
      </c>
    </row>
    <row r="3336" spans="1:10" ht="12.75">
      <c r="A3336" s="144" t="s">
        <v>1228</v>
      </c>
      <c r="C3336" s="150" t="s">
        <v>1229</v>
      </c>
      <c r="D3336" s="128">
        <v>23115.55469994744</v>
      </c>
      <c r="F3336" s="128">
        <v>1852.3333333333335</v>
      </c>
      <c r="G3336" s="128">
        <v>1932.0000000006207</v>
      </c>
      <c r="H3336" s="128">
        <v>21221.83356173573</v>
      </c>
      <c r="I3336" s="128">
        <v>-0.0001</v>
      </c>
      <c r="J3336" s="128">
        <v>-0.0001</v>
      </c>
    </row>
    <row r="3337" spans="1:8" ht="12.75">
      <c r="A3337" s="127">
        <v>38399.005590277775</v>
      </c>
      <c r="C3337" s="150" t="s">
        <v>1230</v>
      </c>
      <c r="D3337" s="128">
        <v>1346.7105340273106</v>
      </c>
      <c r="F3337" s="128">
        <v>25.735837529400346</v>
      </c>
      <c r="G3337" s="128">
        <v>35.594943460144144</v>
      </c>
      <c r="H3337" s="128">
        <v>1346.7105340273106</v>
      </c>
    </row>
    <row r="3339" spans="3:8" ht="12.75">
      <c r="C3339" s="150" t="s">
        <v>1231</v>
      </c>
      <c r="D3339" s="128">
        <v>5.825992720089787</v>
      </c>
      <c r="F3339" s="128">
        <v>1.3893739893503871</v>
      </c>
      <c r="G3339" s="128">
        <v>1.84238837785366</v>
      </c>
      <c r="H3339" s="128">
        <v>6.345872660388365</v>
      </c>
    </row>
    <row r="3340" spans="1:16" ht="12.75">
      <c r="A3340" s="138" t="s">
        <v>1280</v>
      </c>
      <c r="B3340" s="133" t="s">
        <v>1195</v>
      </c>
      <c r="D3340" s="138" t="s">
        <v>1281</v>
      </c>
      <c r="E3340" s="133" t="s">
        <v>1282</v>
      </c>
      <c r="F3340" s="134" t="s">
        <v>1167</v>
      </c>
      <c r="G3340" s="139" t="s">
        <v>1284</v>
      </c>
      <c r="H3340" s="140">
        <v>2</v>
      </c>
      <c r="I3340" s="141" t="s">
        <v>1285</v>
      </c>
      <c r="J3340" s="140">
        <v>14</v>
      </c>
      <c r="K3340" s="139" t="s">
        <v>1286</v>
      </c>
      <c r="L3340" s="142">
        <v>1</v>
      </c>
      <c r="M3340" s="139" t="s">
        <v>1287</v>
      </c>
      <c r="N3340" s="143">
        <v>1</v>
      </c>
      <c r="O3340" s="139" t="s">
        <v>1288</v>
      </c>
      <c r="P3340" s="143">
        <v>1</v>
      </c>
    </row>
    <row r="3342" spans="1:10" ht="12.75">
      <c r="A3342" s="144" t="s">
        <v>1220</v>
      </c>
      <c r="C3342" s="145" t="s">
        <v>1221</v>
      </c>
      <c r="D3342" s="145" t="s">
        <v>1222</v>
      </c>
      <c r="F3342" s="145" t="s">
        <v>1223</v>
      </c>
      <c r="G3342" s="145" t="s">
        <v>1224</v>
      </c>
      <c r="H3342" s="145" t="s">
        <v>1225</v>
      </c>
      <c r="I3342" s="146" t="s">
        <v>1226</v>
      </c>
      <c r="J3342" s="145" t="s">
        <v>1227</v>
      </c>
    </row>
    <row r="3343" spans="1:8" ht="12.75">
      <c r="A3343" s="147" t="s">
        <v>1096</v>
      </c>
      <c r="C3343" s="148">
        <v>178.2290000000503</v>
      </c>
      <c r="D3343" s="128">
        <v>570.6645387699828</v>
      </c>
      <c r="F3343" s="128">
        <v>398</v>
      </c>
      <c r="G3343" s="128">
        <v>384</v>
      </c>
      <c r="H3343" s="149" t="s">
        <v>199</v>
      </c>
    </row>
    <row r="3345" spans="4:8" ht="12.75">
      <c r="D3345" s="128">
        <v>548.2156580528244</v>
      </c>
      <c r="F3345" s="128">
        <v>391</v>
      </c>
      <c r="G3345" s="128">
        <v>329</v>
      </c>
      <c r="H3345" s="149" t="s">
        <v>200</v>
      </c>
    </row>
    <row r="3347" spans="4:8" ht="12.75">
      <c r="D3347" s="128">
        <v>573.3225782774389</v>
      </c>
      <c r="F3347" s="128">
        <v>370</v>
      </c>
      <c r="G3347" s="128">
        <v>415</v>
      </c>
      <c r="H3347" s="149" t="s">
        <v>201</v>
      </c>
    </row>
    <row r="3349" spans="1:8" ht="12.75">
      <c r="A3349" s="144" t="s">
        <v>1228</v>
      </c>
      <c r="C3349" s="150" t="s">
        <v>1229</v>
      </c>
      <c r="D3349" s="128">
        <v>564.0675917000821</v>
      </c>
      <c r="F3349" s="128">
        <v>386.33333333333337</v>
      </c>
      <c r="G3349" s="128">
        <v>376</v>
      </c>
      <c r="H3349" s="128">
        <v>184.27677854055378</v>
      </c>
    </row>
    <row r="3350" spans="1:8" ht="12.75">
      <c r="A3350" s="127">
        <v>38399.0078587963</v>
      </c>
      <c r="C3350" s="150" t="s">
        <v>1230</v>
      </c>
      <c r="D3350" s="128">
        <v>13.79235816579297</v>
      </c>
      <c r="F3350" s="128">
        <v>14.571661996262929</v>
      </c>
      <c r="G3350" s="128">
        <v>43.55456348076514</v>
      </c>
      <c r="H3350" s="128">
        <v>13.79235816579297</v>
      </c>
    </row>
    <row r="3352" spans="3:8" ht="12.75">
      <c r="C3352" s="150" t="s">
        <v>1231</v>
      </c>
      <c r="D3352" s="128">
        <v>2.4451605390451943</v>
      </c>
      <c r="F3352" s="128">
        <v>3.771784813527936</v>
      </c>
      <c r="G3352" s="128">
        <v>11.583660500203496</v>
      </c>
      <c r="H3352" s="128">
        <v>7.4845882780383475</v>
      </c>
    </row>
    <row r="3353" spans="1:10" ht="12.75">
      <c r="A3353" s="144" t="s">
        <v>1220</v>
      </c>
      <c r="C3353" s="145" t="s">
        <v>1221</v>
      </c>
      <c r="D3353" s="145" t="s">
        <v>1222</v>
      </c>
      <c r="F3353" s="145" t="s">
        <v>1223</v>
      </c>
      <c r="G3353" s="145" t="s">
        <v>1224</v>
      </c>
      <c r="H3353" s="145" t="s">
        <v>1225</v>
      </c>
      <c r="I3353" s="146" t="s">
        <v>1226</v>
      </c>
      <c r="J3353" s="145" t="s">
        <v>1227</v>
      </c>
    </row>
    <row r="3354" spans="1:8" ht="12.75">
      <c r="A3354" s="147" t="s">
        <v>1112</v>
      </c>
      <c r="C3354" s="148">
        <v>251.61100000003353</v>
      </c>
      <c r="D3354" s="128">
        <v>7224595.2760849</v>
      </c>
      <c r="F3354" s="128">
        <v>43000</v>
      </c>
      <c r="G3354" s="128">
        <v>37600</v>
      </c>
      <c r="H3354" s="149" t="s">
        <v>202</v>
      </c>
    </row>
    <row r="3356" spans="4:8" ht="12.75">
      <c r="D3356" s="128">
        <v>7524090.70451355</v>
      </c>
      <c r="F3356" s="128">
        <v>43600</v>
      </c>
      <c r="G3356" s="128">
        <v>37900</v>
      </c>
      <c r="H3356" s="149" t="s">
        <v>203</v>
      </c>
    </row>
    <row r="3358" spans="4:8" ht="12.75">
      <c r="D3358" s="128">
        <v>7469925.9618759155</v>
      </c>
      <c r="F3358" s="128">
        <v>44200</v>
      </c>
      <c r="G3358" s="128">
        <v>37600</v>
      </c>
      <c r="H3358" s="149" t="s">
        <v>204</v>
      </c>
    </row>
    <row r="3360" spans="1:10" ht="12.75">
      <c r="A3360" s="144" t="s">
        <v>1228</v>
      </c>
      <c r="C3360" s="150" t="s">
        <v>1229</v>
      </c>
      <c r="D3360" s="128">
        <v>7406203.980824789</v>
      </c>
      <c r="F3360" s="128">
        <v>43600</v>
      </c>
      <c r="G3360" s="128">
        <v>37700</v>
      </c>
      <c r="H3360" s="128">
        <v>7365583.060780977</v>
      </c>
      <c r="I3360" s="128">
        <v>-0.0001</v>
      </c>
      <c r="J3360" s="128">
        <v>-0.0001</v>
      </c>
    </row>
    <row r="3361" spans="1:8" ht="12.75">
      <c r="A3361" s="127">
        <v>38399.008368055554</v>
      </c>
      <c r="C3361" s="150" t="s">
        <v>1230</v>
      </c>
      <c r="D3361" s="128">
        <v>159592.4373653923</v>
      </c>
      <c r="F3361" s="128">
        <v>600</v>
      </c>
      <c r="G3361" s="128">
        <v>173.20508075688772</v>
      </c>
      <c r="H3361" s="128">
        <v>159592.4373653923</v>
      </c>
    </row>
    <row r="3363" spans="3:8" ht="12.75">
      <c r="C3363" s="150" t="s">
        <v>1231</v>
      </c>
      <c r="D3363" s="128">
        <v>2.154847986614856</v>
      </c>
      <c r="F3363" s="128">
        <v>1.3761467889908259</v>
      </c>
      <c r="G3363" s="128">
        <v>0.45942992243206293</v>
      </c>
      <c r="H3363" s="128">
        <v>2.166731894113901</v>
      </c>
    </row>
    <row r="3364" spans="1:10" ht="12.75">
      <c r="A3364" s="144" t="s">
        <v>1220</v>
      </c>
      <c r="C3364" s="145" t="s">
        <v>1221</v>
      </c>
      <c r="D3364" s="145" t="s">
        <v>1222</v>
      </c>
      <c r="F3364" s="145" t="s">
        <v>1223</v>
      </c>
      <c r="G3364" s="145" t="s">
        <v>1224</v>
      </c>
      <c r="H3364" s="145" t="s">
        <v>1225</v>
      </c>
      <c r="I3364" s="146" t="s">
        <v>1226</v>
      </c>
      <c r="J3364" s="145" t="s">
        <v>1227</v>
      </c>
    </row>
    <row r="3365" spans="1:8" ht="12.75">
      <c r="A3365" s="147" t="s">
        <v>1115</v>
      </c>
      <c r="C3365" s="148">
        <v>257.6099999998696</v>
      </c>
      <c r="D3365" s="128">
        <v>370965.71875333786</v>
      </c>
      <c r="F3365" s="128">
        <v>17757.5</v>
      </c>
      <c r="G3365" s="128">
        <v>15592.5</v>
      </c>
      <c r="H3365" s="149" t="s">
        <v>205</v>
      </c>
    </row>
    <row r="3367" spans="4:8" ht="12.75">
      <c r="D3367" s="128">
        <v>369025.34891843796</v>
      </c>
      <c r="F3367" s="128">
        <v>17555</v>
      </c>
      <c r="G3367" s="128">
        <v>15542.5</v>
      </c>
      <c r="H3367" s="149" t="s">
        <v>206</v>
      </c>
    </row>
    <row r="3369" spans="4:8" ht="12.75">
      <c r="D3369" s="128">
        <v>361802.7684664726</v>
      </c>
      <c r="F3369" s="128">
        <v>17630</v>
      </c>
      <c r="G3369" s="128">
        <v>15560.000000014901</v>
      </c>
      <c r="H3369" s="149" t="s">
        <v>207</v>
      </c>
    </row>
    <row r="3371" spans="1:10" ht="12.75">
      <c r="A3371" s="144" t="s">
        <v>1228</v>
      </c>
      <c r="C3371" s="150" t="s">
        <v>1229</v>
      </c>
      <c r="D3371" s="128">
        <v>367264.61204608285</v>
      </c>
      <c r="F3371" s="128">
        <v>17647.5</v>
      </c>
      <c r="G3371" s="128">
        <v>15565.000000004966</v>
      </c>
      <c r="H3371" s="128">
        <v>350658.3620460803</v>
      </c>
      <c r="I3371" s="128">
        <v>-0.0001</v>
      </c>
      <c r="J3371" s="128">
        <v>-0.0001</v>
      </c>
    </row>
    <row r="3372" spans="1:8" ht="12.75">
      <c r="A3372" s="127">
        <v>38399.0090162037</v>
      </c>
      <c r="C3372" s="150" t="s">
        <v>1230</v>
      </c>
      <c r="D3372" s="128">
        <v>4828.567100101467</v>
      </c>
      <c r="F3372" s="128">
        <v>102.37797614721636</v>
      </c>
      <c r="G3372" s="128">
        <v>25.372228909723564</v>
      </c>
      <c r="H3372" s="128">
        <v>4828.567100101467</v>
      </c>
    </row>
    <row r="3374" spans="3:8" ht="12.75">
      <c r="C3374" s="150" t="s">
        <v>1231</v>
      </c>
      <c r="D3374" s="128">
        <v>1.3147379142250706</v>
      </c>
      <c r="F3374" s="128">
        <v>0.5801273616501849</v>
      </c>
      <c r="G3374" s="128">
        <v>0.1630082165738225</v>
      </c>
      <c r="H3374" s="128">
        <v>1.377000414855911</v>
      </c>
    </row>
    <row r="3375" spans="1:10" ht="12.75">
      <c r="A3375" s="144" t="s">
        <v>1220</v>
      </c>
      <c r="C3375" s="145" t="s">
        <v>1221</v>
      </c>
      <c r="D3375" s="145" t="s">
        <v>1222</v>
      </c>
      <c r="F3375" s="145" t="s">
        <v>1223</v>
      </c>
      <c r="G3375" s="145" t="s">
        <v>1224</v>
      </c>
      <c r="H3375" s="145" t="s">
        <v>1225</v>
      </c>
      <c r="I3375" s="146" t="s">
        <v>1226</v>
      </c>
      <c r="J3375" s="145" t="s">
        <v>1227</v>
      </c>
    </row>
    <row r="3376" spans="1:8" ht="12.75">
      <c r="A3376" s="147" t="s">
        <v>1114</v>
      </c>
      <c r="C3376" s="148">
        <v>259.9399999999441</v>
      </c>
      <c r="D3376" s="128">
        <v>3280371.535068512</v>
      </c>
      <c r="F3376" s="128">
        <v>28400</v>
      </c>
      <c r="G3376" s="128">
        <v>29250</v>
      </c>
      <c r="H3376" s="149" t="s">
        <v>208</v>
      </c>
    </row>
    <row r="3378" spans="4:8" ht="12.75">
      <c r="D3378" s="128">
        <v>3265557.695415497</v>
      </c>
      <c r="F3378" s="128">
        <v>28525</v>
      </c>
      <c r="G3378" s="128">
        <v>28800</v>
      </c>
      <c r="H3378" s="149" t="s">
        <v>209</v>
      </c>
    </row>
    <row r="3380" spans="4:8" ht="12.75">
      <c r="D3380" s="128">
        <v>3275422.6853408813</v>
      </c>
      <c r="F3380" s="128">
        <v>28600</v>
      </c>
      <c r="G3380" s="128">
        <v>28800</v>
      </c>
      <c r="H3380" s="149" t="s">
        <v>210</v>
      </c>
    </row>
    <row r="3382" spans="1:10" ht="12.75">
      <c r="A3382" s="144" t="s">
        <v>1228</v>
      </c>
      <c r="C3382" s="150" t="s">
        <v>1229</v>
      </c>
      <c r="D3382" s="128">
        <v>3273783.9719416304</v>
      </c>
      <c r="F3382" s="128">
        <v>28508.333333333336</v>
      </c>
      <c r="G3382" s="128">
        <v>28950</v>
      </c>
      <c r="H3382" s="128">
        <v>3245030.6386082964</v>
      </c>
      <c r="I3382" s="128">
        <v>-0.0001</v>
      </c>
      <c r="J3382" s="128">
        <v>-0.0001</v>
      </c>
    </row>
    <row r="3383" spans="1:8" ht="12.75">
      <c r="A3383" s="127">
        <v>38399.0096875</v>
      </c>
      <c r="C3383" s="150" t="s">
        <v>1230</v>
      </c>
      <c r="D3383" s="128">
        <v>7541.650848454866</v>
      </c>
      <c r="F3383" s="128">
        <v>101.03629710818451</v>
      </c>
      <c r="G3383" s="128">
        <v>259.8076211353316</v>
      </c>
      <c r="H3383" s="128">
        <v>7541.650848454866</v>
      </c>
    </row>
    <row r="3385" spans="3:8" ht="12.75">
      <c r="C3385" s="150" t="s">
        <v>1231</v>
      </c>
      <c r="D3385" s="128">
        <v>0.2303649511724511</v>
      </c>
      <c r="F3385" s="128">
        <v>0.35440969462093364</v>
      </c>
      <c r="G3385" s="128">
        <v>0.897435651590092</v>
      </c>
      <c r="H3385" s="128">
        <v>0.23240615230952863</v>
      </c>
    </row>
    <row r="3386" spans="1:10" ht="12.75">
      <c r="A3386" s="144" t="s">
        <v>1220</v>
      </c>
      <c r="C3386" s="145" t="s">
        <v>1221</v>
      </c>
      <c r="D3386" s="145" t="s">
        <v>1222</v>
      </c>
      <c r="F3386" s="145" t="s">
        <v>1223</v>
      </c>
      <c r="G3386" s="145" t="s">
        <v>1224</v>
      </c>
      <c r="H3386" s="145" t="s">
        <v>1225</v>
      </c>
      <c r="I3386" s="146" t="s">
        <v>1226</v>
      </c>
      <c r="J3386" s="145" t="s">
        <v>1227</v>
      </c>
    </row>
    <row r="3387" spans="1:8" ht="12.75">
      <c r="A3387" s="147" t="s">
        <v>1116</v>
      </c>
      <c r="C3387" s="148">
        <v>285.2129999999888</v>
      </c>
      <c r="D3387" s="128">
        <v>475399.0523672104</v>
      </c>
      <c r="F3387" s="128">
        <v>13650</v>
      </c>
      <c r="G3387" s="128">
        <v>11775</v>
      </c>
      <c r="H3387" s="149" t="s">
        <v>211</v>
      </c>
    </row>
    <row r="3389" spans="4:8" ht="12.75">
      <c r="D3389" s="128">
        <v>478585.14758968353</v>
      </c>
      <c r="F3389" s="128">
        <v>13700</v>
      </c>
      <c r="G3389" s="128">
        <v>11825</v>
      </c>
      <c r="H3389" s="149" t="s">
        <v>212</v>
      </c>
    </row>
    <row r="3391" spans="4:8" ht="12.75">
      <c r="D3391" s="128">
        <v>474494.71036577225</v>
      </c>
      <c r="F3391" s="128">
        <v>13875</v>
      </c>
      <c r="G3391" s="128">
        <v>11750</v>
      </c>
      <c r="H3391" s="149" t="s">
        <v>213</v>
      </c>
    </row>
    <row r="3393" spans="1:10" ht="12.75">
      <c r="A3393" s="144" t="s">
        <v>1228</v>
      </c>
      <c r="C3393" s="150" t="s">
        <v>1229</v>
      </c>
      <c r="D3393" s="128">
        <v>476159.636774222</v>
      </c>
      <c r="F3393" s="128">
        <v>13741.666666666668</v>
      </c>
      <c r="G3393" s="128">
        <v>11783.333333333332</v>
      </c>
      <c r="H3393" s="128">
        <v>463393.12927081145</v>
      </c>
      <c r="I3393" s="128">
        <v>-0.0001</v>
      </c>
      <c r="J3393" s="128">
        <v>-0.0001</v>
      </c>
    </row>
    <row r="3394" spans="1:8" ht="12.75">
      <c r="A3394" s="127">
        <v>38399.01037037037</v>
      </c>
      <c r="C3394" s="150" t="s">
        <v>1230</v>
      </c>
      <c r="D3394" s="128">
        <v>2148.6706706439254</v>
      </c>
      <c r="F3394" s="128">
        <v>118.14539065631521</v>
      </c>
      <c r="G3394" s="128">
        <v>38.188130791298676</v>
      </c>
      <c r="H3394" s="128">
        <v>2148.6706706439254</v>
      </c>
    </row>
    <row r="3396" spans="3:8" ht="12.75">
      <c r="C3396" s="150" t="s">
        <v>1231</v>
      </c>
      <c r="D3396" s="128">
        <v>0.4512500650412646</v>
      </c>
      <c r="F3396" s="128">
        <v>0.8597602716044769</v>
      </c>
      <c r="G3396" s="128">
        <v>0.32408597559800867</v>
      </c>
      <c r="H3396" s="128">
        <v>0.46368203042307554</v>
      </c>
    </row>
    <row r="3397" spans="1:10" ht="12.75">
      <c r="A3397" s="144" t="s">
        <v>1220</v>
      </c>
      <c r="C3397" s="145" t="s">
        <v>1221</v>
      </c>
      <c r="D3397" s="145" t="s">
        <v>1222</v>
      </c>
      <c r="F3397" s="145" t="s">
        <v>1223</v>
      </c>
      <c r="G3397" s="145" t="s">
        <v>1224</v>
      </c>
      <c r="H3397" s="145" t="s">
        <v>1225</v>
      </c>
      <c r="I3397" s="146" t="s">
        <v>1226</v>
      </c>
      <c r="J3397" s="145" t="s">
        <v>1227</v>
      </c>
    </row>
    <row r="3398" spans="1:8" ht="12.75">
      <c r="A3398" s="147" t="s">
        <v>1112</v>
      </c>
      <c r="C3398" s="148">
        <v>288.1579999998212</v>
      </c>
      <c r="D3398" s="128">
        <v>734441.5115385056</v>
      </c>
      <c r="F3398" s="128">
        <v>6469.999999992549</v>
      </c>
      <c r="G3398" s="128">
        <v>5810</v>
      </c>
      <c r="H3398" s="149" t="s">
        <v>214</v>
      </c>
    </row>
    <row r="3400" spans="4:8" ht="12.75">
      <c r="D3400" s="128">
        <v>737498.8245573044</v>
      </c>
      <c r="F3400" s="128">
        <v>6469.999999992549</v>
      </c>
      <c r="G3400" s="128">
        <v>5810</v>
      </c>
      <c r="H3400" s="149" t="s">
        <v>215</v>
      </c>
    </row>
    <row r="3402" spans="4:8" ht="12.75">
      <c r="D3402" s="128">
        <v>709279.6746807098</v>
      </c>
      <c r="F3402" s="128">
        <v>6469.999999992549</v>
      </c>
      <c r="G3402" s="128">
        <v>5810</v>
      </c>
      <c r="H3402" s="149" t="s">
        <v>216</v>
      </c>
    </row>
    <row r="3404" spans="1:10" ht="12.75">
      <c r="A3404" s="144" t="s">
        <v>1228</v>
      </c>
      <c r="C3404" s="150" t="s">
        <v>1229</v>
      </c>
      <c r="D3404" s="128">
        <v>727073.3369255066</v>
      </c>
      <c r="F3404" s="128">
        <v>6469.999999992549</v>
      </c>
      <c r="G3404" s="128">
        <v>5810</v>
      </c>
      <c r="H3404" s="128">
        <v>720938.4475449793</v>
      </c>
      <c r="I3404" s="128">
        <v>-0.0001</v>
      </c>
      <c r="J3404" s="128">
        <v>-0.0001</v>
      </c>
    </row>
    <row r="3405" spans="1:8" ht="12.75">
      <c r="A3405" s="127">
        <v>38399.010787037034</v>
      </c>
      <c r="C3405" s="150" t="s">
        <v>1230</v>
      </c>
      <c r="D3405" s="128">
        <v>15485.399665017125</v>
      </c>
      <c r="H3405" s="128">
        <v>15485.399665017125</v>
      </c>
    </row>
    <row r="3407" spans="3:8" ht="12.75">
      <c r="C3407" s="150" t="s">
        <v>1231</v>
      </c>
      <c r="D3407" s="128">
        <v>2.1298263708168004</v>
      </c>
      <c r="F3407" s="128">
        <v>0</v>
      </c>
      <c r="G3407" s="128">
        <v>0</v>
      </c>
      <c r="H3407" s="128">
        <v>2.1479503163896654</v>
      </c>
    </row>
    <row r="3408" spans="1:10" ht="12.75">
      <c r="A3408" s="144" t="s">
        <v>1220</v>
      </c>
      <c r="C3408" s="145" t="s">
        <v>1221</v>
      </c>
      <c r="D3408" s="145" t="s">
        <v>1222</v>
      </c>
      <c r="F3408" s="145" t="s">
        <v>1223</v>
      </c>
      <c r="G3408" s="145" t="s">
        <v>1224</v>
      </c>
      <c r="H3408" s="145" t="s">
        <v>1225</v>
      </c>
      <c r="I3408" s="146" t="s">
        <v>1226</v>
      </c>
      <c r="J3408" s="145" t="s">
        <v>1227</v>
      </c>
    </row>
    <row r="3409" spans="1:8" ht="12.75">
      <c r="A3409" s="147" t="s">
        <v>1113</v>
      </c>
      <c r="C3409" s="148">
        <v>334.94100000010803</v>
      </c>
      <c r="D3409" s="128">
        <v>536138.0971832275</v>
      </c>
      <c r="F3409" s="128">
        <v>40700</v>
      </c>
      <c r="G3409" s="128">
        <v>75400</v>
      </c>
      <c r="H3409" s="149" t="s">
        <v>217</v>
      </c>
    </row>
    <row r="3411" spans="4:8" ht="12.75">
      <c r="D3411" s="128">
        <v>544943.3754014969</v>
      </c>
      <c r="F3411" s="128">
        <v>40400</v>
      </c>
      <c r="G3411" s="128">
        <v>78400</v>
      </c>
      <c r="H3411" s="149" t="s">
        <v>218</v>
      </c>
    </row>
    <row r="3413" spans="4:8" ht="12.75">
      <c r="D3413" s="128">
        <v>552787.6699504852</v>
      </c>
      <c r="F3413" s="128">
        <v>40300</v>
      </c>
      <c r="G3413" s="128">
        <v>76200</v>
      </c>
      <c r="H3413" s="149" t="s">
        <v>219</v>
      </c>
    </row>
    <row r="3415" spans="1:10" ht="12.75">
      <c r="A3415" s="144" t="s">
        <v>1228</v>
      </c>
      <c r="C3415" s="150" t="s">
        <v>1229</v>
      </c>
      <c r="D3415" s="128">
        <v>544623.0475117365</v>
      </c>
      <c r="F3415" s="128">
        <v>40466.666666666664</v>
      </c>
      <c r="G3415" s="128">
        <v>76666.66666666667</v>
      </c>
      <c r="H3415" s="128">
        <v>479864.275581912</v>
      </c>
      <c r="I3415" s="128">
        <v>-0.0001</v>
      </c>
      <c r="J3415" s="128">
        <v>-0.0001</v>
      </c>
    </row>
    <row r="3416" spans="1:8" ht="12.75">
      <c r="A3416" s="127">
        <v>38399.01126157407</v>
      </c>
      <c r="C3416" s="150" t="s">
        <v>1230</v>
      </c>
      <c r="D3416" s="128">
        <v>8329.407289884512</v>
      </c>
      <c r="F3416" s="128">
        <v>208.16659994661327</v>
      </c>
      <c r="G3416" s="128">
        <v>1553.490693030806</v>
      </c>
      <c r="H3416" s="128">
        <v>8329.407289884512</v>
      </c>
    </row>
    <row r="3418" spans="3:8" ht="12.75">
      <c r="C3418" s="150" t="s">
        <v>1231</v>
      </c>
      <c r="D3418" s="128">
        <v>1.529389424105306</v>
      </c>
      <c r="F3418" s="128">
        <v>0.5144149916308401</v>
      </c>
      <c r="G3418" s="128">
        <v>2.0262922083010504</v>
      </c>
      <c r="H3418" s="128">
        <v>1.7357839942937572</v>
      </c>
    </row>
    <row r="3419" spans="1:10" ht="12.75">
      <c r="A3419" s="144" t="s">
        <v>1220</v>
      </c>
      <c r="C3419" s="145" t="s">
        <v>1221</v>
      </c>
      <c r="D3419" s="145" t="s">
        <v>1222</v>
      </c>
      <c r="F3419" s="145" t="s">
        <v>1223</v>
      </c>
      <c r="G3419" s="145" t="s">
        <v>1224</v>
      </c>
      <c r="H3419" s="145" t="s">
        <v>1225</v>
      </c>
      <c r="I3419" s="146" t="s">
        <v>1226</v>
      </c>
      <c r="J3419" s="145" t="s">
        <v>1227</v>
      </c>
    </row>
    <row r="3420" spans="1:8" ht="12.75">
      <c r="A3420" s="147" t="s">
        <v>1117</v>
      </c>
      <c r="C3420" s="148">
        <v>393.36599999992177</v>
      </c>
      <c r="D3420" s="128">
        <v>2647551.658493042</v>
      </c>
      <c r="F3420" s="128">
        <v>12800</v>
      </c>
      <c r="G3420" s="128">
        <v>13100</v>
      </c>
      <c r="H3420" s="149" t="s">
        <v>220</v>
      </c>
    </row>
    <row r="3422" spans="4:8" ht="12.75">
      <c r="D3422" s="128">
        <v>2702945.2149658203</v>
      </c>
      <c r="F3422" s="128">
        <v>12500</v>
      </c>
      <c r="G3422" s="128">
        <v>12900</v>
      </c>
      <c r="H3422" s="149" t="s">
        <v>221</v>
      </c>
    </row>
    <row r="3424" spans="4:8" ht="12.75">
      <c r="D3424" s="128">
        <v>2685615.9497184753</v>
      </c>
      <c r="F3424" s="128">
        <v>12900</v>
      </c>
      <c r="G3424" s="128">
        <v>13100</v>
      </c>
      <c r="H3424" s="149" t="s">
        <v>222</v>
      </c>
    </row>
    <row r="3426" spans="1:10" ht="12.75">
      <c r="A3426" s="144" t="s">
        <v>1228</v>
      </c>
      <c r="C3426" s="150" t="s">
        <v>1229</v>
      </c>
      <c r="D3426" s="128">
        <v>2678704.274392446</v>
      </c>
      <c r="F3426" s="128">
        <v>12733.333333333332</v>
      </c>
      <c r="G3426" s="128">
        <v>13033.333333333332</v>
      </c>
      <c r="H3426" s="128">
        <v>2665820.9410591125</v>
      </c>
      <c r="I3426" s="128">
        <v>-0.0001</v>
      </c>
      <c r="J3426" s="128">
        <v>-0.0001</v>
      </c>
    </row>
    <row r="3427" spans="1:8" ht="12.75">
      <c r="A3427" s="127">
        <v>38399.01174768519</v>
      </c>
      <c r="C3427" s="150" t="s">
        <v>1230</v>
      </c>
      <c r="D3427" s="128">
        <v>28336.195343323703</v>
      </c>
      <c r="F3427" s="128">
        <v>208.16659994661327</v>
      </c>
      <c r="G3427" s="128">
        <v>115.47005383792514</v>
      </c>
      <c r="H3427" s="128">
        <v>28336.195343323703</v>
      </c>
    </row>
    <row r="3429" spans="3:8" ht="12.75">
      <c r="C3429" s="150" t="s">
        <v>1231</v>
      </c>
      <c r="D3429" s="128">
        <v>1.0578321621467754</v>
      </c>
      <c r="F3429" s="128">
        <v>1.634816229947225</v>
      </c>
      <c r="G3429" s="128">
        <v>0.8859594923625971</v>
      </c>
      <c r="H3429" s="128">
        <v>1.0629444351227102</v>
      </c>
    </row>
    <row r="3430" spans="1:10" ht="12.75">
      <c r="A3430" s="144" t="s">
        <v>1220</v>
      </c>
      <c r="C3430" s="145" t="s">
        <v>1221</v>
      </c>
      <c r="D3430" s="145" t="s">
        <v>1222</v>
      </c>
      <c r="F3430" s="145" t="s">
        <v>1223</v>
      </c>
      <c r="G3430" s="145" t="s">
        <v>1224</v>
      </c>
      <c r="H3430" s="145" t="s">
        <v>1225</v>
      </c>
      <c r="I3430" s="146" t="s">
        <v>1226</v>
      </c>
      <c r="J3430" s="145" t="s">
        <v>1227</v>
      </c>
    </row>
    <row r="3431" spans="1:8" ht="12.75">
      <c r="A3431" s="147" t="s">
        <v>1111</v>
      </c>
      <c r="C3431" s="148">
        <v>396.15199999976903</v>
      </c>
      <c r="D3431" s="128">
        <v>6025553.284988403</v>
      </c>
      <c r="F3431" s="128">
        <v>126600</v>
      </c>
      <c r="G3431" s="128">
        <v>130100</v>
      </c>
      <c r="H3431" s="149" t="s">
        <v>223</v>
      </c>
    </row>
    <row r="3433" spans="4:8" ht="12.75">
      <c r="D3433" s="128">
        <v>5997748.454963684</v>
      </c>
      <c r="F3433" s="128">
        <v>127600</v>
      </c>
      <c r="G3433" s="128">
        <v>130500</v>
      </c>
      <c r="H3433" s="149" t="s">
        <v>224</v>
      </c>
    </row>
    <row r="3435" spans="4:8" ht="12.75">
      <c r="D3435" s="128">
        <v>6061067.507232666</v>
      </c>
      <c r="F3435" s="128">
        <v>128700</v>
      </c>
      <c r="G3435" s="128">
        <v>129400</v>
      </c>
      <c r="H3435" s="149" t="s">
        <v>225</v>
      </c>
    </row>
    <row r="3437" spans="1:10" ht="12.75">
      <c r="A3437" s="144" t="s">
        <v>1228</v>
      </c>
      <c r="C3437" s="150" t="s">
        <v>1229</v>
      </c>
      <c r="D3437" s="128">
        <v>6028123.082394918</v>
      </c>
      <c r="F3437" s="128">
        <v>127633.33333333334</v>
      </c>
      <c r="G3437" s="128">
        <v>130000</v>
      </c>
      <c r="H3437" s="128">
        <v>5899319.079224089</v>
      </c>
      <c r="I3437" s="128">
        <v>-0.0001</v>
      </c>
      <c r="J3437" s="128">
        <v>-0.0001</v>
      </c>
    </row>
    <row r="3438" spans="1:8" ht="12.75">
      <c r="A3438" s="127">
        <v>38399.01221064815</v>
      </c>
      <c r="C3438" s="150" t="s">
        <v>1230</v>
      </c>
      <c r="D3438" s="128">
        <v>31737.650969996714</v>
      </c>
      <c r="F3438" s="128">
        <v>1050.3967504392488</v>
      </c>
      <c r="G3438" s="128">
        <v>556.7764362830022</v>
      </c>
      <c r="H3438" s="128">
        <v>31737.650969996714</v>
      </c>
    </row>
    <row r="3440" spans="3:8" ht="12.75">
      <c r="C3440" s="150" t="s">
        <v>1231</v>
      </c>
      <c r="D3440" s="128">
        <v>0.5264930814482911</v>
      </c>
      <c r="F3440" s="128">
        <v>0.8229799559461338</v>
      </c>
      <c r="G3440" s="128">
        <v>0.4282895663715401</v>
      </c>
      <c r="H3440" s="128">
        <v>0.5379883770275913</v>
      </c>
    </row>
    <row r="3441" spans="1:10" ht="12.75">
      <c r="A3441" s="144" t="s">
        <v>1220</v>
      </c>
      <c r="C3441" s="145" t="s">
        <v>1221</v>
      </c>
      <c r="D3441" s="145" t="s">
        <v>1222</v>
      </c>
      <c r="F3441" s="145" t="s">
        <v>1223</v>
      </c>
      <c r="G3441" s="145" t="s">
        <v>1224</v>
      </c>
      <c r="H3441" s="145" t="s">
        <v>1225</v>
      </c>
      <c r="I3441" s="146" t="s">
        <v>1226</v>
      </c>
      <c r="J3441" s="145" t="s">
        <v>1227</v>
      </c>
    </row>
    <row r="3442" spans="1:8" ht="12.75">
      <c r="A3442" s="147" t="s">
        <v>1118</v>
      </c>
      <c r="C3442" s="148">
        <v>589.5920000001788</v>
      </c>
      <c r="D3442" s="128">
        <v>814111.9264497757</v>
      </c>
      <c r="F3442" s="128">
        <v>5100</v>
      </c>
      <c r="G3442" s="128">
        <v>5040</v>
      </c>
      <c r="H3442" s="149" t="s">
        <v>226</v>
      </c>
    </row>
    <row r="3444" spans="4:8" ht="12.75">
      <c r="D3444" s="128">
        <v>807642.7291975021</v>
      </c>
      <c r="F3444" s="128">
        <v>5320</v>
      </c>
      <c r="G3444" s="128">
        <v>4790</v>
      </c>
      <c r="H3444" s="149" t="s">
        <v>227</v>
      </c>
    </row>
    <row r="3446" spans="4:8" ht="12.75">
      <c r="D3446" s="128">
        <v>820311.345369339</v>
      </c>
      <c r="F3446" s="128">
        <v>5110</v>
      </c>
      <c r="G3446" s="128">
        <v>5110</v>
      </c>
      <c r="H3446" s="149" t="s">
        <v>228</v>
      </c>
    </row>
    <row r="3448" spans="1:10" ht="12.75">
      <c r="A3448" s="144" t="s">
        <v>1228</v>
      </c>
      <c r="C3448" s="150" t="s">
        <v>1229</v>
      </c>
      <c r="D3448" s="128">
        <v>814022.0003388722</v>
      </c>
      <c r="F3448" s="128">
        <v>5176.666666666667</v>
      </c>
      <c r="G3448" s="128">
        <v>4980</v>
      </c>
      <c r="H3448" s="128">
        <v>808949.6328353855</v>
      </c>
      <c r="I3448" s="128">
        <v>-0.0001</v>
      </c>
      <c r="J3448" s="128">
        <v>-0.0001</v>
      </c>
    </row>
    <row r="3449" spans="1:8" ht="12.75">
      <c r="A3449" s="127">
        <v>38399.012708333335</v>
      </c>
      <c r="C3449" s="150" t="s">
        <v>1230</v>
      </c>
      <c r="D3449" s="128">
        <v>6334.786812234358</v>
      </c>
      <c r="F3449" s="128">
        <v>124.23096769056149</v>
      </c>
      <c r="G3449" s="128">
        <v>168.22603841260724</v>
      </c>
      <c r="H3449" s="128">
        <v>6334.786812234358</v>
      </c>
    </row>
    <row r="3451" spans="3:8" ht="12.75">
      <c r="C3451" s="150" t="s">
        <v>1231</v>
      </c>
      <c r="D3451" s="128">
        <v>0.7782083051314617</v>
      </c>
      <c r="F3451" s="128">
        <v>2.3998255188131647</v>
      </c>
      <c r="G3451" s="128">
        <v>3.378032899851551</v>
      </c>
      <c r="H3451" s="128">
        <v>0.7830879148842427</v>
      </c>
    </row>
    <row r="3452" spans="1:10" ht="12.75">
      <c r="A3452" s="144" t="s">
        <v>1220</v>
      </c>
      <c r="C3452" s="145" t="s">
        <v>1221</v>
      </c>
      <c r="D3452" s="145" t="s">
        <v>1222</v>
      </c>
      <c r="F3452" s="145" t="s">
        <v>1223</v>
      </c>
      <c r="G3452" s="145" t="s">
        <v>1224</v>
      </c>
      <c r="H3452" s="145" t="s">
        <v>1225</v>
      </c>
      <c r="I3452" s="146" t="s">
        <v>1226</v>
      </c>
      <c r="J3452" s="145" t="s">
        <v>1227</v>
      </c>
    </row>
    <row r="3453" spans="1:8" ht="12.75">
      <c r="A3453" s="147" t="s">
        <v>1119</v>
      </c>
      <c r="C3453" s="148">
        <v>766.4900000002235</v>
      </c>
      <c r="D3453" s="128">
        <v>61512.71086370945</v>
      </c>
      <c r="F3453" s="128">
        <v>2227</v>
      </c>
      <c r="G3453" s="128">
        <v>2155</v>
      </c>
      <c r="H3453" s="149" t="s">
        <v>229</v>
      </c>
    </row>
    <row r="3455" spans="4:8" ht="12.75">
      <c r="D3455" s="128">
        <v>64298.04606282711</v>
      </c>
      <c r="F3455" s="128">
        <v>2084</v>
      </c>
      <c r="G3455" s="128">
        <v>2319</v>
      </c>
      <c r="H3455" s="149" t="s">
        <v>230</v>
      </c>
    </row>
    <row r="3457" spans="4:8" ht="12.75">
      <c r="D3457" s="128">
        <v>62704.314227581024</v>
      </c>
      <c r="F3457" s="128">
        <v>2112</v>
      </c>
      <c r="G3457" s="128">
        <v>2139</v>
      </c>
      <c r="H3457" s="149" t="s">
        <v>231</v>
      </c>
    </row>
    <row r="3459" spans="1:10" ht="12.75">
      <c r="A3459" s="144" t="s">
        <v>1228</v>
      </c>
      <c r="C3459" s="150" t="s">
        <v>1229</v>
      </c>
      <c r="D3459" s="128">
        <v>62838.35705137253</v>
      </c>
      <c r="F3459" s="128">
        <v>2141</v>
      </c>
      <c r="G3459" s="128">
        <v>2204.3333333333335</v>
      </c>
      <c r="H3459" s="128">
        <v>60664.45461234813</v>
      </c>
      <c r="I3459" s="128">
        <v>-0.0001</v>
      </c>
      <c r="J3459" s="128">
        <v>-0.0001</v>
      </c>
    </row>
    <row r="3460" spans="1:8" ht="12.75">
      <c r="A3460" s="127">
        <v>38399.01320601852</v>
      </c>
      <c r="C3460" s="150" t="s">
        <v>1230</v>
      </c>
      <c r="D3460" s="128">
        <v>1397.4972815067824</v>
      </c>
      <c r="F3460" s="128">
        <v>75.78258375114957</v>
      </c>
      <c r="G3460" s="128">
        <v>99.6259671638541</v>
      </c>
      <c r="H3460" s="128">
        <v>1397.4972815067824</v>
      </c>
    </row>
    <row r="3462" spans="3:8" ht="12.75">
      <c r="C3462" s="150" t="s">
        <v>1231</v>
      </c>
      <c r="D3462" s="128">
        <v>2.2239557924219437</v>
      </c>
      <c r="F3462" s="128">
        <v>3.5395882181760663</v>
      </c>
      <c r="G3462" s="128">
        <v>4.5195509071762014</v>
      </c>
      <c r="H3462" s="128">
        <v>2.303650944258757</v>
      </c>
    </row>
    <row r="3463" spans="1:16" ht="12.75">
      <c r="A3463" s="138" t="s">
        <v>1280</v>
      </c>
      <c r="B3463" s="133" t="s">
        <v>1289</v>
      </c>
      <c r="D3463" s="138" t="s">
        <v>1281</v>
      </c>
      <c r="E3463" s="133" t="s">
        <v>1282</v>
      </c>
      <c r="F3463" s="134" t="s">
        <v>1168</v>
      </c>
      <c r="G3463" s="139" t="s">
        <v>1284</v>
      </c>
      <c r="H3463" s="140">
        <v>3</v>
      </c>
      <c r="I3463" s="141" t="s">
        <v>1285</v>
      </c>
      <c r="J3463" s="140">
        <v>1</v>
      </c>
      <c r="K3463" s="139" t="s">
        <v>1286</v>
      </c>
      <c r="L3463" s="142">
        <v>1</v>
      </c>
      <c r="M3463" s="139" t="s">
        <v>1287</v>
      </c>
      <c r="N3463" s="143">
        <v>1</v>
      </c>
      <c r="O3463" s="139" t="s">
        <v>1288</v>
      </c>
      <c r="P3463" s="143">
        <v>1</v>
      </c>
    </row>
    <row r="3465" spans="1:10" ht="12.75">
      <c r="A3465" s="144" t="s">
        <v>1220</v>
      </c>
      <c r="C3465" s="145" t="s">
        <v>1221</v>
      </c>
      <c r="D3465" s="145" t="s">
        <v>1222</v>
      </c>
      <c r="F3465" s="145" t="s">
        <v>1223</v>
      </c>
      <c r="G3465" s="145" t="s">
        <v>1224</v>
      </c>
      <c r="H3465" s="145" t="s">
        <v>1225</v>
      </c>
      <c r="I3465" s="146" t="s">
        <v>1226</v>
      </c>
      <c r="J3465" s="145" t="s">
        <v>1227</v>
      </c>
    </row>
    <row r="3466" spans="1:8" ht="12.75">
      <c r="A3466" s="147" t="s">
        <v>1096</v>
      </c>
      <c r="C3466" s="148">
        <v>178.2290000000503</v>
      </c>
      <c r="D3466" s="128">
        <v>427.2386765666306</v>
      </c>
      <c r="F3466" s="128">
        <v>334</v>
      </c>
      <c r="G3466" s="128">
        <v>300</v>
      </c>
      <c r="H3466" s="149" t="s">
        <v>232</v>
      </c>
    </row>
    <row r="3468" spans="4:8" ht="12.75">
      <c r="D3468" s="128">
        <v>409.27908898564056</v>
      </c>
      <c r="F3468" s="128">
        <v>350</v>
      </c>
      <c r="G3468" s="128">
        <v>354</v>
      </c>
      <c r="H3468" s="149" t="s">
        <v>233</v>
      </c>
    </row>
    <row r="3470" spans="4:8" ht="12.75">
      <c r="D3470" s="128">
        <v>400.5123922987841</v>
      </c>
      <c r="F3470" s="128">
        <v>397</v>
      </c>
      <c r="G3470" s="128">
        <v>324</v>
      </c>
      <c r="H3470" s="149" t="s">
        <v>234</v>
      </c>
    </row>
    <row r="3472" spans="1:8" ht="12.75">
      <c r="A3472" s="144" t="s">
        <v>1228</v>
      </c>
      <c r="C3472" s="150" t="s">
        <v>1229</v>
      </c>
      <c r="D3472" s="128">
        <v>412.3433859503517</v>
      </c>
      <c r="F3472" s="128">
        <v>360.33333333333337</v>
      </c>
      <c r="G3472" s="128">
        <v>326</v>
      </c>
      <c r="H3472" s="128">
        <v>73.7481035170805</v>
      </c>
    </row>
    <row r="3473" spans="1:8" ht="12.75">
      <c r="A3473" s="127">
        <v>38399.01548611111</v>
      </c>
      <c r="C3473" s="150" t="s">
        <v>1230</v>
      </c>
      <c r="D3473" s="128">
        <v>13.624096469396752</v>
      </c>
      <c r="F3473" s="128">
        <v>32.74650108535771</v>
      </c>
      <c r="G3473" s="128">
        <v>27.055498516937362</v>
      </c>
      <c r="H3473" s="128">
        <v>13.624096469396752</v>
      </c>
    </row>
    <row r="3475" spans="3:8" ht="12.75">
      <c r="C3475" s="150" t="s">
        <v>1231</v>
      </c>
      <c r="D3475" s="128">
        <v>3.3040657213396325</v>
      </c>
      <c r="F3475" s="128">
        <v>9.087835638859676</v>
      </c>
      <c r="G3475" s="128">
        <v>8.299232673907166</v>
      </c>
      <c r="H3475" s="128">
        <v>18.473826199803675</v>
      </c>
    </row>
    <row r="3476" spans="1:10" ht="12.75">
      <c r="A3476" s="144" t="s">
        <v>1220</v>
      </c>
      <c r="C3476" s="145" t="s">
        <v>1221</v>
      </c>
      <c r="D3476" s="145" t="s">
        <v>1222</v>
      </c>
      <c r="F3476" s="145" t="s">
        <v>1223</v>
      </c>
      <c r="G3476" s="145" t="s">
        <v>1224</v>
      </c>
      <c r="H3476" s="145" t="s">
        <v>1225</v>
      </c>
      <c r="I3476" s="146" t="s">
        <v>1226</v>
      </c>
      <c r="J3476" s="145" t="s">
        <v>1227</v>
      </c>
    </row>
    <row r="3477" spans="1:8" ht="12.75">
      <c r="A3477" s="147" t="s">
        <v>1112</v>
      </c>
      <c r="C3477" s="148">
        <v>251.61100000003353</v>
      </c>
      <c r="D3477" s="128">
        <v>36898.8963175416</v>
      </c>
      <c r="F3477" s="128">
        <v>23600</v>
      </c>
      <c r="G3477" s="128">
        <v>23400</v>
      </c>
      <c r="H3477" s="149" t="s">
        <v>235</v>
      </c>
    </row>
    <row r="3479" spans="4:8" ht="12.75">
      <c r="D3479" s="128">
        <v>36735.16548359394</v>
      </c>
      <c r="F3479" s="128">
        <v>23500</v>
      </c>
      <c r="G3479" s="128">
        <v>23200</v>
      </c>
      <c r="H3479" s="149" t="s">
        <v>236</v>
      </c>
    </row>
    <row r="3481" spans="4:8" ht="12.75">
      <c r="D3481" s="128">
        <v>36960.894104361534</v>
      </c>
      <c r="F3481" s="128">
        <v>23600</v>
      </c>
      <c r="G3481" s="128">
        <v>23400</v>
      </c>
      <c r="H3481" s="149" t="s">
        <v>237</v>
      </c>
    </row>
    <row r="3483" spans="1:10" ht="12.75">
      <c r="A3483" s="144" t="s">
        <v>1228</v>
      </c>
      <c r="C3483" s="150" t="s">
        <v>1229</v>
      </c>
      <c r="D3483" s="128">
        <v>36864.985301832356</v>
      </c>
      <c r="F3483" s="128">
        <v>23566.666666666664</v>
      </c>
      <c r="G3483" s="128">
        <v>23333.333333333336</v>
      </c>
      <c r="H3483" s="128">
        <v>13416.13535659687</v>
      </c>
      <c r="I3483" s="128">
        <v>-0.0001</v>
      </c>
      <c r="J3483" s="128">
        <v>-0.0001</v>
      </c>
    </row>
    <row r="3484" spans="1:8" ht="12.75">
      <c r="A3484" s="127">
        <v>38399.01600694445</v>
      </c>
      <c r="C3484" s="150" t="s">
        <v>1230</v>
      </c>
      <c r="D3484" s="128">
        <v>116.62255484189825</v>
      </c>
      <c r="F3484" s="128">
        <v>57.73502691896257</v>
      </c>
      <c r="G3484" s="128">
        <v>115.47005383792514</v>
      </c>
      <c r="H3484" s="128">
        <v>116.62255484189825</v>
      </c>
    </row>
    <row r="3486" spans="3:8" ht="12.75">
      <c r="C3486" s="150" t="s">
        <v>1231</v>
      </c>
      <c r="D3486" s="128">
        <v>0.3163504715573604</v>
      </c>
      <c r="F3486" s="128">
        <v>0.2449859699531651</v>
      </c>
      <c r="G3486" s="128">
        <v>0.49487165930539334</v>
      </c>
      <c r="H3486" s="128">
        <v>0.8692708573825888</v>
      </c>
    </row>
    <row r="3487" spans="1:10" ht="12.75">
      <c r="A3487" s="144" t="s">
        <v>1220</v>
      </c>
      <c r="C3487" s="145" t="s">
        <v>1221</v>
      </c>
      <c r="D3487" s="145" t="s">
        <v>1222</v>
      </c>
      <c r="F3487" s="145" t="s">
        <v>1223</v>
      </c>
      <c r="G3487" s="145" t="s">
        <v>1224</v>
      </c>
      <c r="H3487" s="145" t="s">
        <v>1225</v>
      </c>
      <c r="I3487" s="146" t="s">
        <v>1226</v>
      </c>
      <c r="J3487" s="145" t="s">
        <v>1227</v>
      </c>
    </row>
    <row r="3488" spans="1:8" ht="12.75">
      <c r="A3488" s="147" t="s">
        <v>1115</v>
      </c>
      <c r="C3488" s="148">
        <v>257.6099999998696</v>
      </c>
      <c r="D3488" s="128">
        <v>25918.49667543173</v>
      </c>
      <c r="F3488" s="128">
        <v>14812.5</v>
      </c>
      <c r="G3488" s="128">
        <v>14355</v>
      </c>
      <c r="H3488" s="149" t="s">
        <v>15</v>
      </c>
    </row>
    <row r="3490" spans="4:8" ht="12.75">
      <c r="D3490" s="128">
        <v>25832.72359225154</v>
      </c>
      <c r="F3490" s="128">
        <v>14877.499999985099</v>
      </c>
      <c r="G3490" s="128">
        <v>14414.999999985099</v>
      </c>
      <c r="H3490" s="149" t="s">
        <v>16</v>
      </c>
    </row>
    <row r="3492" spans="4:8" ht="12.75">
      <c r="D3492" s="128">
        <v>25837.76469016075</v>
      </c>
      <c r="F3492" s="128">
        <v>14727.499999985099</v>
      </c>
      <c r="G3492" s="128">
        <v>14312.5</v>
      </c>
      <c r="H3492" s="149" t="s">
        <v>17</v>
      </c>
    </row>
    <row r="3494" spans="1:10" ht="12.75">
      <c r="A3494" s="144" t="s">
        <v>1228</v>
      </c>
      <c r="C3494" s="150" t="s">
        <v>1229</v>
      </c>
      <c r="D3494" s="128">
        <v>25862.994985948004</v>
      </c>
      <c r="F3494" s="128">
        <v>14805.8333333234</v>
      </c>
      <c r="G3494" s="128">
        <v>14360.833333328366</v>
      </c>
      <c r="H3494" s="128">
        <v>11279.661652622122</v>
      </c>
      <c r="I3494" s="128">
        <v>-0.0001</v>
      </c>
      <c r="J3494" s="128">
        <v>-0.0001</v>
      </c>
    </row>
    <row r="3495" spans="1:8" ht="12.75">
      <c r="A3495" s="127">
        <v>38399.01664351852</v>
      </c>
      <c r="C3495" s="150" t="s">
        <v>1230</v>
      </c>
      <c r="D3495" s="128">
        <v>48.13191580195282</v>
      </c>
      <c r="F3495" s="128">
        <v>75.22189397699263</v>
      </c>
      <c r="G3495" s="128">
        <v>51.49838184370002</v>
      </c>
      <c r="H3495" s="128">
        <v>48.13191580195282</v>
      </c>
    </row>
    <row r="3497" spans="3:8" ht="12.75">
      <c r="C3497" s="150" t="s">
        <v>1231</v>
      </c>
      <c r="D3497" s="128">
        <v>0.18610341079253995</v>
      </c>
      <c r="F3497" s="128">
        <v>0.50805579316965</v>
      </c>
      <c r="G3497" s="128">
        <v>0.35860301869936395</v>
      </c>
      <c r="H3497" s="128">
        <v>0.42671418065774924</v>
      </c>
    </row>
    <row r="3498" spans="1:10" ht="12.75">
      <c r="A3498" s="144" t="s">
        <v>1220</v>
      </c>
      <c r="C3498" s="145" t="s">
        <v>1221</v>
      </c>
      <c r="D3498" s="145" t="s">
        <v>1222</v>
      </c>
      <c r="F3498" s="145" t="s">
        <v>1223</v>
      </c>
      <c r="G3498" s="145" t="s">
        <v>1224</v>
      </c>
      <c r="H3498" s="145" t="s">
        <v>1225</v>
      </c>
      <c r="I3498" s="146" t="s">
        <v>1226</v>
      </c>
      <c r="J3498" s="145" t="s">
        <v>1227</v>
      </c>
    </row>
    <row r="3499" spans="1:8" ht="12.75">
      <c r="A3499" s="147" t="s">
        <v>1114</v>
      </c>
      <c r="C3499" s="148">
        <v>259.9399999999441</v>
      </c>
      <c r="D3499" s="128">
        <v>33625.19326364994</v>
      </c>
      <c r="F3499" s="128">
        <v>20075</v>
      </c>
      <c r="G3499" s="128">
        <v>20200</v>
      </c>
      <c r="H3499" s="149" t="s">
        <v>18</v>
      </c>
    </row>
    <row r="3501" spans="4:8" ht="12.75">
      <c r="D3501" s="128">
        <v>33644.66387075186</v>
      </c>
      <c r="F3501" s="128">
        <v>20050</v>
      </c>
      <c r="G3501" s="128">
        <v>20225</v>
      </c>
      <c r="H3501" s="149" t="s">
        <v>19</v>
      </c>
    </row>
    <row r="3503" spans="4:8" ht="12.75">
      <c r="D3503" s="128">
        <v>33193.5462102294</v>
      </c>
      <c r="F3503" s="128">
        <v>20050</v>
      </c>
      <c r="G3503" s="128">
        <v>20175</v>
      </c>
      <c r="H3503" s="149" t="s">
        <v>20</v>
      </c>
    </row>
    <row r="3505" spans="1:10" ht="12.75">
      <c r="A3505" s="144" t="s">
        <v>1228</v>
      </c>
      <c r="C3505" s="150" t="s">
        <v>1229</v>
      </c>
      <c r="D3505" s="128">
        <v>33487.80111487707</v>
      </c>
      <c r="F3505" s="128">
        <v>20058.333333333332</v>
      </c>
      <c r="G3505" s="128">
        <v>20200</v>
      </c>
      <c r="H3505" s="128">
        <v>13350.882875883353</v>
      </c>
      <c r="I3505" s="128">
        <v>-0.0001</v>
      </c>
      <c r="J3505" s="128">
        <v>-0.0001</v>
      </c>
    </row>
    <row r="3506" spans="1:8" ht="12.75">
      <c r="A3506" s="127">
        <v>38399.01731481482</v>
      </c>
      <c r="C3506" s="150" t="s">
        <v>1230</v>
      </c>
      <c r="D3506" s="128">
        <v>255.01811272334345</v>
      </c>
      <c r="F3506" s="128">
        <v>14.433756729740642</v>
      </c>
      <c r="G3506" s="128">
        <v>25</v>
      </c>
      <c r="H3506" s="128">
        <v>255.01811272334345</v>
      </c>
    </row>
    <row r="3508" spans="3:8" ht="12.75">
      <c r="C3508" s="150" t="s">
        <v>1231</v>
      </c>
      <c r="D3508" s="128">
        <v>0.7615254039777812</v>
      </c>
      <c r="F3508" s="128">
        <v>0.07195890351345563</v>
      </c>
      <c r="G3508" s="128">
        <v>0.12376237623762376</v>
      </c>
      <c r="H3508" s="128">
        <v>1.9101217132538915</v>
      </c>
    </row>
    <row r="3509" spans="1:10" ht="12.75">
      <c r="A3509" s="144" t="s">
        <v>1220</v>
      </c>
      <c r="C3509" s="145" t="s">
        <v>1221</v>
      </c>
      <c r="D3509" s="145" t="s">
        <v>1222</v>
      </c>
      <c r="F3509" s="145" t="s">
        <v>1223</v>
      </c>
      <c r="G3509" s="145" t="s">
        <v>1224</v>
      </c>
      <c r="H3509" s="145" t="s">
        <v>1225</v>
      </c>
      <c r="I3509" s="146" t="s">
        <v>1226</v>
      </c>
      <c r="J3509" s="145" t="s">
        <v>1227</v>
      </c>
    </row>
    <row r="3510" spans="1:8" ht="12.75">
      <c r="A3510" s="147" t="s">
        <v>1116</v>
      </c>
      <c r="C3510" s="148">
        <v>285.2129999999888</v>
      </c>
      <c r="D3510" s="128">
        <v>11843.02042748034</v>
      </c>
      <c r="F3510" s="128">
        <v>10350</v>
      </c>
      <c r="G3510" s="128">
        <v>10500</v>
      </c>
      <c r="H3510" s="149" t="s">
        <v>21</v>
      </c>
    </row>
    <row r="3512" spans="4:8" ht="12.75">
      <c r="D3512" s="128">
        <v>11794.938445165753</v>
      </c>
      <c r="F3512" s="128">
        <v>10400</v>
      </c>
      <c r="G3512" s="128">
        <v>10525</v>
      </c>
      <c r="H3512" s="149" t="s">
        <v>22</v>
      </c>
    </row>
    <row r="3514" spans="4:8" ht="12.75">
      <c r="D3514" s="128">
        <v>11838.378883421421</v>
      </c>
      <c r="F3514" s="128">
        <v>10400</v>
      </c>
      <c r="G3514" s="128">
        <v>10525</v>
      </c>
      <c r="H3514" s="149" t="s">
        <v>23</v>
      </c>
    </row>
    <row r="3516" spans="1:10" ht="12.75">
      <c r="A3516" s="144" t="s">
        <v>1228</v>
      </c>
      <c r="C3516" s="150" t="s">
        <v>1229</v>
      </c>
      <c r="D3516" s="128">
        <v>11825.445918689173</v>
      </c>
      <c r="F3516" s="128">
        <v>10383.333333333334</v>
      </c>
      <c r="G3516" s="128">
        <v>10516.666666666668</v>
      </c>
      <c r="H3516" s="128">
        <v>1375.718769985215</v>
      </c>
      <c r="I3516" s="128">
        <v>-0.0001</v>
      </c>
      <c r="J3516" s="128">
        <v>-0.0001</v>
      </c>
    </row>
    <row r="3517" spans="1:8" ht="12.75">
      <c r="A3517" s="127">
        <v>38399.01798611111</v>
      </c>
      <c r="C3517" s="150" t="s">
        <v>1230</v>
      </c>
      <c r="D3517" s="128">
        <v>26.521980287772816</v>
      </c>
      <c r="F3517" s="128">
        <v>28.867513459481284</v>
      </c>
      <c r="G3517" s="128">
        <v>14.433756729740642</v>
      </c>
      <c r="H3517" s="128">
        <v>26.521980287772816</v>
      </c>
    </row>
    <row r="3519" spans="3:8" ht="12.75">
      <c r="C3519" s="150" t="s">
        <v>1231</v>
      </c>
      <c r="D3519" s="128">
        <v>0.22427890220915012</v>
      </c>
      <c r="F3519" s="128">
        <v>0.2780177861266255</v>
      </c>
      <c r="G3519" s="128">
        <v>0.13724649822257343</v>
      </c>
      <c r="H3519" s="128">
        <v>1.927863518795913</v>
      </c>
    </row>
    <row r="3520" spans="1:10" ht="12.75">
      <c r="A3520" s="144" t="s">
        <v>1220</v>
      </c>
      <c r="C3520" s="145" t="s">
        <v>1221</v>
      </c>
      <c r="D3520" s="145" t="s">
        <v>1222</v>
      </c>
      <c r="F3520" s="145" t="s">
        <v>1223</v>
      </c>
      <c r="G3520" s="145" t="s">
        <v>1224</v>
      </c>
      <c r="H3520" s="145" t="s">
        <v>1225</v>
      </c>
      <c r="I3520" s="146" t="s">
        <v>1226</v>
      </c>
      <c r="J3520" s="145" t="s">
        <v>1227</v>
      </c>
    </row>
    <row r="3521" spans="1:8" ht="12.75">
      <c r="A3521" s="147" t="s">
        <v>1112</v>
      </c>
      <c r="C3521" s="148">
        <v>288.1579999998212</v>
      </c>
      <c r="D3521" s="128">
        <v>6049.073638245463</v>
      </c>
      <c r="F3521" s="128">
        <v>4590</v>
      </c>
      <c r="G3521" s="128">
        <v>4380</v>
      </c>
      <c r="H3521" s="149" t="s">
        <v>24</v>
      </c>
    </row>
    <row r="3523" spans="4:8" ht="12.75">
      <c r="D3523" s="128">
        <v>6056.831076674163</v>
      </c>
      <c r="F3523" s="128">
        <v>4590</v>
      </c>
      <c r="G3523" s="128">
        <v>4380</v>
      </c>
      <c r="H3523" s="149" t="s">
        <v>25</v>
      </c>
    </row>
    <row r="3525" spans="4:8" ht="12.75">
      <c r="D3525" s="128">
        <v>6073.217409290373</v>
      </c>
      <c r="F3525" s="128">
        <v>4590</v>
      </c>
      <c r="G3525" s="128">
        <v>4380</v>
      </c>
      <c r="H3525" s="149" t="s">
        <v>26</v>
      </c>
    </row>
    <row r="3527" spans="1:10" ht="12.75">
      <c r="A3527" s="144" t="s">
        <v>1228</v>
      </c>
      <c r="C3527" s="150" t="s">
        <v>1229</v>
      </c>
      <c r="D3527" s="128">
        <v>6059.707374736667</v>
      </c>
      <c r="F3527" s="128">
        <v>4590</v>
      </c>
      <c r="G3527" s="128">
        <v>4380</v>
      </c>
      <c r="H3527" s="128">
        <v>1576.333480931357</v>
      </c>
      <c r="I3527" s="128">
        <v>-0.0001</v>
      </c>
      <c r="J3527" s="128">
        <v>-0.0001</v>
      </c>
    </row>
    <row r="3528" spans="1:8" ht="12.75">
      <c r="A3528" s="127">
        <v>38399.01841435185</v>
      </c>
      <c r="C3528" s="150" t="s">
        <v>1230</v>
      </c>
      <c r="D3528" s="128">
        <v>12.326201278868247</v>
      </c>
      <c r="H3528" s="128">
        <v>12.326201278868247</v>
      </c>
    </row>
    <row r="3530" spans="3:8" ht="12.75">
      <c r="C3530" s="150" t="s">
        <v>1231</v>
      </c>
      <c r="D3530" s="128">
        <v>0.20341248374891865</v>
      </c>
      <c r="F3530" s="128">
        <v>0</v>
      </c>
      <c r="G3530" s="128">
        <v>0</v>
      </c>
      <c r="H3530" s="128">
        <v>0.7819539093710973</v>
      </c>
    </row>
    <row r="3531" spans="1:10" ht="12.75">
      <c r="A3531" s="144" t="s">
        <v>1220</v>
      </c>
      <c r="C3531" s="145" t="s">
        <v>1221</v>
      </c>
      <c r="D3531" s="145" t="s">
        <v>1222</v>
      </c>
      <c r="F3531" s="145" t="s">
        <v>1223</v>
      </c>
      <c r="G3531" s="145" t="s">
        <v>1224</v>
      </c>
      <c r="H3531" s="145" t="s">
        <v>1225</v>
      </c>
      <c r="I3531" s="146" t="s">
        <v>1226</v>
      </c>
      <c r="J3531" s="145" t="s">
        <v>1227</v>
      </c>
    </row>
    <row r="3532" spans="1:8" ht="12.75">
      <c r="A3532" s="147" t="s">
        <v>1113</v>
      </c>
      <c r="C3532" s="148">
        <v>334.94100000010803</v>
      </c>
      <c r="D3532" s="128">
        <v>39306.52892905474</v>
      </c>
      <c r="F3532" s="128">
        <v>38600</v>
      </c>
      <c r="G3532" s="128">
        <v>37900</v>
      </c>
      <c r="H3532" s="149" t="s">
        <v>27</v>
      </c>
    </row>
    <row r="3534" spans="4:8" ht="12.75">
      <c r="D3534" s="128">
        <v>39322.94842535257</v>
      </c>
      <c r="F3534" s="128">
        <v>38700</v>
      </c>
      <c r="G3534" s="128">
        <v>37700</v>
      </c>
      <c r="H3534" s="149" t="s">
        <v>28</v>
      </c>
    </row>
    <row r="3536" spans="4:8" ht="12.75">
      <c r="D3536" s="128">
        <v>39569.738116145134</v>
      </c>
      <c r="F3536" s="128">
        <v>38800</v>
      </c>
      <c r="G3536" s="128">
        <v>38100</v>
      </c>
      <c r="H3536" s="149" t="s">
        <v>29</v>
      </c>
    </row>
    <row r="3538" spans="1:10" ht="12.75">
      <c r="A3538" s="144" t="s">
        <v>1228</v>
      </c>
      <c r="C3538" s="150" t="s">
        <v>1229</v>
      </c>
      <c r="D3538" s="128">
        <v>39399.73849018415</v>
      </c>
      <c r="F3538" s="128">
        <v>38700</v>
      </c>
      <c r="G3538" s="128">
        <v>37900</v>
      </c>
      <c r="H3538" s="128">
        <v>1236.580595447306</v>
      </c>
      <c r="I3538" s="128">
        <v>-0.0001</v>
      </c>
      <c r="J3538" s="128">
        <v>-0.0001</v>
      </c>
    </row>
    <row r="3539" spans="1:8" ht="12.75">
      <c r="A3539" s="127">
        <v>38399.01888888889</v>
      </c>
      <c r="C3539" s="150" t="s">
        <v>1230</v>
      </c>
      <c r="D3539" s="128">
        <v>147.45271982759098</v>
      </c>
      <c r="F3539" s="128">
        <v>100</v>
      </c>
      <c r="G3539" s="128">
        <v>200</v>
      </c>
      <c r="H3539" s="128">
        <v>147.45271982759098</v>
      </c>
    </row>
    <row r="3541" spans="3:8" ht="12.75">
      <c r="C3541" s="150" t="s">
        <v>1231</v>
      </c>
      <c r="D3541" s="128">
        <v>0.3742479657937999</v>
      </c>
      <c r="F3541" s="128">
        <v>0.2583979328165375</v>
      </c>
      <c r="G3541" s="128">
        <v>0.5277044854881267</v>
      </c>
      <c r="H3541" s="128">
        <v>11.924230444053928</v>
      </c>
    </row>
    <row r="3542" spans="1:10" ht="12.75">
      <c r="A3542" s="144" t="s">
        <v>1220</v>
      </c>
      <c r="C3542" s="145" t="s">
        <v>1221</v>
      </c>
      <c r="D3542" s="145" t="s">
        <v>1222</v>
      </c>
      <c r="F3542" s="145" t="s">
        <v>1223</v>
      </c>
      <c r="G3542" s="145" t="s">
        <v>1224</v>
      </c>
      <c r="H3542" s="145" t="s">
        <v>1225</v>
      </c>
      <c r="I3542" s="146" t="s">
        <v>1226</v>
      </c>
      <c r="J3542" s="145" t="s">
        <v>1227</v>
      </c>
    </row>
    <row r="3543" spans="1:8" ht="12.75">
      <c r="A3543" s="147" t="s">
        <v>1117</v>
      </c>
      <c r="C3543" s="148">
        <v>393.36599999992177</v>
      </c>
      <c r="D3543" s="128">
        <v>25444.103447794914</v>
      </c>
      <c r="F3543" s="128">
        <v>7800</v>
      </c>
      <c r="G3543" s="128">
        <v>7900</v>
      </c>
      <c r="H3543" s="149" t="s">
        <v>30</v>
      </c>
    </row>
    <row r="3545" spans="4:8" ht="12.75">
      <c r="D3545" s="128">
        <v>25783.35105741024</v>
      </c>
      <c r="F3545" s="128">
        <v>7900</v>
      </c>
      <c r="G3545" s="128">
        <v>7800</v>
      </c>
      <c r="H3545" s="149" t="s">
        <v>31</v>
      </c>
    </row>
    <row r="3547" spans="4:8" ht="12.75">
      <c r="D3547" s="128">
        <v>25760.821195870638</v>
      </c>
      <c r="F3547" s="128">
        <v>7800</v>
      </c>
      <c r="G3547" s="128">
        <v>7900</v>
      </c>
      <c r="H3547" s="149" t="s">
        <v>32</v>
      </c>
    </row>
    <row r="3549" spans="1:10" ht="12.75">
      <c r="A3549" s="144" t="s">
        <v>1228</v>
      </c>
      <c r="C3549" s="150" t="s">
        <v>1229</v>
      </c>
      <c r="D3549" s="128">
        <v>25662.758567025267</v>
      </c>
      <c r="F3549" s="128">
        <v>7833.333333333334</v>
      </c>
      <c r="G3549" s="128">
        <v>7866.666666666666</v>
      </c>
      <c r="H3549" s="128">
        <v>17812.758567025263</v>
      </c>
      <c r="I3549" s="128">
        <v>-0.0001</v>
      </c>
      <c r="J3549" s="128">
        <v>-0.0001</v>
      </c>
    </row>
    <row r="3550" spans="1:8" ht="12.75">
      <c r="A3550" s="127">
        <v>38399.01936342593</v>
      </c>
      <c r="C3550" s="150" t="s">
        <v>1230</v>
      </c>
      <c r="D3550" s="128">
        <v>189.69566294354615</v>
      </c>
      <c r="F3550" s="128">
        <v>57.73502691896257</v>
      </c>
      <c r="G3550" s="128">
        <v>57.73502691896257</v>
      </c>
      <c r="H3550" s="128">
        <v>189.69566294354615</v>
      </c>
    </row>
    <row r="3552" spans="3:8" ht="12.75">
      <c r="C3552" s="150" t="s">
        <v>1231</v>
      </c>
      <c r="D3552" s="128">
        <v>0.7391865626920208</v>
      </c>
      <c r="F3552" s="128">
        <v>0.73704289683782</v>
      </c>
      <c r="G3552" s="128">
        <v>0.7339198337156261</v>
      </c>
      <c r="H3552" s="128">
        <v>1.0649426489993987</v>
      </c>
    </row>
    <row r="3553" spans="1:10" ht="12.75">
      <c r="A3553" s="144" t="s">
        <v>1220</v>
      </c>
      <c r="C3553" s="145" t="s">
        <v>1221</v>
      </c>
      <c r="D3553" s="145" t="s">
        <v>1222</v>
      </c>
      <c r="F3553" s="145" t="s">
        <v>1223</v>
      </c>
      <c r="G3553" s="145" t="s">
        <v>1224</v>
      </c>
      <c r="H3553" s="145" t="s">
        <v>1225</v>
      </c>
      <c r="I3553" s="146" t="s">
        <v>1226</v>
      </c>
      <c r="J3553" s="145" t="s">
        <v>1227</v>
      </c>
    </row>
    <row r="3554" spans="1:8" ht="12.75">
      <c r="A3554" s="147" t="s">
        <v>1111</v>
      </c>
      <c r="C3554" s="148">
        <v>396.15199999976903</v>
      </c>
      <c r="D3554" s="128">
        <v>111905.53027534485</v>
      </c>
      <c r="F3554" s="128">
        <v>105900</v>
      </c>
      <c r="G3554" s="128">
        <v>106400</v>
      </c>
      <c r="H3554" s="149" t="s">
        <v>33</v>
      </c>
    </row>
    <row r="3556" spans="4:8" ht="12.75">
      <c r="D3556" s="128">
        <v>112150.741776824</v>
      </c>
      <c r="F3556" s="128">
        <v>104900</v>
      </c>
      <c r="G3556" s="128">
        <v>108000</v>
      </c>
      <c r="H3556" s="149" t="s">
        <v>34</v>
      </c>
    </row>
    <row r="3558" spans="4:8" ht="12.75">
      <c r="D3558" s="128">
        <v>112687.165299654</v>
      </c>
      <c r="F3558" s="128">
        <v>105700</v>
      </c>
      <c r="G3558" s="128">
        <v>107600</v>
      </c>
      <c r="H3558" s="149" t="s">
        <v>35</v>
      </c>
    </row>
    <row r="3560" spans="1:10" ht="12.75">
      <c r="A3560" s="144" t="s">
        <v>1228</v>
      </c>
      <c r="C3560" s="150" t="s">
        <v>1229</v>
      </c>
      <c r="D3560" s="128">
        <v>112247.81245060763</v>
      </c>
      <c r="F3560" s="128">
        <v>105500</v>
      </c>
      <c r="G3560" s="128">
        <v>107333.33333333334</v>
      </c>
      <c r="H3560" s="128">
        <v>5840.9555342382155</v>
      </c>
      <c r="I3560" s="128">
        <v>-0.0001</v>
      </c>
      <c r="J3560" s="128">
        <v>-0.0001</v>
      </c>
    </row>
    <row r="3561" spans="1:8" ht="12.75">
      <c r="A3561" s="127">
        <v>38399.019837962966</v>
      </c>
      <c r="C3561" s="150" t="s">
        <v>1230</v>
      </c>
      <c r="D3561" s="128">
        <v>399.7566316980727</v>
      </c>
      <c r="F3561" s="128">
        <v>529.150262212918</v>
      </c>
      <c r="G3561" s="128">
        <v>832.6663997864531</v>
      </c>
      <c r="H3561" s="128">
        <v>399.7566316980727</v>
      </c>
    </row>
    <row r="3563" spans="3:8" ht="12.75">
      <c r="C3563" s="150" t="s">
        <v>1231</v>
      </c>
      <c r="D3563" s="128">
        <v>0.3561375700519575</v>
      </c>
      <c r="F3563" s="128">
        <v>0.5015642295857043</v>
      </c>
      <c r="G3563" s="128">
        <v>0.7757761488693662</v>
      </c>
      <c r="H3563" s="128">
        <v>6.844027990879226</v>
      </c>
    </row>
    <row r="3564" spans="1:10" ht="12.75">
      <c r="A3564" s="144" t="s">
        <v>1220</v>
      </c>
      <c r="C3564" s="145" t="s">
        <v>1221</v>
      </c>
      <c r="D3564" s="145" t="s">
        <v>1222</v>
      </c>
      <c r="F3564" s="145" t="s">
        <v>1223</v>
      </c>
      <c r="G3564" s="145" t="s">
        <v>1224</v>
      </c>
      <c r="H3564" s="145" t="s">
        <v>1225</v>
      </c>
      <c r="I3564" s="146" t="s">
        <v>1226</v>
      </c>
      <c r="J3564" s="145" t="s">
        <v>1227</v>
      </c>
    </row>
    <row r="3565" spans="1:8" ht="12.75">
      <c r="A3565" s="147" t="s">
        <v>1118</v>
      </c>
      <c r="C3565" s="148">
        <v>589.5920000001788</v>
      </c>
      <c r="D3565" s="128">
        <v>15520.9818354249</v>
      </c>
      <c r="F3565" s="128">
        <v>1979.9999999981374</v>
      </c>
      <c r="G3565" s="128">
        <v>1979.9999999981374</v>
      </c>
      <c r="H3565" s="149" t="s">
        <v>36</v>
      </c>
    </row>
    <row r="3567" spans="4:8" ht="12.75">
      <c r="D3567" s="128">
        <v>15323.178734317422</v>
      </c>
      <c r="F3567" s="128">
        <v>1990</v>
      </c>
      <c r="G3567" s="128">
        <v>1929.9999999981374</v>
      </c>
      <c r="H3567" s="149" t="s">
        <v>37</v>
      </c>
    </row>
    <row r="3569" spans="4:8" ht="12.75">
      <c r="D3569" s="128">
        <v>15786.389167159796</v>
      </c>
      <c r="F3569" s="128">
        <v>1970.0000000018626</v>
      </c>
      <c r="G3569" s="128">
        <v>1940</v>
      </c>
      <c r="H3569" s="149" t="s">
        <v>38</v>
      </c>
    </row>
    <row r="3571" spans="1:10" ht="12.75">
      <c r="A3571" s="144" t="s">
        <v>1228</v>
      </c>
      <c r="C3571" s="150" t="s">
        <v>1229</v>
      </c>
      <c r="D3571" s="128">
        <v>15543.516578967374</v>
      </c>
      <c r="F3571" s="128">
        <v>1980</v>
      </c>
      <c r="G3571" s="128">
        <v>1949.999999998758</v>
      </c>
      <c r="H3571" s="128">
        <v>13579.426620809034</v>
      </c>
      <c r="I3571" s="128">
        <v>-0.0001</v>
      </c>
      <c r="J3571" s="128">
        <v>-0.0001</v>
      </c>
    </row>
    <row r="3572" spans="1:8" ht="12.75">
      <c r="A3572" s="127">
        <v>38399.020324074074</v>
      </c>
      <c r="C3572" s="150" t="s">
        <v>1230</v>
      </c>
      <c r="D3572" s="128">
        <v>232.4259823542887</v>
      </c>
      <c r="F3572" s="128">
        <v>9.999999999125798</v>
      </c>
      <c r="G3572" s="128">
        <v>26.457513110285454</v>
      </c>
      <c r="H3572" s="128">
        <v>232.4259823542887</v>
      </c>
    </row>
    <row r="3574" spans="3:8" ht="12.75">
      <c r="C3574" s="150" t="s">
        <v>1231</v>
      </c>
      <c r="D3574" s="128">
        <v>1.4953243120594388</v>
      </c>
      <c r="F3574" s="128">
        <v>0.5050505050063534</v>
      </c>
      <c r="G3574" s="128">
        <v>1.3567955441180672</v>
      </c>
      <c r="H3574" s="128">
        <v>1.7116038021673206</v>
      </c>
    </row>
    <row r="3575" spans="1:10" ht="12.75">
      <c r="A3575" s="144" t="s">
        <v>1220</v>
      </c>
      <c r="C3575" s="145" t="s">
        <v>1221</v>
      </c>
      <c r="D3575" s="145" t="s">
        <v>1222</v>
      </c>
      <c r="F3575" s="145" t="s">
        <v>1223</v>
      </c>
      <c r="G3575" s="145" t="s">
        <v>1224</v>
      </c>
      <c r="H3575" s="145" t="s">
        <v>1225</v>
      </c>
      <c r="I3575" s="146" t="s">
        <v>1226</v>
      </c>
      <c r="J3575" s="145" t="s">
        <v>1227</v>
      </c>
    </row>
    <row r="3576" spans="1:8" ht="12.75">
      <c r="A3576" s="147" t="s">
        <v>1119</v>
      </c>
      <c r="C3576" s="148">
        <v>766.4900000002235</v>
      </c>
      <c r="D3576" s="128">
        <v>1756</v>
      </c>
      <c r="F3576" s="128">
        <v>1632</v>
      </c>
      <c r="G3576" s="128">
        <v>1725</v>
      </c>
      <c r="H3576" s="149" t="s">
        <v>39</v>
      </c>
    </row>
    <row r="3578" spans="4:8" ht="12.75">
      <c r="D3578" s="128">
        <v>1709</v>
      </c>
      <c r="F3578" s="128">
        <v>1644</v>
      </c>
      <c r="G3578" s="128">
        <v>1797</v>
      </c>
      <c r="H3578" s="149" t="s">
        <v>40</v>
      </c>
    </row>
    <row r="3580" spans="4:8" ht="12.75">
      <c r="D3580" s="128">
        <v>1716.5</v>
      </c>
      <c r="F3580" s="128">
        <v>1569</v>
      </c>
      <c r="G3580" s="128">
        <v>1635.9999999981374</v>
      </c>
      <c r="H3580" s="149" t="s">
        <v>41</v>
      </c>
    </row>
    <row r="3582" spans="1:10" ht="12.75">
      <c r="A3582" s="144" t="s">
        <v>1228</v>
      </c>
      <c r="C3582" s="150" t="s">
        <v>1229</v>
      </c>
      <c r="D3582" s="128">
        <v>1727.1666666666665</v>
      </c>
      <c r="F3582" s="128">
        <v>1615</v>
      </c>
      <c r="G3582" s="128">
        <v>1719.3333333327123</v>
      </c>
      <c r="H3582" s="128">
        <v>57.96422764259897</v>
      </c>
      <c r="I3582" s="128">
        <v>-0.0001</v>
      </c>
      <c r="J3582" s="128">
        <v>-0.0001</v>
      </c>
    </row>
    <row r="3583" spans="1:8" ht="12.75">
      <c r="A3583" s="127">
        <v>38399.020833333336</v>
      </c>
      <c r="C3583" s="150" t="s">
        <v>1230</v>
      </c>
      <c r="D3583" s="128">
        <v>25.250412537884078</v>
      </c>
      <c r="F3583" s="128">
        <v>40.28647415696737</v>
      </c>
      <c r="G3583" s="128">
        <v>80.6494471989009</v>
      </c>
      <c r="H3583" s="128">
        <v>25.250412537884078</v>
      </c>
    </row>
    <row r="3585" spans="3:8" ht="12.75">
      <c r="C3585" s="150" t="s">
        <v>1231</v>
      </c>
      <c r="D3585" s="128">
        <v>1.46195575824862</v>
      </c>
      <c r="F3585" s="128">
        <v>2.4945185236512306</v>
      </c>
      <c r="G3585" s="128">
        <v>4.69073946484665</v>
      </c>
      <c r="H3585" s="128">
        <v>43.56206157628001</v>
      </c>
    </row>
    <row r="3586" spans="1:16" ht="12.75">
      <c r="A3586" s="138" t="s">
        <v>1280</v>
      </c>
      <c r="B3586" s="133" t="s">
        <v>1251</v>
      </c>
      <c r="D3586" s="138" t="s">
        <v>1281</v>
      </c>
      <c r="E3586" s="133" t="s">
        <v>1282</v>
      </c>
      <c r="F3586" s="134" t="s">
        <v>1252</v>
      </c>
      <c r="G3586" s="139" t="s">
        <v>1284</v>
      </c>
      <c r="H3586" s="140">
        <v>3</v>
      </c>
      <c r="I3586" s="141" t="s">
        <v>1285</v>
      </c>
      <c r="J3586" s="140">
        <v>2</v>
      </c>
      <c r="K3586" s="139" t="s">
        <v>1286</v>
      </c>
      <c r="L3586" s="142">
        <v>1</v>
      </c>
      <c r="M3586" s="139" t="s">
        <v>1287</v>
      </c>
      <c r="N3586" s="143">
        <v>1</v>
      </c>
      <c r="O3586" s="139" t="s">
        <v>1288</v>
      </c>
      <c r="P3586" s="143">
        <v>1</v>
      </c>
    </row>
    <row r="3588" spans="1:10" ht="12.75">
      <c r="A3588" s="144" t="s">
        <v>1220</v>
      </c>
      <c r="C3588" s="145" t="s">
        <v>1221</v>
      </c>
      <c r="D3588" s="145" t="s">
        <v>1222</v>
      </c>
      <c r="F3588" s="145" t="s">
        <v>1223</v>
      </c>
      <c r="G3588" s="145" t="s">
        <v>1224</v>
      </c>
      <c r="H3588" s="145" t="s">
        <v>1225</v>
      </c>
      <c r="I3588" s="146" t="s">
        <v>1226</v>
      </c>
      <c r="J3588" s="145" t="s">
        <v>1227</v>
      </c>
    </row>
    <row r="3589" spans="1:8" ht="12.75">
      <c r="A3589" s="147" t="s">
        <v>1096</v>
      </c>
      <c r="C3589" s="148">
        <v>178.2290000000503</v>
      </c>
      <c r="D3589" s="128">
        <v>541.5</v>
      </c>
      <c r="F3589" s="128">
        <v>552</v>
      </c>
      <c r="G3589" s="128">
        <v>492</v>
      </c>
      <c r="H3589" s="149" t="s">
        <v>42</v>
      </c>
    </row>
    <row r="3591" spans="4:8" ht="12.75">
      <c r="D3591" s="128">
        <v>512</v>
      </c>
      <c r="F3591" s="128">
        <v>544</v>
      </c>
      <c r="G3591" s="128">
        <v>492</v>
      </c>
      <c r="H3591" s="149" t="s">
        <v>43</v>
      </c>
    </row>
    <row r="3593" spans="4:8" ht="12.75">
      <c r="D3593" s="128">
        <v>513</v>
      </c>
      <c r="F3593" s="128">
        <v>493</v>
      </c>
      <c r="G3593" s="128">
        <v>458.99999999953434</v>
      </c>
      <c r="H3593" s="149" t="s">
        <v>44</v>
      </c>
    </row>
    <row r="3595" spans="1:8" ht="12.75">
      <c r="A3595" s="144" t="s">
        <v>1228</v>
      </c>
      <c r="C3595" s="150" t="s">
        <v>1229</v>
      </c>
      <c r="D3595" s="128">
        <v>522.1666666666666</v>
      </c>
      <c r="F3595" s="128">
        <v>529.6666666666666</v>
      </c>
      <c r="G3595" s="128">
        <v>480.9999999998448</v>
      </c>
      <c r="H3595" s="128">
        <v>23.313159528341608</v>
      </c>
    </row>
    <row r="3596" spans="1:8" ht="12.75">
      <c r="A3596" s="127">
        <v>38399.02309027778</v>
      </c>
      <c r="C3596" s="150" t="s">
        <v>1230</v>
      </c>
      <c r="D3596" s="128">
        <v>16.75062187900298</v>
      </c>
      <c r="F3596" s="128">
        <v>32.00520790954706</v>
      </c>
      <c r="G3596" s="128">
        <v>19.052558883527478</v>
      </c>
      <c r="H3596" s="128">
        <v>16.75062187900298</v>
      </c>
    </row>
    <row r="3598" spans="3:8" ht="12.75">
      <c r="C3598" s="150" t="s">
        <v>1231</v>
      </c>
      <c r="D3598" s="128">
        <v>3.207907158442959</v>
      </c>
      <c r="F3598" s="128">
        <v>6.0425187997886205</v>
      </c>
      <c r="G3598" s="128">
        <v>3.9610309529175947</v>
      </c>
      <c r="H3598" s="128">
        <v>71.85050082396339</v>
      </c>
    </row>
    <row r="3599" spans="1:10" ht="12.75">
      <c r="A3599" s="144" t="s">
        <v>1220</v>
      </c>
      <c r="C3599" s="145" t="s">
        <v>1221</v>
      </c>
      <c r="D3599" s="145" t="s">
        <v>1222</v>
      </c>
      <c r="F3599" s="145" t="s">
        <v>1223</v>
      </c>
      <c r="G3599" s="145" t="s">
        <v>1224</v>
      </c>
      <c r="H3599" s="145" t="s">
        <v>1225</v>
      </c>
      <c r="I3599" s="146" t="s">
        <v>1226</v>
      </c>
      <c r="J3599" s="145" t="s">
        <v>1227</v>
      </c>
    </row>
    <row r="3600" spans="1:8" ht="12.75">
      <c r="A3600" s="147" t="s">
        <v>1112</v>
      </c>
      <c r="C3600" s="148">
        <v>251.61100000003353</v>
      </c>
      <c r="D3600" s="128">
        <v>4640258.52117157</v>
      </c>
      <c r="F3600" s="128">
        <v>37100</v>
      </c>
      <c r="G3600" s="128">
        <v>32800</v>
      </c>
      <c r="H3600" s="149" t="s">
        <v>45</v>
      </c>
    </row>
    <row r="3602" spans="4:8" ht="12.75">
      <c r="D3602" s="128">
        <v>4746620.245132446</v>
      </c>
      <c r="F3602" s="128">
        <v>36800</v>
      </c>
      <c r="G3602" s="128">
        <v>32800</v>
      </c>
      <c r="H3602" s="149" t="s">
        <v>46</v>
      </c>
    </row>
    <row r="3604" spans="4:8" ht="12.75">
      <c r="D3604" s="128">
        <v>4763286.318077087</v>
      </c>
      <c r="F3604" s="128">
        <v>37400</v>
      </c>
      <c r="G3604" s="128">
        <v>32700</v>
      </c>
      <c r="H3604" s="149" t="s">
        <v>47</v>
      </c>
    </row>
    <row r="3606" spans="1:10" ht="12.75">
      <c r="A3606" s="144" t="s">
        <v>1228</v>
      </c>
      <c r="C3606" s="150" t="s">
        <v>1229</v>
      </c>
      <c r="D3606" s="128">
        <v>4716721.694793701</v>
      </c>
      <c r="F3606" s="128">
        <v>37100</v>
      </c>
      <c r="G3606" s="128">
        <v>32766.666666666664</v>
      </c>
      <c r="H3606" s="128">
        <v>4681809.71962028</v>
      </c>
      <c r="I3606" s="128">
        <v>-0.0001</v>
      </c>
      <c r="J3606" s="128">
        <v>-0.0001</v>
      </c>
    </row>
    <row r="3607" spans="1:8" ht="12.75">
      <c r="A3607" s="127">
        <v>38399.02361111111</v>
      </c>
      <c r="C3607" s="150" t="s">
        <v>1230</v>
      </c>
      <c r="D3607" s="128">
        <v>66741.30795182245</v>
      </c>
      <c r="F3607" s="128">
        <v>300</v>
      </c>
      <c r="G3607" s="128">
        <v>57.73502691896257</v>
      </c>
      <c r="H3607" s="128">
        <v>66741.30795182245</v>
      </c>
    </row>
    <row r="3609" spans="3:8" ht="12.75">
      <c r="C3609" s="150" t="s">
        <v>1231</v>
      </c>
      <c r="D3609" s="128">
        <v>1.4149935542198993</v>
      </c>
      <c r="F3609" s="128">
        <v>0.8086253369272236</v>
      </c>
      <c r="G3609" s="128">
        <v>0.17620048907109637</v>
      </c>
      <c r="H3609" s="128">
        <v>1.4255450765571809</v>
      </c>
    </row>
    <row r="3610" spans="1:10" ht="12.75">
      <c r="A3610" s="144" t="s">
        <v>1220</v>
      </c>
      <c r="C3610" s="145" t="s">
        <v>1221</v>
      </c>
      <c r="D3610" s="145" t="s">
        <v>1222</v>
      </c>
      <c r="F3610" s="145" t="s">
        <v>1223</v>
      </c>
      <c r="G3610" s="145" t="s">
        <v>1224</v>
      </c>
      <c r="H3610" s="145" t="s">
        <v>1225</v>
      </c>
      <c r="I3610" s="146" t="s">
        <v>1226</v>
      </c>
      <c r="J3610" s="145" t="s">
        <v>1227</v>
      </c>
    </row>
    <row r="3611" spans="1:8" ht="12.75">
      <c r="A3611" s="147" t="s">
        <v>1115</v>
      </c>
      <c r="C3611" s="148">
        <v>257.6099999998696</v>
      </c>
      <c r="D3611" s="128">
        <v>400900.0389904976</v>
      </c>
      <c r="F3611" s="128">
        <v>17905</v>
      </c>
      <c r="G3611" s="128">
        <v>15817.5</v>
      </c>
      <c r="H3611" s="149" t="s">
        <v>48</v>
      </c>
    </row>
    <row r="3613" spans="4:8" ht="12.75">
      <c r="D3613" s="128">
        <v>411959.4810972214</v>
      </c>
      <c r="F3613" s="128">
        <v>17980</v>
      </c>
      <c r="G3613" s="128">
        <v>15807.5</v>
      </c>
      <c r="H3613" s="149" t="s">
        <v>49</v>
      </c>
    </row>
    <row r="3615" spans="4:8" ht="12.75">
      <c r="D3615" s="128">
        <v>405050.0023698807</v>
      </c>
      <c r="F3615" s="128">
        <v>17812.5</v>
      </c>
      <c r="G3615" s="128">
        <v>15905</v>
      </c>
      <c r="H3615" s="149" t="s">
        <v>50</v>
      </c>
    </row>
    <row r="3617" spans="1:10" ht="12.75">
      <c r="A3617" s="144" t="s">
        <v>1228</v>
      </c>
      <c r="C3617" s="150" t="s">
        <v>1229</v>
      </c>
      <c r="D3617" s="128">
        <v>405969.8408191999</v>
      </c>
      <c r="F3617" s="128">
        <v>17899.166666666668</v>
      </c>
      <c r="G3617" s="128">
        <v>15843.333333333332</v>
      </c>
      <c r="H3617" s="128">
        <v>389098.5908191999</v>
      </c>
      <c r="I3617" s="128">
        <v>-0.0001</v>
      </c>
      <c r="J3617" s="128">
        <v>-0.0001</v>
      </c>
    </row>
    <row r="3618" spans="1:8" ht="12.75">
      <c r="A3618" s="127">
        <v>38399.024247685185</v>
      </c>
      <c r="C3618" s="150" t="s">
        <v>1230</v>
      </c>
      <c r="D3618" s="128">
        <v>5586.805170010518</v>
      </c>
      <c r="F3618" s="128">
        <v>83.90222484137911</v>
      </c>
      <c r="G3618" s="128">
        <v>53.638450139180314</v>
      </c>
      <c r="H3618" s="128">
        <v>5586.805170010518</v>
      </c>
    </row>
    <row r="3620" spans="3:8" ht="12.75">
      <c r="C3620" s="150" t="s">
        <v>1231</v>
      </c>
      <c r="D3620" s="128">
        <v>1.376162613148059</v>
      </c>
      <c r="F3620" s="128">
        <v>0.46874933567510096</v>
      </c>
      <c r="G3620" s="128">
        <v>0.3385553343520744</v>
      </c>
      <c r="H3620" s="128">
        <v>1.435832794523408</v>
      </c>
    </row>
    <row r="3621" spans="1:10" ht="12.75">
      <c r="A3621" s="144" t="s">
        <v>1220</v>
      </c>
      <c r="C3621" s="145" t="s">
        <v>1221</v>
      </c>
      <c r="D3621" s="145" t="s">
        <v>1222</v>
      </c>
      <c r="F3621" s="145" t="s">
        <v>1223</v>
      </c>
      <c r="G3621" s="145" t="s">
        <v>1224</v>
      </c>
      <c r="H3621" s="145" t="s">
        <v>1225</v>
      </c>
      <c r="I3621" s="146" t="s">
        <v>1226</v>
      </c>
      <c r="J3621" s="145" t="s">
        <v>1227</v>
      </c>
    </row>
    <row r="3622" spans="1:8" ht="12.75">
      <c r="A3622" s="147" t="s">
        <v>1114</v>
      </c>
      <c r="C3622" s="148">
        <v>259.9399999999441</v>
      </c>
      <c r="D3622" s="128">
        <v>4311793.636802673</v>
      </c>
      <c r="F3622" s="128">
        <v>30475</v>
      </c>
      <c r="G3622" s="128">
        <v>31700</v>
      </c>
      <c r="H3622" s="149" t="s">
        <v>51</v>
      </c>
    </row>
    <row r="3624" spans="4:8" ht="12.75">
      <c r="D3624" s="128">
        <v>4168960.135295868</v>
      </c>
      <c r="F3624" s="128">
        <v>31025</v>
      </c>
      <c r="G3624" s="128">
        <v>31375</v>
      </c>
      <c r="H3624" s="149" t="s">
        <v>52</v>
      </c>
    </row>
    <row r="3626" spans="4:8" ht="12.75">
      <c r="D3626" s="128">
        <v>4159652.223762512</v>
      </c>
      <c r="F3626" s="128">
        <v>30875</v>
      </c>
      <c r="G3626" s="128">
        <v>31825</v>
      </c>
      <c r="H3626" s="149" t="s">
        <v>53</v>
      </c>
    </row>
    <row r="3628" spans="1:10" ht="12.75">
      <c r="A3628" s="144" t="s">
        <v>1228</v>
      </c>
      <c r="C3628" s="150" t="s">
        <v>1229</v>
      </c>
      <c r="D3628" s="128">
        <v>4213468.665287018</v>
      </c>
      <c r="F3628" s="128">
        <v>30791.666666666664</v>
      </c>
      <c r="G3628" s="128">
        <v>31633.333333333336</v>
      </c>
      <c r="H3628" s="128">
        <v>4182210.111827898</v>
      </c>
      <c r="I3628" s="128">
        <v>-0.0001</v>
      </c>
      <c r="J3628" s="128">
        <v>-0.0001</v>
      </c>
    </row>
    <row r="3629" spans="1:8" ht="12.75">
      <c r="A3629" s="127">
        <v>38399.024930555555</v>
      </c>
      <c r="C3629" s="150" t="s">
        <v>1230</v>
      </c>
      <c r="D3629" s="128">
        <v>85279.00868295002</v>
      </c>
      <c r="F3629" s="128">
        <v>284.3120351538663</v>
      </c>
      <c r="G3629" s="128">
        <v>232.28933107943922</v>
      </c>
      <c r="H3629" s="128">
        <v>85279.00868295002</v>
      </c>
    </row>
    <row r="3631" spans="3:8" ht="12.75">
      <c r="C3631" s="150" t="s">
        <v>1231</v>
      </c>
      <c r="D3631" s="128">
        <v>2.0239620953046984</v>
      </c>
      <c r="F3631" s="128">
        <v>0.9233408448840044</v>
      </c>
      <c r="G3631" s="128">
        <v>0.7343182225904296</v>
      </c>
      <c r="H3631" s="128">
        <v>2.0390895340664166</v>
      </c>
    </row>
    <row r="3632" spans="1:10" ht="12.75">
      <c r="A3632" s="144" t="s">
        <v>1220</v>
      </c>
      <c r="C3632" s="145" t="s">
        <v>1221</v>
      </c>
      <c r="D3632" s="145" t="s">
        <v>1222</v>
      </c>
      <c r="F3632" s="145" t="s">
        <v>1223</v>
      </c>
      <c r="G3632" s="145" t="s">
        <v>1224</v>
      </c>
      <c r="H3632" s="145" t="s">
        <v>1225</v>
      </c>
      <c r="I3632" s="146" t="s">
        <v>1226</v>
      </c>
      <c r="J3632" s="145" t="s">
        <v>1227</v>
      </c>
    </row>
    <row r="3633" spans="1:8" ht="12.75">
      <c r="A3633" s="147" t="s">
        <v>1116</v>
      </c>
      <c r="C3633" s="148">
        <v>285.2129999999888</v>
      </c>
      <c r="D3633" s="128">
        <v>6103612.008506775</v>
      </c>
      <c r="F3633" s="128">
        <v>48075</v>
      </c>
      <c r="G3633" s="128">
        <v>27850</v>
      </c>
      <c r="H3633" s="149" t="s">
        <v>54</v>
      </c>
    </row>
    <row r="3635" spans="4:8" ht="12.75">
      <c r="D3635" s="128">
        <v>6120670.988220215</v>
      </c>
      <c r="F3635" s="128">
        <v>49575</v>
      </c>
      <c r="G3635" s="128">
        <v>26875</v>
      </c>
      <c r="H3635" s="149" t="s">
        <v>55</v>
      </c>
    </row>
    <row r="3637" spans="4:8" ht="12.75">
      <c r="D3637" s="128">
        <v>6069365.8724823</v>
      </c>
      <c r="F3637" s="128">
        <v>47500</v>
      </c>
      <c r="G3637" s="128">
        <v>26200</v>
      </c>
      <c r="H3637" s="149" t="s">
        <v>56</v>
      </c>
    </row>
    <row r="3639" spans="1:10" ht="12.75">
      <c r="A3639" s="144" t="s">
        <v>1228</v>
      </c>
      <c r="C3639" s="150" t="s">
        <v>1229</v>
      </c>
      <c r="D3639" s="128">
        <v>6097882.956403097</v>
      </c>
      <c r="F3639" s="128">
        <v>48383.33333333333</v>
      </c>
      <c r="G3639" s="128">
        <v>26975</v>
      </c>
      <c r="H3639" s="128">
        <v>6060159.98005021</v>
      </c>
      <c r="I3639" s="128">
        <v>-0.0001</v>
      </c>
      <c r="J3639" s="128">
        <v>-0.0001</v>
      </c>
    </row>
    <row r="3640" spans="1:8" ht="12.75">
      <c r="A3640" s="127">
        <v>38399.02560185185</v>
      </c>
      <c r="C3640" s="150" t="s">
        <v>1230</v>
      </c>
      <c r="D3640" s="128">
        <v>26127.959233740396</v>
      </c>
      <c r="F3640" s="128">
        <v>1071.3115015406738</v>
      </c>
      <c r="G3640" s="128">
        <v>829.5330011518528</v>
      </c>
      <c r="H3640" s="128">
        <v>26127.959233740396</v>
      </c>
    </row>
    <row r="3642" spans="3:8" ht="12.75">
      <c r="C3642" s="150" t="s">
        <v>1231</v>
      </c>
      <c r="D3642" s="128">
        <v>0.42847590582736045</v>
      </c>
      <c r="F3642" s="128">
        <v>2.214215986649688</v>
      </c>
      <c r="G3642" s="128">
        <v>3.075191848570353</v>
      </c>
      <c r="H3642" s="128">
        <v>0.4311430609051994</v>
      </c>
    </row>
    <row r="3643" spans="1:10" ht="12.75">
      <c r="A3643" s="144" t="s">
        <v>1220</v>
      </c>
      <c r="C3643" s="145" t="s">
        <v>1221</v>
      </c>
      <c r="D3643" s="145" t="s">
        <v>1222</v>
      </c>
      <c r="F3643" s="145" t="s">
        <v>1223</v>
      </c>
      <c r="G3643" s="145" t="s">
        <v>1224</v>
      </c>
      <c r="H3643" s="145" t="s">
        <v>1225</v>
      </c>
      <c r="I3643" s="146" t="s">
        <v>1226</v>
      </c>
      <c r="J3643" s="145" t="s">
        <v>1227</v>
      </c>
    </row>
    <row r="3644" spans="1:8" ht="12.75">
      <c r="A3644" s="147" t="s">
        <v>1112</v>
      </c>
      <c r="C3644" s="148">
        <v>288.1579999998212</v>
      </c>
      <c r="D3644" s="128">
        <v>476853.3087620735</v>
      </c>
      <c r="F3644" s="128">
        <v>6320</v>
      </c>
      <c r="G3644" s="128">
        <v>5510</v>
      </c>
      <c r="H3644" s="149" t="s">
        <v>57</v>
      </c>
    </row>
    <row r="3646" spans="4:8" ht="12.75">
      <c r="D3646" s="128">
        <v>468435.18877744675</v>
      </c>
      <c r="F3646" s="128">
        <v>6320</v>
      </c>
      <c r="G3646" s="128">
        <v>5510</v>
      </c>
      <c r="H3646" s="149" t="s">
        <v>58</v>
      </c>
    </row>
    <row r="3648" spans="4:8" ht="12.75">
      <c r="D3648" s="128">
        <v>464665.09218358994</v>
      </c>
      <c r="F3648" s="128">
        <v>6320</v>
      </c>
      <c r="G3648" s="128">
        <v>5510</v>
      </c>
      <c r="H3648" s="149" t="s">
        <v>59</v>
      </c>
    </row>
    <row r="3650" spans="1:10" ht="12.75">
      <c r="A3650" s="144" t="s">
        <v>1228</v>
      </c>
      <c r="C3650" s="150" t="s">
        <v>1229</v>
      </c>
      <c r="D3650" s="128">
        <v>469984.5299077034</v>
      </c>
      <c r="F3650" s="128">
        <v>6320</v>
      </c>
      <c r="G3650" s="128">
        <v>5510</v>
      </c>
      <c r="H3650" s="128">
        <v>464075.8020315972</v>
      </c>
      <c r="I3650" s="128">
        <v>-0.0001</v>
      </c>
      <c r="J3650" s="128">
        <v>-0.0001</v>
      </c>
    </row>
    <row r="3651" spans="1:8" ht="12.75">
      <c r="A3651" s="127">
        <v>38399.026030092595</v>
      </c>
      <c r="C3651" s="150" t="s">
        <v>1230</v>
      </c>
      <c r="D3651" s="128">
        <v>6240.072058432265</v>
      </c>
      <c r="H3651" s="128">
        <v>6240.072058432265</v>
      </c>
    </row>
    <row r="3653" spans="3:8" ht="12.75">
      <c r="C3653" s="150" t="s">
        <v>1231</v>
      </c>
      <c r="D3653" s="128">
        <v>1.3277186080268866</v>
      </c>
      <c r="F3653" s="128">
        <v>0</v>
      </c>
      <c r="G3653" s="128">
        <v>0</v>
      </c>
      <c r="H3653" s="128">
        <v>1.3446234496853604</v>
      </c>
    </row>
    <row r="3654" spans="1:10" ht="12.75">
      <c r="A3654" s="144" t="s">
        <v>1220</v>
      </c>
      <c r="C3654" s="145" t="s">
        <v>1221</v>
      </c>
      <c r="D3654" s="145" t="s">
        <v>1222</v>
      </c>
      <c r="F3654" s="145" t="s">
        <v>1223</v>
      </c>
      <c r="G3654" s="145" t="s">
        <v>1224</v>
      </c>
      <c r="H3654" s="145" t="s">
        <v>1225</v>
      </c>
      <c r="I3654" s="146" t="s">
        <v>1226</v>
      </c>
      <c r="J3654" s="145" t="s">
        <v>1227</v>
      </c>
    </row>
    <row r="3655" spans="1:8" ht="12.75">
      <c r="A3655" s="147" t="s">
        <v>1113</v>
      </c>
      <c r="C3655" s="148">
        <v>334.94100000010803</v>
      </c>
      <c r="D3655" s="128">
        <v>41955.93077254295</v>
      </c>
      <c r="F3655" s="128">
        <v>38600</v>
      </c>
      <c r="G3655" s="128">
        <v>38000</v>
      </c>
      <c r="H3655" s="149" t="s">
        <v>60</v>
      </c>
    </row>
    <row r="3657" spans="4:8" ht="12.75">
      <c r="D3657" s="128">
        <v>41574.44687265158</v>
      </c>
      <c r="F3657" s="128">
        <v>38400</v>
      </c>
      <c r="G3657" s="128">
        <v>38300</v>
      </c>
      <c r="H3657" s="149" t="s">
        <v>61</v>
      </c>
    </row>
    <row r="3659" spans="4:8" ht="12.75">
      <c r="D3659" s="128">
        <v>42023.07626479864</v>
      </c>
      <c r="F3659" s="128">
        <v>38800</v>
      </c>
      <c r="G3659" s="128">
        <v>37900</v>
      </c>
      <c r="H3659" s="149" t="s">
        <v>62</v>
      </c>
    </row>
    <row r="3661" spans="1:10" ht="12.75">
      <c r="A3661" s="144" t="s">
        <v>1228</v>
      </c>
      <c r="C3661" s="150" t="s">
        <v>1229</v>
      </c>
      <c r="D3661" s="128">
        <v>41851.151303331055</v>
      </c>
      <c r="F3661" s="128">
        <v>38600</v>
      </c>
      <c r="G3661" s="128">
        <v>38066.666666666664</v>
      </c>
      <c r="H3661" s="128">
        <v>3609.046040173162</v>
      </c>
      <c r="I3661" s="128">
        <v>-0.0001</v>
      </c>
      <c r="J3661" s="128">
        <v>-0.0001</v>
      </c>
    </row>
    <row r="3662" spans="1:8" ht="12.75">
      <c r="A3662" s="127">
        <v>38399.026504629626</v>
      </c>
      <c r="C3662" s="150" t="s">
        <v>1230</v>
      </c>
      <c r="D3662" s="128">
        <v>241.97341951283084</v>
      </c>
      <c r="F3662" s="128">
        <v>200</v>
      </c>
      <c r="G3662" s="128">
        <v>208.16659994661327</v>
      </c>
      <c r="H3662" s="128">
        <v>241.97341951283084</v>
      </c>
    </row>
    <row r="3664" spans="3:8" ht="12.75">
      <c r="C3664" s="150" t="s">
        <v>1231</v>
      </c>
      <c r="D3664" s="128">
        <v>0.5781762555563711</v>
      </c>
      <c r="F3664" s="128">
        <v>0.5181347150259067</v>
      </c>
      <c r="G3664" s="128">
        <v>0.5468474604552014</v>
      </c>
      <c r="H3664" s="128">
        <v>6.704636538835095</v>
      </c>
    </row>
    <row r="3665" spans="1:10" ht="12.75">
      <c r="A3665" s="144" t="s">
        <v>1220</v>
      </c>
      <c r="C3665" s="145" t="s">
        <v>1221</v>
      </c>
      <c r="D3665" s="145" t="s">
        <v>1222</v>
      </c>
      <c r="F3665" s="145" t="s">
        <v>1223</v>
      </c>
      <c r="G3665" s="145" t="s">
        <v>1224</v>
      </c>
      <c r="H3665" s="145" t="s">
        <v>1225</v>
      </c>
      <c r="I3665" s="146" t="s">
        <v>1226</v>
      </c>
      <c r="J3665" s="145" t="s">
        <v>1227</v>
      </c>
    </row>
    <row r="3666" spans="1:8" ht="12.75">
      <c r="A3666" s="147" t="s">
        <v>1117</v>
      </c>
      <c r="C3666" s="148">
        <v>393.36599999992177</v>
      </c>
      <c r="D3666" s="128">
        <v>76886.42795586586</v>
      </c>
      <c r="F3666" s="128">
        <v>8000</v>
      </c>
      <c r="G3666" s="128">
        <v>7900</v>
      </c>
      <c r="H3666" s="149" t="s">
        <v>63</v>
      </c>
    </row>
    <row r="3668" spans="4:8" ht="12.75">
      <c r="D3668" s="128">
        <v>78776.9640995264</v>
      </c>
      <c r="F3668" s="128">
        <v>8000</v>
      </c>
      <c r="G3668" s="128">
        <v>8000</v>
      </c>
      <c r="H3668" s="149" t="s">
        <v>64</v>
      </c>
    </row>
    <row r="3670" spans="4:8" ht="12.75">
      <c r="D3670" s="128">
        <v>78141.05298471451</v>
      </c>
      <c r="F3670" s="128">
        <v>7900</v>
      </c>
      <c r="G3670" s="128">
        <v>8000</v>
      </c>
      <c r="H3670" s="149" t="s">
        <v>65</v>
      </c>
    </row>
    <row r="3672" spans="1:10" ht="12.75">
      <c r="A3672" s="144" t="s">
        <v>1228</v>
      </c>
      <c r="C3672" s="150" t="s">
        <v>1229</v>
      </c>
      <c r="D3672" s="128">
        <v>77934.81501336892</v>
      </c>
      <c r="F3672" s="128">
        <v>7966.666666666666</v>
      </c>
      <c r="G3672" s="128">
        <v>7966.666666666666</v>
      </c>
      <c r="H3672" s="128">
        <v>69968.14834670226</v>
      </c>
      <c r="I3672" s="128">
        <v>-0.0001</v>
      </c>
      <c r="J3672" s="128">
        <v>-0.0001</v>
      </c>
    </row>
    <row r="3673" spans="1:8" ht="12.75">
      <c r="A3673" s="127">
        <v>38399.026979166665</v>
      </c>
      <c r="C3673" s="150" t="s">
        <v>1230</v>
      </c>
      <c r="D3673" s="128">
        <v>961.9939205839919</v>
      </c>
      <c r="F3673" s="128">
        <v>57.73502691896257</v>
      </c>
      <c r="G3673" s="128">
        <v>57.73502691896257</v>
      </c>
      <c r="H3673" s="128">
        <v>961.9939205839919</v>
      </c>
    </row>
    <row r="3675" spans="3:8" ht="12.75">
      <c r="C3675" s="150" t="s">
        <v>1231</v>
      </c>
      <c r="D3675" s="128">
        <v>1.2343570975551452</v>
      </c>
      <c r="F3675" s="128">
        <v>0.724707450865639</v>
      </c>
      <c r="G3675" s="128">
        <v>0.724707450865639</v>
      </c>
      <c r="H3675" s="128">
        <v>1.3749026425812694</v>
      </c>
    </row>
    <row r="3676" spans="1:10" ht="12.75">
      <c r="A3676" s="144" t="s">
        <v>1220</v>
      </c>
      <c r="C3676" s="145" t="s">
        <v>1221</v>
      </c>
      <c r="D3676" s="145" t="s">
        <v>1222</v>
      </c>
      <c r="F3676" s="145" t="s">
        <v>1223</v>
      </c>
      <c r="G3676" s="145" t="s">
        <v>1224</v>
      </c>
      <c r="H3676" s="145" t="s">
        <v>1225</v>
      </c>
      <c r="I3676" s="146" t="s">
        <v>1226</v>
      </c>
      <c r="J3676" s="145" t="s">
        <v>1227</v>
      </c>
    </row>
    <row r="3677" spans="1:8" ht="12.75">
      <c r="A3677" s="147" t="s">
        <v>1111</v>
      </c>
      <c r="C3677" s="148">
        <v>396.15199999976903</v>
      </c>
      <c r="D3677" s="128">
        <v>173758.13306069374</v>
      </c>
      <c r="F3677" s="128">
        <v>104300</v>
      </c>
      <c r="G3677" s="128">
        <v>106100</v>
      </c>
      <c r="H3677" s="149" t="s">
        <v>66</v>
      </c>
    </row>
    <row r="3679" spans="4:8" ht="12.75">
      <c r="D3679" s="128">
        <v>173676.58941078186</v>
      </c>
      <c r="F3679" s="128">
        <v>104500</v>
      </c>
      <c r="G3679" s="128">
        <v>105500</v>
      </c>
      <c r="H3679" s="149" t="s">
        <v>67</v>
      </c>
    </row>
    <row r="3681" spans="4:8" ht="12.75">
      <c r="D3681" s="128">
        <v>175855.44467926025</v>
      </c>
      <c r="F3681" s="128">
        <v>104500</v>
      </c>
      <c r="G3681" s="128">
        <v>106200</v>
      </c>
      <c r="H3681" s="149" t="s">
        <v>68</v>
      </c>
    </row>
    <row r="3683" spans="1:10" ht="12.75">
      <c r="A3683" s="144" t="s">
        <v>1228</v>
      </c>
      <c r="C3683" s="150" t="s">
        <v>1229</v>
      </c>
      <c r="D3683" s="128">
        <v>174430.05571691197</v>
      </c>
      <c r="F3683" s="128">
        <v>104433.33333333334</v>
      </c>
      <c r="G3683" s="128">
        <v>105933.33333333334</v>
      </c>
      <c r="H3683" s="128">
        <v>69254.74854291276</v>
      </c>
      <c r="I3683" s="128">
        <v>-0.0001</v>
      </c>
      <c r="J3683" s="128">
        <v>-0.0001</v>
      </c>
    </row>
    <row r="3684" spans="1:8" ht="12.75">
      <c r="A3684" s="127">
        <v>38399.027453703704</v>
      </c>
      <c r="C3684" s="150" t="s">
        <v>1230</v>
      </c>
      <c r="D3684" s="128">
        <v>1235.0961955250777</v>
      </c>
      <c r="F3684" s="128">
        <v>115.47005383792514</v>
      </c>
      <c r="G3684" s="128">
        <v>378.5938897200183</v>
      </c>
      <c r="H3684" s="128">
        <v>1235.0961955250777</v>
      </c>
    </row>
    <row r="3686" spans="3:8" ht="12.75">
      <c r="C3686" s="150" t="s">
        <v>1231</v>
      </c>
      <c r="D3686" s="128">
        <v>0.7080753316558898</v>
      </c>
      <c r="F3686" s="128">
        <v>0.11056819709983254</v>
      </c>
      <c r="G3686" s="128">
        <v>0.3573888197482865</v>
      </c>
      <c r="H3686" s="128">
        <v>1.783410122065157</v>
      </c>
    </row>
    <row r="3687" spans="1:10" ht="12.75">
      <c r="A3687" s="144" t="s">
        <v>1220</v>
      </c>
      <c r="C3687" s="145" t="s">
        <v>1221</v>
      </c>
      <c r="D3687" s="145" t="s">
        <v>1222</v>
      </c>
      <c r="F3687" s="145" t="s">
        <v>1223</v>
      </c>
      <c r="G3687" s="145" t="s">
        <v>1224</v>
      </c>
      <c r="H3687" s="145" t="s">
        <v>1225</v>
      </c>
      <c r="I3687" s="146" t="s">
        <v>1226</v>
      </c>
      <c r="J3687" s="145" t="s">
        <v>1227</v>
      </c>
    </row>
    <row r="3688" spans="1:8" ht="12.75">
      <c r="A3688" s="147" t="s">
        <v>1118</v>
      </c>
      <c r="C3688" s="148">
        <v>589.5920000001788</v>
      </c>
      <c r="D3688" s="128">
        <v>16444.856965959072</v>
      </c>
      <c r="F3688" s="128">
        <v>2020.0000000018626</v>
      </c>
      <c r="G3688" s="128">
        <v>1990</v>
      </c>
      <c r="H3688" s="149" t="s">
        <v>69</v>
      </c>
    </row>
    <row r="3690" spans="4:8" ht="12.75">
      <c r="D3690" s="128">
        <v>17665.84330329299</v>
      </c>
      <c r="F3690" s="128">
        <v>2029.9999999981374</v>
      </c>
      <c r="G3690" s="128">
        <v>1970.0000000018626</v>
      </c>
      <c r="H3690" s="149" t="s">
        <v>70</v>
      </c>
    </row>
    <row r="3692" spans="4:8" ht="12.75">
      <c r="D3692" s="128">
        <v>17362.160067349672</v>
      </c>
      <c r="F3692" s="128">
        <v>2010</v>
      </c>
      <c r="G3692" s="128">
        <v>1960</v>
      </c>
      <c r="H3692" s="149" t="s">
        <v>71</v>
      </c>
    </row>
    <row r="3694" spans="1:10" ht="12.75">
      <c r="A3694" s="144" t="s">
        <v>1228</v>
      </c>
      <c r="C3694" s="150" t="s">
        <v>1229</v>
      </c>
      <c r="D3694" s="128">
        <v>17157.620112200577</v>
      </c>
      <c r="F3694" s="128">
        <v>2020</v>
      </c>
      <c r="G3694" s="128">
        <v>1973.3333333339542</v>
      </c>
      <c r="H3694" s="128">
        <v>15162.369066175146</v>
      </c>
      <c r="I3694" s="128">
        <v>-0.0001</v>
      </c>
      <c r="J3694" s="128">
        <v>-0.0001</v>
      </c>
    </row>
    <row r="3695" spans="1:8" ht="12.75">
      <c r="A3695" s="127">
        <v>38399.02793981481</v>
      </c>
      <c r="C3695" s="150" t="s">
        <v>1230</v>
      </c>
      <c r="D3695" s="128">
        <v>635.6723636657293</v>
      </c>
      <c r="F3695" s="128">
        <v>9.999999999125798</v>
      </c>
      <c r="G3695" s="128">
        <v>15.275252316311358</v>
      </c>
      <c r="H3695" s="128">
        <v>635.6723636657293</v>
      </c>
    </row>
    <row r="3697" spans="3:8" ht="12.75">
      <c r="C3697" s="150" t="s">
        <v>1231</v>
      </c>
      <c r="D3697" s="128">
        <v>3.7048982289432466</v>
      </c>
      <c r="F3697" s="128">
        <v>0.4950495049072178</v>
      </c>
      <c r="G3697" s="128">
        <v>0.7740837322452644</v>
      </c>
      <c r="H3697" s="128">
        <v>4.192434314791969</v>
      </c>
    </row>
    <row r="3698" spans="1:10" ht="12.75">
      <c r="A3698" s="144" t="s">
        <v>1220</v>
      </c>
      <c r="C3698" s="145" t="s">
        <v>1221</v>
      </c>
      <c r="D3698" s="145" t="s">
        <v>1222</v>
      </c>
      <c r="F3698" s="145" t="s">
        <v>1223</v>
      </c>
      <c r="G3698" s="145" t="s">
        <v>1224</v>
      </c>
      <c r="H3698" s="145" t="s">
        <v>1225</v>
      </c>
      <c r="I3698" s="146" t="s">
        <v>1226</v>
      </c>
      <c r="J3698" s="145" t="s">
        <v>1227</v>
      </c>
    </row>
    <row r="3699" spans="1:8" ht="12.75">
      <c r="A3699" s="147" t="s">
        <v>1119</v>
      </c>
      <c r="C3699" s="148">
        <v>766.4900000002235</v>
      </c>
      <c r="D3699" s="128">
        <v>1831.1215530857444</v>
      </c>
      <c r="F3699" s="128">
        <v>1676.0000000018626</v>
      </c>
      <c r="G3699" s="128">
        <v>1664.0000000018626</v>
      </c>
      <c r="H3699" s="149" t="s">
        <v>72</v>
      </c>
    </row>
    <row r="3701" spans="4:8" ht="12.75">
      <c r="D3701" s="128">
        <v>1764.5</v>
      </c>
      <c r="F3701" s="128">
        <v>1590</v>
      </c>
      <c r="G3701" s="128">
        <v>1538</v>
      </c>
      <c r="H3701" s="149" t="s">
        <v>73</v>
      </c>
    </row>
    <row r="3703" spans="4:8" ht="12.75">
      <c r="D3703" s="128">
        <v>1695</v>
      </c>
      <c r="F3703" s="128">
        <v>1801.9999999981374</v>
      </c>
      <c r="G3703" s="128">
        <v>1706</v>
      </c>
      <c r="H3703" s="149" t="s">
        <v>74</v>
      </c>
    </row>
    <row r="3705" spans="1:10" ht="12.75">
      <c r="A3705" s="144" t="s">
        <v>1228</v>
      </c>
      <c r="C3705" s="150" t="s">
        <v>1229</v>
      </c>
      <c r="D3705" s="128">
        <v>1763.5405176952481</v>
      </c>
      <c r="F3705" s="128">
        <v>1689.3333333333335</v>
      </c>
      <c r="G3705" s="128">
        <v>1636.0000000006207</v>
      </c>
      <c r="H3705" s="128">
        <v>101.91450143476295</v>
      </c>
      <c r="I3705" s="128">
        <v>-0.0001</v>
      </c>
      <c r="J3705" s="128">
        <v>-0.0001</v>
      </c>
    </row>
    <row r="3706" spans="1:8" ht="12.75">
      <c r="A3706" s="127">
        <v>38399.0284375</v>
      </c>
      <c r="C3706" s="150" t="s">
        <v>1230</v>
      </c>
      <c r="D3706" s="128">
        <v>68.06584869328626</v>
      </c>
      <c r="F3706" s="128">
        <v>106.62707598493964</v>
      </c>
      <c r="G3706" s="128">
        <v>87.429971977873</v>
      </c>
      <c r="H3706" s="128">
        <v>68.06584869328626</v>
      </c>
    </row>
    <row r="3708" spans="3:8" ht="12.75">
      <c r="C3708" s="150" t="s">
        <v>1231</v>
      </c>
      <c r="D3708" s="128">
        <v>3.859613545042945</v>
      </c>
      <c r="F3708" s="128">
        <v>6.311784292715447</v>
      </c>
      <c r="G3708" s="128">
        <v>5.344130316493877</v>
      </c>
      <c r="H3708" s="128">
        <v>66.78720666347593</v>
      </c>
    </row>
    <row r="3709" spans="1:16" ht="12.75">
      <c r="A3709" s="138" t="s">
        <v>1280</v>
      </c>
      <c r="B3709" s="133" t="s">
        <v>1253</v>
      </c>
      <c r="D3709" s="138" t="s">
        <v>1281</v>
      </c>
      <c r="E3709" s="133" t="s">
        <v>1282</v>
      </c>
      <c r="F3709" s="134" t="s">
        <v>1169</v>
      </c>
      <c r="G3709" s="139" t="s">
        <v>1284</v>
      </c>
      <c r="H3709" s="140">
        <v>3</v>
      </c>
      <c r="I3709" s="141" t="s">
        <v>1285</v>
      </c>
      <c r="J3709" s="140">
        <v>3</v>
      </c>
      <c r="K3709" s="139" t="s">
        <v>1286</v>
      </c>
      <c r="L3709" s="142">
        <v>1</v>
      </c>
      <c r="M3709" s="139" t="s">
        <v>1287</v>
      </c>
      <c r="N3709" s="143">
        <v>1</v>
      </c>
      <c r="O3709" s="139" t="s">
        <v>1288</v>
      </c>
      <c r="P3709" s="143">
        <v>1</v>
      </c>
    </row>
    <row r="3711" spans="1:10" ht="12.75">
      <c r="A3711" s="144" t="s">
        <v>1220</v>
      </c>
      <c r="C3711" s="145" t="s">
        <v>1221</v>
      </c>
      <c r="D3711" s="145" t="s">
        <v>1222</v>
      </c>
      <c r="F3711" s="145" t="s">
        <v>1223</v>
      </c>
      <c r="G3711" s="145" t="s">
        <v>1224</v>
      </c>
      <c r="H3711" s="145" t="s">
        <v>1225</v>
      </c>
      <c r="I3711" s="146" t="s">
        <v>1226</v>
      </c>
      <c r="J3711" s="145" t="s">
        <v>1227</v>
      </c>
    </row>
    <row r="3712" spans="1:8" ht="12.75">
      <c r="A3712" s="147" t="s">
        <v>1096</v>
      </c>
      <c r="C3712" s="148">
        <v>178.2290000000503</v>
      </c>
      <c r="D3712" s="128">
        <v>850.7180663598701</v>
      </c>
      <c r="F3712" s="128">
        <v>395</v>
      </c>
      <c r="G3712" s="128">
        <v>426.99999999953434</v>
      </c>
      <c r="H3712" s="149" t="s">
        <v>75</v>
      </c>
    </row>
    <row r="3714" spans="4:8" ht="12.75">
      <c r="D3714" s="128">
        <v>837.6255146795884</v>
      </c>
      <c r="F3714" s="128">
        <v>408.99999999953434</v>
      </c>
      <c r="G3714" s="128">
        <v>364</v>
      </c>
      <c r="H3714" s="149" t="s">
        <v>76</v>
      </c>
    </row>
    <row r="3716" spans="4:8" ht="12.75">
      <c r="D3716" s="128">
        <v>832.3439924763516</v>
      </c>
      <c r="F3716" s="128">
        <v>415</v>
      </c>
      <c r="G3716" s="128">
        <v>407</v>
      </c>
      <c r="H3716" s="149" t="s">
        <v>77</v>
      </c>
    </row>
    <row r="3718" spans="1:8" ht="12.75">
      <c r="A3718" s="144" t="s">
        <v>1228</v>
      </c>
      <c r="C3718" s="150" t="s">
        <v>1229</v>
      </c>
      <c r="D3718" s="128">
        <v>840.2291911719367</v>
      </c>
      <c r="F3718" s="128">
        <v>406.3333333331781</v>
      </c>
      <c r="G3718" s="128">
        <v>399.3333333331781</v>
      </c>
      <c r="H3718" s="128">
        <v>438.32788763391693</v>
      </c>
    </row>
    <row r="3719" spans="1:8" ht="12.75">
      <c r="A3719" s="127">
        <v>38399.030706018515</v>
      </c>
      <c r="C3719" s="150" t="s">
        <v>1230</v>
      </c>
      <c r="D3719" s="128">
        <v>9.459703812850963</v>
      </c>
      <c r="F3719" s="128">
        <v>10.263202878833273</v>
      </c>
      <c r="G3719" s="128">
        <v>32.19213154359958</v>
      </c>
      <c r="H3719" s="128">
        <v>9.459703812850963</v>
      </c>
    </row>
    <row r="3721" spans="3:8" ht="12.75">
      <c r="C3721" s="150" t="s">
        <v>1231</v>
      </c>
      <c r="D3721" s="128">
        <v>1.1258480319705075</v>
      </c>
      <c r="F3721" s="128">
        <v>2.525808747868054</v>
      </c>
      <c r="G3721" s="128">
        <v>8.061468667014719</v>
      </c>
      <c r="H3721" s="128">
        <v>2.158134145631073</v>
      </c>
    </row>
    <row r="3722" spans="1:10" ht="12.75">
      <c r="A3722" s="144" t="s">
        <v>1220</v>
      </c>
      <c r="C3722" s="145" t="s">
        <v>1221</v>
      </c>
      <c r="D3722" s="145" t="s">
        <v>1222</v>
      </c>
      <c r="F3722" s="145" t="s">
        <v>1223</v>
      </c>
      <c r="G3722" s="145" t="s">
        <v>1224</v>
      </c>
      <c r="H3722" s="145" t="s">
        <v>1225</v>
      </c>
      <c r="I3722" s="146" t="s">
        <v>1226</v>
      </c>
      <c r="J3722" s="145" t="s">
        <v>1227</v>
      </c>
    </row>
    <row r="3723" spans="1:8" ht="12.75">
      <c r="A3723" s="147" t="s">
        <v>1112</v>
      </c>
      <c r="C3723" s="148">
        <v>251.61100000003353</v>
      </c>
      <c r="D3723" s="128">
        <v>5865543.275352478</v>
      </c>
      <c r="F3723" s="128">
        <v>39700</v>
      </c>
      <c r="G3723" s="128">
        <v>35600</v>
      </c>
      <c r="H3723" s="149" t="s">
        <v>78</v>
      </c>
    </row>
    <row r="3725" spans="4:8" ht="12.75">
      <c r="D3725" s="128">
        <v>5953511.221939087</v>
      </c>
      <c r="F3725" s="128">
        <v>41300</v>
      </c>
      <c r="G3725" s="128">
        <v>35000</v>
      </c>
      <c r="H3725" s="149" t="s">
        <v>79</v>
      </c>
    </row>
    <row r="3727" spans="4:8" ht="12.75">
      <c r="D3727" s="128">
        <v>6116629.39201355</v>
      </c>
      <c r="F3727" s="128">
        <v>42300</v>
      </c>
      <c r="G3727" s="128">
        <v>34500</v>
      </c>
      <c r="H3727" s="149" t="s">
        <v>80</v>
      </c>
    </row>
    <row r="3729" spans="1:10" ht="12.75">
      <c r="A3729" s="144" t="s">
        <v>1228</v>
      </c>
      <c r="C3729" s="150" t="s">
        <v>1229</v>
      </c>
      <c r="D3729" s="128">
        <v>5978561.296435038</v>
      </c>
      <c r="F3729" s="128">
        <v>41100</v>
      </c>
      <c r="G3729" s="128">
        <v>35033.333333333336</v>
      </c>
      <c r="H3729" s="128">
        <v>5940524.531192249</v>
      </c>
      <c r="I3729" s="128">
        <v>-0.0001</v>
      </c>
      <c r="J3729" s="128">
        <v>-0.0001</v>
      </c>
    </row>
    <row r="3730" spans="1:8" ht="12.75">
      <c r="A3730" s="127">
        <v>38399.031226851854</v>
      </c>
      <c r="C3730" s="150" t="s">
        <v>1230</v>
      </c>
      <c r="D3730" s="128">
        <v>127403.64660861688</v>
      </c>
      <c r="F3730" s="128">
        <v>1311.4877048604</v>
      </c>
      <c r="G3730" s="128">
        <v>550.7570547286101</v>
      </c>
      <c r="H3730" s="128">
        <v>127403.64660861688</v>
      </c>
    </row>
    <row r="3732" spans="3:8" ht="12.75">
      <c r="C3732" s="150" t="s">
        <v>1231</v>
      </c>
      <c r="D3732" s="128">
        <v>2.1310084532308218</v>
      </c>
      <c r="F3732" s="128">
        <v>3.1909676517284673</v>
      </c>
      <c r="G3732" s="128">
        <v>1.5720943522224835</v>
      </c>
      <c r="H3732" s="128">
        <v>2.14465315208533</v>
      </c>
    </row>
    <row r="3733" spans="1:10" ht="12.75">
      <c r="A3733" s="144" t="s">
        <v>1220</v>
      </c>
      <c r="C3733" s="145" t="s">
        <v>1221</v>
      </c>
      <c r="D3733" s="145" t="s">
        <v>1222</v>
      </c>
      <c r="F3733" s="145" t="s">
        <v>1223</v>
      </c>
      <c r="G3733" s="145" t="s">
        <v>1224</v>
      </c>
      <c r="H3733" s="145" t="s">
        <v>1225</v>
      </c>
      <c r="I3733" s="146" t="s">
        <v>1226</v>
      </c>
      <c r="J3733" s="145" t="s">
        <v>1227</v>
      </c>
    </row>
    <row r="3734" spans="1:8" ht="12.75">
      <c r="A3734" s="147" t="s">
        <v>1115</v>
      </c>
      <c r="C3734" s="148">
        <v>257.6099999998696</v>
      </c>
      <c r="D3734" s="128">
        <v>618291.0663757324</v>
      </c>
      <c r="F3734" s="128">
        <v>21545</v>
      </c>
      <c r="G3734" s="128">
        <v>16847.5</v>
      </c>
      <c r="H3734" s="149" t="s">
        <v>81</v>
      </c>
    </row>
    <row r="3736" spans="4:8" ht="12.75">
      <c r="D3736" s="128">
        <v>590496.3362083435</v>
      </c>
      <c r="F3736" s="128">
        <v>20912.5</v>
      </c>
      <c r="G3736" s="128">
        <v>16705</v>
      </c>
      <c r="H3736" s="149" t="s">
        <v>82</v>
      </c>
    </row>
    <row r="3738" spans="4:8" ht="12.75">
      <c r="D3738" s="128">
        <v>607497.562918663</v>
      </c>
      <c r="F3738" s="128">
        <v>20412.5</v>
      </c>
      <c r="G3738" s="128">
        <v>17152.5</v>
      </c>
      <c r="H3738" s="149" t="s">
        <v>83</v>
      </c>
    </row>
    <row r="3740" spans="1:10" ht="12.75">
      <c r="A3740" s="144" t="s">
        <v>1228</v>
      </c>
      <c r="C3740" s="150" t="s">
        <v>1229</v>
      </c>
      <c r="D3740" s="128">
        <v>605428.3218342463</v>
      </c>
      <c r="F3740" s="128">
        <v>20956.666666666668</v>
      </c>
      <c r="G3740" s="128">
        <v>16901.666666666668</v>
      </c>
      <c r="H3740" s="128">
        <v>586499.1551675797</v>
      </c>
      <c r="I3740" s="128">
        <v>-0.0001</v>
      </c>
      <c r="J3740" s="128">
        <v>-0.0001</v>
      </c>
    </row>
    <row r="3741" spans="1:8" ht="12.75">
      <c r="A3741" s="127">
        <v>38399.031863425924</v>
      </c>
      <c r="C3741" s="150" t="s">
        <v>1230</v>
      </c>
      <c r="D3741" s="128">
        <v>14012.425745335519</v>
      </c>
      <c r="F3741" s="128">
        <v>567.5403803548548</v>
      </c>
      <c r="G3741" s="128">
        <v>228.61448627183125</v>
      </c>
      <c r="H3741" s="128">
        <v>14012.425745335519</v>
      </c>
    </row>
    <row r="3743" spans="3:8" ht="12.75">
      <c r="C3743" s="150" t="s">
        <v>1231</v>
      </c>
      <c r="D3743" s="128">
        <v>2.314464857356282</v>
      </c>
      <c r="F3743" s="128">
        <v>2.708161509566669</v>
      </c>
      <c r="G3743" s="128">
        <v>1.3526150454895842</v>
      </c>
      <c r="H3743" s="128">
        <v>2.389163841392366</v>
      </c>
    </row>
    <row r="3744" spans="1:10" ht="12.75">
      <c r="A3744" s="144" t="s">
        <v>1220</v>
      </c>
      <c r="C3744" s="145" t="s">
        <v>1221</v>
      </c>
      <c r="D3744" s="145" t="s">
        <v>1222</v>
      </c>
      <c r="F3744" s="145" t="s">
        <v>1223</v>
      </c>
      <c r="G3744" s="145" t="s">
        <v>1224</v>
      </c>
      <c r="H3744" s="145" t="s">
        <v>1225</v>
      </c>
      <c r="I3744" s="146" t="s">
        <v>1226</v>
      </c>
      <c r="J3744" s="145" t="s">
        <v>1227</v>
      </c>
    </row>
    <row r="3745" spans="1:8" ht="12.75">
      <c r="A3745" s="147" t="s">
        <v>1114</v>
      </c>
      <c r="C3745" s="148">
        <v>259.9399999999441</v>
      </c>
      <c r="D3745" s="128">
        <v>5661251.778549194</v>
      </c>
      <c r="F3745" s="128">
        <v>35475</v>
      </c>
      <c r="G3745" s="128">
        <v>33450</v>
      </c>
      <c r="H3745" s="149" t="s">
        <v>84</v>
      </c>
    </row>
    <row r="3747" spans="4:8" ht="12.75">
      <c r="D3747" s="128">
        <v>5719676.1200790405</v>
      </c>
      <c r="F3747" s="128">
        <v>35800</v>
      </c>
      <c r="G3747" s="128">
        <v>34850</v>
      </c>
      <c r="H3747" s="149" t="s">
        <v>85</v>
      </c>
    </row>
    <row r="3749" spans="4:8" ht="12.75">
      <c r="D3749" s="128">
        <v>5786580.356254578</v>
      </c>
      <c r="F3749" s="128">
        <v>37100</v>
      </c>
      <c r="G3749" s="128">
        <v>34075</v>
      </c>
      <c r="H3749" s="149" t="s">
        <v>86</v>
      </c>
    </row>
    <row r="3751" spans="1:10" ht="12.75">
      <c r="A3751" s="144" t="s">
        <v>1228</v>
      </c>
      <c r="C3751" s="150" t="s">
        <v>1229</v>
      </c>
      <c r="D3751" s="128">
        <v>5722502.751627604</v>
      </c>
      <c r="F3751" s="128">
        <v>36125</v>
      </c>
      <c r="G3751" s="128">
        <v>34125</v>
      </c>
      <c r="H3751" s="128">
        <v>5687487.185589868</v>
      </c>
      <c r="I3751" s="128">
        <v>-0.0001</v>
      </c>
      <c r="J3751" s="128">
        <v>-0.0001</v>
      </c>
    </row>
    <row r="3752" spans="1:8" ht="12.75">
      <c r="A3752" s="127">
        <v>38399.032534722224</v>
      </c>
      <c r="C3752" s="150" t="s">
        <v>1230</v>
      </c>
      <c r="D3752" s="128">
        <v>62712.084017781875</v>
      </c>
      <c r="F3752" s="128">
        <v>859.8691760959919</v>
      </c>
      <c r="G3752" s="128">
        <v>701.3380069552769</v>
      </c>
      <c r="H3752" s="128">
        <v>62712.084017781875</v>
      </c>
    </row>
    <row r="3754" spans="3:8" ht="12.75">
      <c r="C3754" s="150" t="s">
        <v>1231</v>
      </c>
      <c r="D3754" s="128">
        <v>1.095885607043967</v>
      </c>
      <c r="F3754" s="128">
        <v>2.3802606950754104</v>
      </c>
      <c r="G3754" s="128">
        <v>2.055202950784695</v>
      </c>
      <c r="H3754" s="128">
        <v>1.1026325329870228</v>
      </c>
    </row>
    <row r="3755" spans="1:10" ht="12.75">
      <c r="A3755" s="144" t="s">
        <v>1220</v>
      </c>
      <c r="C3755" s="145" t="s">
        <v>1221</v>
      </c>
      <c r="D3755" s="145" t="s">
        <v>1222</v>
      </c>
      <c r="F3755" s="145" t="s">
        <v>1223</v>
      </c>
      <c r="G3755" s="145" t="s">
        <v>1224</v>
      </c>
      <c r="H3755" s="145" t="s">
        <v>1225</v>
      </c>
      <c r="I3755" s="146" t="s">
        <v>1226</v>
      </c>
      <c r="J3755" s="145" t="s">
        <v>1227</v>
      </c>
    </row>
    <row r="3756" spans="1:8" ht="12.75">
      <c r="A3756" s="147" t="s">
        <v>1116</v>
      </c>
      <c r="C3756" s="148">
        <v>285.2129999999888</v>
      </c>
      <c r="D3756" s="128">
        <v>666538.2047348022</v>
      </c>
      <c r="F3756" s="128">
        <v>15925</v>
      </c>
      <c r="G3756" s="128">
        <v>12225</v>
      </c>
      <c r="H3756" s="149" t="s">
        <v>87</v>
      </c>
    </row>
    <row r="3758" spans="4:8" ht="12.75">
      <c r="D3758" s="128">
        <v>660289.7174720764</v>
      </c>
      <c r="F3758" s="128">
        <v>16150</v>
      </c>
      <c r="G3758" s="128">
        <v>12250</v>
      </c>
      <c r="H3758" s="149" t="s">
        <v>88</v>
      </c>
    </row>
    <row r="3760" spans="4:8" ht="12.75">
      <c r="D3760" s="128">
        <v>654818.2248601913</v>
      </c>
      <c r="F3760" s="128">
        <v>15975</v>
      </c>
      <c r="G3760" s="128">
        <v>12250</v>
      </c>
      <c r="H3760" s="149" t="s">
        <v>89</v>
      </c>
    </row>
    <row r="3762" spans="1:10" ht="12.75">
      <c r="A3762" s="144" t="s">
        <v>1228</v>
      </c>
      <c r="C3762" s="150" t="s">
        <v>1229</v>
      </c>
      <c r="D3762" s="128">
        <v>660548.7156890234</v>
      </c>
      <c r="F3762" s="128">
        <v>16016.666666666668</v>
      </c>
      <c r="G3762" s="128">
        <v>12241.666666666668</v>
      </c>
      <c r="H3762" s="128">
        <v>646411.8239200375</v>
      </c>
      <c r="I3762" s="128">
        <v>-0.0001</v>
      </c>
      <c r="J3762" s="128">
        <v>-0.0001</v>
      </c>
    </row>
    <row r="3763" spans="1:8" ht="12.75">
      <c r="A3763" s="127">
        <v>38399.033217592594</v>
      </c>
      <c r="C3763" s="150" t="s">
        <v>1230</v>
      </c>
      <c r="D3763" s="128">
        <v>5864.281040545379</v>
      </c>
      <c r="F3763" s="128">
        <v>118.14539065631521</v>
      </c>
      <c r="G3763" s="128">
        <v>14.433756729740642</v>
      </c>
      <c r="H3763" s="128">
        <v>5864.281040545379</v>
      </c>
    </row>
    <row r="3765" spans="3:8" ht="12.75">
      <c r="C3765" s="150" t="s">
        <v>1231</v>
      </c>
      <c r="D3765" s="128">
        <v>0.8877893335131692</v>
      </c>
      <c r="F3765" s="128">
        <v>0.7376403162725194</v>
      </c>
      <c r="G3765" s="128">
        <v>0.11790679425247629</v>
      </c>
      <c r="H3765" s="128">
        <v>0.9072051010735849</v>
      </c>
    </row>
    <row r="3766" spans="1:10" ht="12.75">
      <c r="A3766" s="144" t="s">
        <v>1220</v>
      </c>
      <c r="C3766" s="145" t="s">
        <v>1221</v>
      </c>
      <c r="D3766" s="145" t="s">
        <v>1222</v>
      </c>
      <c r="F3766" s="145" t="s">
        <v>1223</v>
      </c>
      <c r="G3766" s="145" t="s">
        <v>1224</v>
      </c>
      <c r="H3766" s="145" t="s">
        <v>1225</v>
      </c>
      <c r="I3766" s="146" t="s">
        <v>1226</v>
      </c>
      <c r="J3766" s="145" t="s">
        <v>1227</v>
      </c>
    </row>
    <row r="3767" spans="1:8" ht="12.75">
      <c r="A3767" s="147" t="s">
        <v>1112</v>
      </c>
      <c r="C3767" s="148">
        <v>288.1579999998212</v>
      </c>
      <c r="D3767" s="128">
        <v>598430.8774938583</v>
      </c>
      <c r="F3767" s="128">
        <v>6510</v>
      </c>
      <c r="G3767" s="128">
        <v>5580</v>
      </c>
      <c r="H3767" s="149" t="s">
        <v>90</v>
      </c>
    </row>
    <row r="3769" spans="4:8" ht="12.75">
      <c r="D3769" s="128">
        <v>606841.7560625076</v>
      </c>
      <c r="F3769" s="128">
        <v>6510</v>
      </c>
      <c r="G3769" s="128">
        <v>5580</v>
      </c>
      <c r="H3769" s="149" t="s">
        <v>91</v>
      </c>
    </row>
    <row r="3771" spans="4:8" ht="12.75">
      <c r="D3771" s="128">
        <v>594617.7318124771</v>
      </c>
      <c r="F3771" s="128">
        <v>6510</v>
      </c>
      <c r="G3771" s="128">
        <v>5580</v>
      </c>
      <c r="H3771" s="149" t="s">
        <v>92</v>
      </c>
    </row>
    <row r="3773" spans="1:10" ht="12.75">
      <c r="A3773" s="144" t="s">
        <v>1228</v>
      </c>
      <c r="C3773" s="150" t="s">
        <v>1229</v>
      </c>
      <c r="D3773" s="128">
        <v>599963.4551229477</v>
      </c>
      <c r="F3773" s="128">
        <v>6510</v>
      </c>
      <c r="G3773" s="128">
        <v>5580</v>
      </c>
      <c r="H3773" s="128">
        <v>593925.6564503813</v>
      </c>
      <c r="I3773" s="128">
        <v>-0.0001</v>
      </c>
      <c r="J3773" s="128">
        <v>-0.0001</v>
      </c>
    </row>
    <row r="3774" spans="1:8" ht="12.75">
      <c r="A3774" s="127">
        <v>38399.03364583333</v>
      </c>
      <c r="C3774" s="150" t="s">
        <v>1230</v>
      </c>
      <c r="D3774" s="128">
        <v>6254.461436296893</v>
      </c>
      <c r="H3774" s="128">
        <v>6254.461436296893</v>
      </c>
    </row>
    <row r="3776" spans="3:8" ht="12.75">
      <c r="C3776" s="150" t="s">
        <v>1231</v>
      </c>
      <c r="D3776" s="128">
        <v>1.0424737345069117</v>
      </c>
      <c r="F3776" s="128">
        <v>0</v>
      </c>
      <c r="G3776" s="128">
        <v>0</v>
      </c>
      <c r="H3776" s="128">
        <v>1.0530714355188684</v>
      </c>
    </row>
    <row r="3777" spans="1:10" ht="12.75">
      <c r="A3777" s="144" t="s">
        <v>1220</v>
      </c>
      <c r="C3777" s="145" t="s">
        <v>1221</v>
      </c>
      <c r="D3777" s="145" t="s">
        <v>1222</v>
      </c>
      <c r="F3777" s="145" t="s">
        <v>1223</v>
      </c>
      <c r="G3777" s="145" t="s">
        <v>1224</v>
      </c>
      <c r="H3777" s="145" t="s">
        <v>1225</v>
      </c>
      <c r="I3777" s="146" t="s">
        <v>1226</v>
      </c>
      <c r="J3777" s="145" t="s">
        <v>1227</v>
      </c>
    </row>
    <row r="3778" spans="1:8" ht="12.75">
      <c r="A3778" s="147" t="s">
        <v>1113</v>
      </c>
      <c r="C3778" s="148">
        <v>334.94100000010803</v>
      </c>
      <c r="D3778" s="128">
        <v>1081834.8537197113</v>
      </c>
      <c r="F3778" s="128">
        <v>43600</v>
      </c>
      <c r="G3778" s="128">
        <v>106500</v>
      </c>
      <c r="H3778" s="149" t="s">
        <v>93</v>
      </c>
    </row>
    <row r="3780" spans="4:8" ht="12.75">
      <c r="D3780" s="128">
        <v>1104919.2565078735</v>
      </c>
      <c r="F3780" s="128">
        <v>42900</v>
      </c>
      <c r="G3780" s="128">
        <v>123200</v>
      </c>
      <c r="H3780" s="149" t="s">
        <v>94</v>
      </c>
    </row>
    <row r="3782" spans="4:8" ht="12.75">
      <c r="D3782" s="128">
        <v>1059343.114578247</v>
      </c>
      <c r="F3782" s="128">
        <v>43600</v>
      </c>
      <c r="G3782" s="128">
        <v>119100</v>
      </c>
      <c r="H3782" s="149" t="s">
        <v>95</v>
      </c>
    </row>
    <row r="3784" spans="1:10" ht="12.75">
      <c r="A3784" s="144" t="s">
        <v>1228</v>
      </c>
      <c r="C3784" s="150" t="s">
        <v>1229</v>
      </c>
      <c r="D3784" s="128">
        <v>1082032.4082686107</v>
      </c>
      <c r="F3784" s="128">
        <v>43366.66666666667</v>
      </c>
      <c r="G3784" s="128">
        <v>116266.66666666666</v>
      </c>
      <c r="H3784" s="128">
        <v>989746.0047598386</v>
      </c>
      <c r="I3784" s="128">
        <v>-0.0001</v>
      </c>
      <c r="J3784" s="128">
        <v>-0.0001</v>
      </c>
    </row>
    <row r="3785" spans="1:8" ht="12.75">
      <c r="A3785" s="127">
        <v>38399.03412037037</v>
      </c>
      <c r="C3785" s="150" t="s">
        <v>1230</v>
      </c>
      <c r="D3785" s="128">
        <v>22788.71319638938</v>
      </c>
      <c r="F3785" s="128">
        <v>404.14518843273805</v>
      </c>
      <c r="G3785" s="128">
        <v>8703.064594344532</v>
      </c>
      <c r="H3785" s="128">
        <v>22788.71319638938</v>
      </c>
    </row>
    <row r="3787" spans="3:8" ht="12.75">
      <c r="C3787" s="150" t="s">
        <v>1231</v>
      </c>
      <c r="D3787" s="128">
        <v>2.106102647410923</v>
      </c>
      <c r="F3787" s="128">
        <v>0.9319258764782584</v>
      </c>
      <c r="G3787" s="128">
        <v>7.485433997429359</v>
      </c>
      <c r="H3787" s="128">
        <v>2.3024809483236104</v>
      </c>
    </row>
    <row r="3788" spans="1:10" ht="12.75">
      <c r="A3788" s="144" t="s">
        <v>1220</v>
      </c>
      <c r="C3788" s="145" t="s">
        <v>1221</v>
      </c>
      <c r="D3788" s="145" t="s">
        <v>1222</v>
      </c>
      <c r="F3788" s="145" t="s">
        <v>1223</v>
      </c>
      <c r="G3788" s="145" t="s">
        <v>1224</v>
      </c>
      <c r="H3788" s="145" t="s">
        <v>1225</v>
      </c>
      <c r="I3788" s="146" t="s">
        <v>1226</v>
      </c>
      <c r="J3788" s="145" t="s">
        <v>1227</v>
      </c>
    </row>
    <row r="3789" spans="1:8" ht="12.75">
      <c r="A3789" s="147" t="s">
        <v>1117</v>
      </c>
      <c r="C3789" s="148">
        <v>393.36599999992177</v>
      </c>
      <c r="D3789" s="128">
        <v>4027601.518169403</v>
      </c>
      <c r="F3789" s="128">
        <v>16200</v>
      </c>
      <c r="G3789" s="128">
        <v>15700</v>
      </c>
      <c r="H3789" s="149" t="s">
        <v>96</v>
      </c>
    </row>
    <row r="3791" spans="4:8" ht="12.75">
      <c r="D3791" s="128">
        <v>4052434.998779297</v>
      </c>
      <c r="F3791" s="128">
        <v>16100</v>
      </c>
      <c r="G3791" s="128">
        <v>15800</v>
      </c>
      <c r="H3791" s="149" t="s">
        <v>97</v>
      </c>
    </row>
    <row r="3793" spans="4:8" ht="12.75">
      <c r="D3793" s="128">
        <v>3952597.0993156433</v>
      </c>
      <c r="F3793" s="128">
        <v>16500</v>
      </c>
      <c r="G3793" s="128">
        <v>15200</v>
      </c>
      <c r="H3793" s="149" t="s">
        <v>98</v>
      </c>
    </row>
    <row r="3795" spans="1:10" ht="12.75">
      <c r="A3795" s="144" t="s">
        <v>1228</v>
      </c>
      <c r="C3795" s="150" t="s">
        <v>1229</v>
      </c>
      <c r="D3795" s="128">
        <v>4010877.8720881147</v>
      </c>
      <c r="F3795" s="128">
        <v>16266.666666666668</v>
      </c>
      <c r="G3795" s="128">
        <v>15566.666666666668</v>
      </c>
      <c r="H3795" s="128">
        <v>3994961.2054214478</v>
      </c>
      <c r="I3795" s="128">
        <v>-0.0001</v>
      </c>
      <c r="J3795" s="128">
        <v>-0.0001</v>
      </c>
    </row>
    <row r="3796" spans="1:8" ht="12.75">
      <c r="A3796" s="127">
        <v>38399.03459490741</v>
      </c>
      <c r="C3796" s="150" t="s">
        <v>1230</v>
      </c>
      <c r="D3796" s="128">
        <v>51977.51240696948</v>
      </c>
      <c r="F3796" s="128">
        <v>208.16659994661327</v>
      </c>
      <c r="G3796" s="128">
        <v>321.4550253664318</v>
      </c>
      <c r="H3796" s="128">
        <v>51977.51240696948</v>
      </c>
    </row>
    <row r="3798" spans="3:8" ht="12.75">
      <c r="C3798" s="150" t="s">
        <v>1231</v>
      </c>
      <c r="D3798" s="128">
        <v>1.2959136145401835</v>
      </c>
      <c r="F3798" s="128">
        <v>1.2797127045898358</v>
      </c>
      <c r="G3798" s="128">
        <v>2.0650215762297544</v>
      </c>
      <c r="H3798" s="128">
        <v>1.301076774824053</v>
      </c>
    </row>
    <row r="3799" spans="1:10" ht="12.75">
      <c r="A3799" s="144" t="s">
        <v>1220</v>
      </c>
      <c r="C3799" s="145" t="s">
        <v>1221</v>
      </c>
      <c r="D3799" s="145" t="s">
        <v>1222</v>
      </c>
      <c r="F3799" s="145" t="s">
        <v>1223</v>
      </c>
      <c r="G3799" s="145" t="s">
        <v>1224</v>
      </c>
      <c r="H3799" s="145" t="s">
        <v>1225</v>
      </c>
      <c r="I3799" s="146" t="s">
        <v>1226</v>
      </c>
      <c r="J3799" s="145" t="s">
        <v>1227</v>
      </c>
    </row>
    <row r="3800" spans="1:8" ht="12.75">
      <c r="A3800" s="147" t="s">
        <v>1111</v>
      </c>
      <c r="C3800" s="148">
        <v>396.15199999976903</v>
      </c>
      <c r="D3800" s="128">
        <v>6623970.807395935</v>
      </c>
      <c r="F3800" s="128">
        <v>132200</v>
      </c>
      <c r="G3800" s="128">
        <v>136100</v>
      </c>
      <c r="H3800" s="149" t="s">
        <v>99</v>
      </c>
    </row>
    <row r="3802" spans="4:8" ht="12.75">
      <c r="D3802" s="128">
        <v>6602744.928604126</v>
      </c>
      <c r="F3802" s="128">
        <v>132800</v>
      </c>
      <c r="G3802" s="128">
        <v>136700</v>
      </c>
      <c r="H3802" s="149" t="s">
        <v>100</v>
      </c>
    </row>
    <row r="3804" spans="4:8" ht="12.75">
      <c r="D3804" s="128">
        <v>6546598.590431213</v>
      </c>
      <c r="F3804" s="128">
        <v>135000</v>
      </c>
      <c r="G3804" s="128">
        <v>135600</v>
      </c>
      <c r="H3804" s="149" t="s">
        <v>101</v>
      </c>
    </row>
    <row r="3806" spans="1:10" ht="12.75">
      <c r="A3806" s="144" t="s">
        <v>1228</v>
      </c>
      <c r="C3806" s="150" t="s">
        <v>1229</v>
      </c>
      <c r="D3806" s="128">
        <v>6591104.775477091</v>
      </c>
      <c r="F3806" s="128">
        <v>133333.33333333334</v>
      </c>
      <c r="G3806" s="128">
        <v>136133.33333333334</v>
      </c>
      <c r="H3806" s="128">
        <v>6456386.424307848</v>
      </c>
      <c r="I3806" s="128">
        <v>-0.0001</v>
      </c>
      <c r="J3806" s="128">
        <v>-0.0001</v>
      </c>
    </row>
    <row r="3807" spans="1:8" ht="12.75">
      <c r="A3807" s="127">
        <v>38399.03505787037</v>
      </c>
      <c r="C3807" s="150" t="s">
        <v>1230</v>
      </c>
      <c r="D3807" s="128">
        <v>39977.92970027337</v>
      </c>
      <c r="F3807" s="128">
        <v>1474.2229591663988</v>
      </c>
      <c r="G3807" s="128">
        <v>550.7570547286101</v>
      </c>
      <c r="H3807" s="128">
        <v>39977.92970027337</v>
      </c>
    </row>
    <row r="3809" spans="3:8" ht="12.75">
      <c r="C3809" s="150" t="s">
        <v>1231</v>
      </c>
      <c r="D3809" s="128">
        <v>0.6065436836782739</v>
      </c>
      <c r="F3809" s="128">
        <v>1.1056672193747987</v>
      </c>
      <c r="G3809" s="128">
        <v>0.4045717835910455</v>
      </c>
      <c r="H3809" s="128">
        <v>0.6191997670672134</v>
      </c>
    </row>
    <row r="3810" spans="1:10" ht="12.75">
      <c r="A3810" s="144" t="s">
        <v>1220</v>
      </c>
      <c r="C3810" s="145" t="s">
        <v>1221</v>
      </c>
      <c r="D3810" s="145" t="s">
        <v>1222</v>
      </c>
      <c r="F3810" s="145" t="s">
        <v>1223</v>
      </c>
      <c r="G3810" s="145" t="s">
        <v>1224</v>
      </c>
      <c r="H3810" s="145" t="s">
        <v>1225</v>
      </c>
      <c r="I3810" s="146" t="s">
        <v>1226</v>
      </c>
      <c r="J3810" s="145" t="s">
        <v>1227</v>
      </c>
    </row>
    <row r="3811" spans="1:8" ht="12.75">
      <c r="A3811" s="147" t="s">
        <v>1118</v>
      </c>
      <c r="C3811" s="148">
        <v>589.5920000001788</v>
      </c>
      <c r="D3811" s="128">
        <v>695412.954832077</v>
      </c>
      <c r="F3811" s="128">
        <v>4940</v>
      </c>
      <c r="G3811" s="128">
        <v>4560</v>
      </c>
      <c r="H3811" s="149" t="s">
        <v>102</v>
      </c>
    </row>
    <row r="3813" spans="4:8" ht="12.75">
      <c r="D3813" s="128">
        <v>702033.4107408524</v>
      </c>
      <c r="F3813" s="128">
        <v>4810</v>
      </c>
      <c r="G3813" s="128">
        <v>4590</v>
      </c>
      <c r="H3813" s="149" t="s">
        <v>103</v>
      </c>
    </row>
    <row r="3815" spans="4:8" ht="12.75">
      <c r="D3815" s="128">
        <v>706373.7596216202</v>
      </c>
      <c r="F3815" s="128">
        <v>5000</v>
      </c>
      <c r="G3815" s="128">
        <v>4580</v>
      </c>
      <c r="H3815" s="149" t="s">
        <v>104</v>
      </c>
    </row>
    <row r="3817" spans="1:10" ht="12.75">
      <c r="A3817" s="144" t="s">
        <v>1228</v>
      </c>
      <c r="C3817" s="150" t="s">
        <v>1229</v>
      </c>
      <c r="D3817" s="128">
        <v>701273.3750648499</v>
      </c>
      <c r="F3817" s="128">
        <v>4916.666666666667</v>
      </c>
      <c r="G3817" s="128">
        <v>4576.666666666667</v>
      </c>
      <c r="H3817" s="128">
        <v>696537.0222057146</v>
      </c>
      <c r="I3817" s="128">
        <v>-0.0001</v>
      </c>
      <c r="J3817" s="128">
        <v>-0.0001</v>
      </c>
    </row>
    <row r="3818" spans="1:8" ht="12.75">
      <c r="A3818" s="127">
        <v>38399.03555555556</v>
      </c>
      <c r="C3818" s="150" t="s">
        <v>1230</v>
      </c>
      <c r="D3818" s="128">
        <v>5519.787231416096</v>
      </c>
      <c r="F3818" s="128">
        <v>97.12534856222311</v>
      </c>
      <c r="G3818" s="128">
        <v>15.275252316519468</v>
      </c>
      <c r="H3818" s="128">
        <v>5519.787231416096</v>
      </c>
    </row>
    <row r="3820" spans="3:8" ht="12.75">
      <c r="C3820" s="150" t="s">
        <v>1231</v>
      </c>
      <c r="D3820" s="128">
        <v>0.7871091970240076</v>
      </c>
      <c r="F3820" s="128">
        <v>1.9754308182147076</v>
      </c>
      <c r="G3820" s="128">
        <v>0.33376370684310563</v>
      </c>
      <c r="H3820" s="128">
        <v>0.7924614278127899</v>
      </c>
    </row>
    <row r="3821" spans="1:10" ht="12.75">
      <c r="A3821" s="144" t="s">
        <v>1220</v>
      </c>
      <c r="C3821" s="145" t="s">
        <v>1221</v>
      </c>
      <c r="D3821" s="145" t="s">
        <v>1222</v>
      </c>
      <c r="F3821" s="145" t="s">
        <v>1223</v>
      </c>
      <c r="G3821" s="145" t="s">
        <v>1224</v>
      </c>
      <c r="H3821" s="145" t="s">
        <v>1225</v>
      </c>
      <c r="I3821" s="146" t="s">
        <v>1226</v>
      </c>
      <c r="J3821" s="145" t="s">
        <v>1227</v>
      </c>
    </row>
    <row r="3822" spans="1:8" ht="12.75">
      <c r="A3822" s="147" t="s">
        <v>1119</v>
      </c>
      <c r="C3822" s="148">
        <v>766.4900000002235</v>
      </c>
      <c r="D3822" s="128">
        <v>35320.27970069647</v>
      </c>
      <c r="F3822" s="128">
        <v>2058</v>
      </c>
      <c r="G3822" s="128">
        <v>2009</v>
      </c>
      <c r="H3822" s="149" t="s">
        <v>105</v>
      </c>
    </row>
    <row r="3824" spans="4:8" ht="12.75">
      <c r="D3824" s="128">
        <v>32730.439254641533</v>
      </c>
      <c r="F3824" s="128">
        <v>2037</v>
      </c>
      <c r="G3824" s="128">
        <v>1929.9999999981374</v>
      </c>
      <c r="H3824" s="149" t="s">
        <v>106</v>
      </c>
    </row>
    <row r="3826" spans="4:8" ht="12.75">
      <c r="D3826" s="128">
        <v>36022.27449929714</v>
      </c>
      <c r="F3826" s="128">
        <v>2198</v>
      </c>
      <c r="G3826" s="128">
        <v>1882.9999999981374</v>
      </c>
      <c r="H3826" s="149" t="s">
        <v>107</v>
      </c>
    </row>
    <row r="3828" spans="1:10" ht="12.75">
      <c r="A3828" s="144" t="s">
        <v>1228</v>
      </c>
      <c r="C3828" s="150" t="s">
        <v>1229</v>
      </c>
      <c r="D3828" s="128">
        <v>34690.99781821171</v>
      </c>
      <c r="F3828" s="128">
        <v>2097.6666666666665</v>
      </c>
      <c r="G3828" s="128">
        <v>1940.666666665425</v>
      </c>
      <c r="H3828" s="128">
        <v>32674.894566179835</v>
      </c>
      <c r="I3828" s="128">
        <v>-0.0001</v>
      </c>
      <c r="J3828" s="128">
        <v>-0.0001</v>
      </c>
    </row>
    <row r="3829" spans="1:8" ht="12.75">
      <c r="A3829" s="127">
        <v>38399.03605324074</v>
      </c>
      <c r="C3829" s="150" t="s">
        <v>1230</v>
      </c>
      <c r="D3829" s="128">
        <v>1733.7939858030152</v>
      </c>
      <c r="F3829" s="128">
        <v>87.52333022305157</v>
      </c>
      <c r="G3829" s="128">
        <v>63.6736470877905</v>
      </c>
      <c r="H3829" s="128">
        <v>1733.7939858030152</v>
      </c>
    </row>
    <row r="3831" spans="3:8" ht="12.75">
      <c r="C3831" s="150" t="s">
        <v>1231</v>
      </c>
      <c r="D3831" s="128">
        <v>4.997821033826899</v>
      </c>
      <c r="F3831" s="128">
        <v>4.172413644830046</v>
      </c>
      <c r="G3831" s="128">
        <v>3.281019259077528</v>
      </c>
      <c r="H3831" s="128">
        <v>5.306196114241114</v>
      </c>
    </row>
    <row r="3832" spans="1:16" ht="12.75">
      <c r="A3832" s="138" t="s">
        <v>1280</v>
      </c>
      <c r="B3832" s="133" t="s">
        <v>1256</v>
      </c>
      <c r="D3832" s="138" t="s">
        <v>1281</v>
      </c>
      <c r="E3832" s="133" t="s">
        <v>1282</v>
      </c>
      <c r="F3832" s="134" t="s">
        <v>1246</v>
      </c>
      <c r="G3832" s="139" t="s">
        <v>1284</v>
      </c>
      <c r="H3832" s="140">
        <v>3</v>
      </c>
      <c r="I3832" s="141" t="s">
        <v>1285</v>
      </c>
      <c r="J3832" s="140">
        <v>4</v>
      </c>
      <c r="K3832" s="139" t="s">
        <v>1286</v>
      </c>
      <c r="L3832" s="142">
        <v>1</v>
      </c>
      <c r="M3832" s="139" t="s">
        <v>1287</v>
      </c>
      <c r="N3832" s="143">
        <v>1</v>
      </c>
      <c r="O3832" s="139" t="s">
        <v>1288</v>
      </c>
      <c r="P3832" s="143">
        <v>1</v>
      </c>
    </row>
    <row r="3834" spans="1:10" ht="12.75">
      <c r="A3834" s="144" t="s">
        <v>1220</v>
      </c>
      <c r="C3834" s="145" t="s">
        <v>1221</v>
      </c>
      <c r="D3834" s="145" t="s">
        <v>1222</v>
      </c>
      <c r="F3834" s="145" t="s">
        <v>1223</v>
      </c>
      <c r="G3834" s="145" t="s">
        <v>1224</v>
      </c>
      <c r="H3834" s="145" t="s">
        <v>1225</v>
      </c>
      <c r="I3834" s="146" t="s">
        <v>1226</v>
      </c>
      <c r="J3834" s="145" t="s">
        <v>1227</v>
      </c>
    </row>
    <row r="3835" spans="1:8" ht="12.75">
      <c r="A3835" s="147" t="s">
        <v>1096</v>
      </c>
      <c r="C3835" s="148">
        <v>178.2290000000503</v>
      </c>
      <c r="D3835" s="128">
        <v>807.4424337754026</v>
      </c>
      <c r="F3835" s="128">
        <v>473.00000000046566</v>
      </c>
      <c r="G3835" s="128">
        <v>423.00000000046566</v>
      </c>
      <c r="H3835" s="149" t="s">
        <v>108</v>
      </c>
    </row>
    <row r="3837" spans="4:8" ht="12.75">
      <c r="D3837" s="128">
        <v>768.1736352499574</v>
      </c>
      <c r="F3837" s="128">
        <v>454</v>
      </c>
      <c r="G3837" s="128">
        <v>426</v>
      </c>
      <c r="H3837" s="149" t="s">
        <v>109</v>
      </c>
    </row>
    <row r="3839" spans="4:8" ht="12.75">
      <c r="D3839" s="128">
        <v>789.2060333611444</v>
      </c>
      <c r="F3839" s="128">
        <v>451</v>
      </c>
      <c r="G3839" s="128">
        <v>415</v>
      </c>
      <c r="H3839" s="149" t="s">
        <v>110</v>
      </c>
    </row>
    <row r="3841" spans="1:8" ht="12.75">
      <c r="A3841" s="144" t="s">
        <v>1228</v>
      </c>
      <c r="C3841" s="150" t="s">
        <v>1229</v>
      </c>
      <c r="D3841" s="128">
        <v>788.2740341288347</v>
      </c>
      <c r="F3841" s="128">
        <v>459.33333333348855</v>
      </c>
      <c r="G3841" s="128">
        <v>421.33333333348855</v>
      </c>
      <c r="H3841" s="128">
        <v>353.0002911119198</v>
      </c>
    </row>
    <row r="3842" spans="1:8" ht="12.75">
      <c r="A3842" s="127">
        <v>38399.038310185184</v>
      </c>
      <c r="C3842" s="150" t="s">
        <v>1230</v>
      </c>
      <c r="D3842" s="128">
        <v>19.650982197709382</v>
      </c>
      <c r="F3842" s="128">
        <v>11.930353445715308</v>
      </c>
      <c r="G3842" s="128">
        <v>5.6862407031472095</v>
      </c>
      <c r="H3842" s="128">
        <v>19.650982197709382</v>
      </c>
    </row>
    <row r="3844" spans="3:8" ht="12.75">
      <c r="C3844" s="150" t="s">
        <v>1231</v>
      </c>
      <c r="D3844" s="128">
        <v>2.492912533828007</v>
      </c>
      <c r="F3844" s="128">
        <v>2.5973193278036164</v>
      </c>
      <c r="G3844" s="128">
        <v>1.3495824453667202</v>
      </c>
      <c r="H3844" s="128">
        <v>5.566845890072929</v>
      </c>
    </row>
    <row r="3845" spans="1:10" ht="12.75">
      <c r="A3845" s="144" t="s">
        <v>1220</v>
      </c>
      <c r="C3845" s="145" t="s">
        <v>1221</v>
      </c>
      <c r="D3845" s="145" t="s">
        <v>1222</v>
      </c>
      <c r="F3845" s="145" t="s">
        <v>1223</v>
      </c>
      <c r="G3845" s="145" t="s">
        <v>1224</v>
      </c>
      <c r="H3845" s="145" t="s">
        <v>1225</v>
      </c>
      <c r="I3845" s="146" t="s">
        <v>1226</v>
      </c>
      <c r="J3845" s="145" t="s">
        <v>1227</v>
      </c>
    </row>
    <row r="3846" spans="1:8" ht="12.75">
      <c r="A3846" s="147" t="s">
        <v>1112</v>
      </c>
      <c r="C3846" s="148">
        <v>251.61100000003353</v>
      </c>
      <c r="D3846" s="128">
        <v>5777532.604637146</v>
      </c>
      <c r="F3846" s="128">
        <v>39200</v>
      </c>
      <c r="G3846" s="128">
        <v>35500</v>
      </c>
      <c r="H3846" s="149" t="s">
        <v>111</v>
      </c>
    </row>
    <row r="3848" spans="4:8" ht="12.75">
      <c r="D3848" s="128">
        <v>5817038.61730957</v>
      </c>
      <c r="F3848" s="128">
        <v>39300</v>
      </c>
      <c r="G3848" s="128">
        <v>34600</v>
      </c>
      <c r="H3848" s="149" t="s">
        <v>112</v>
      </c>
    </row>
    <row r="3850" spans="4:8" ht="12.75">
      <c r="D3850" s="128">
        <v>5740111.191162109</v>
      </c>
      <c r="F3850" s="128">
        <v>38000</v>
      </c>
      <c r="G3850" s="128">
        <v>35200</v>
      </c>
      <c r="H3850" s="149" t="s">
        <v>113</v>
      </c>
    </row>
    <row r="3852" spans="1:10" ht="12.75">
      <c r="A3852" s="144" t="s">
        <v>1228</v>
      </c>
      <c r="C3852" s="150" t="s">
        <v>1229</v>
      </c>
      <c r="D3852" s="128">
        <v>5778227.471036276</v>
      </c>
      <c r="F3852" s="128">
        <v>38833.333333333336</v>
      </c>
      <c r="G3852" s="128">
        <v>35100</v>
      </c>
      <c r="H3852" s="128">
        <v>5741279.20524584</v>
      </c>
      <c r="I3852" s="128">
        <v>-0.0001</v>
      </c>
      <c r="J3852" s="128">
        <v>-0.0001</v>
      </c>
    </row>
    <row r="3853" spans="1:8" ht="12.75">
      <c r="A3853" s="127">
        <v>38399.038831018515</v>
      </c>
      <c r="C3853" s="150" t="s">
        <v>1230</v>
      </c>
      <c r="D3853" s="128">
        <v>38468.420202810514</v>
      </c>
      <c r="F3853" s="128">
        <v>723.4178138070234</v>
      </c>
      <c r="G3853" s="128">
        <v>458.25756949558405</v>
      </c>
      <c r="H3853" s="128">
        <v>38468.420202810514</v>
      </c>
    </row>
    <row r="3855" spans="3:8" ht="12.75">
      <c r="C3855" s="150" t="s">
        <v>1231</v>
      </c>
      <c r="D3855" s="128">
        <v>0.6657477642691616</v>
      </c>
      <c r="F3855" s="128">
        <v>1.862878490490189</v>
      </c>
      <c r="G3855" s="128">
        <v>1.30557712107004</v>
      </c>
      <c r="H3855" s="128">
        <v>0.6700322145570222</v>
      </c>
    </row>
    <row r="3856" spans="1:10" ht="12.75">
      <c r="A3856" s="144" t="s">
        <v>1220</v>
      </c>
      <c r="C3856" s="145" t="s">
        <v>1221</v>
      </c>
      <c r="D3856" s="145" t="s">
        <v>1222</v>
      </c>
      <c r="F3856" s="145" t="s">
        <v>1223</v>
      </c>
      <c r="G3856" s="145" t="s">
        <v>1224</v>
      </c>
      <c r="H3856" s="145" t="s">
        <v>1225</v>
      </c>
      <c r="I3856" s="146" t="s">
        <v>1226</v>
      </c>
      <c r="J3856" s="145" t="s">
        <v>1227</v>
      </c>
    </row>
    <row r="3857" spans="1:8" ht="12.75">
      <c r="A3857" s="147" t="s">
        <v>1115</v>
      </c>
      <c r="C3857" s="148">
        <v>257.6099999998696</v>
      </c>
      <c r="D3857" s="128">
        <v>571172.250248909</v>
      </c>
      <c r="F3857" s="128">
        <v>19690</v>
      </c>
      <c r="G3857" s="128">
        <v>16700</v>
      </c>
      <c r="H3857" s="149" t="s">
        <v>114</v>
      </c>
    </row>
    <row r="3859" spans="4:8" ht="12.75">
      <c r="D3859" s="128">
        <v>575500.3151760101</v>
      </c>
      <c r="F3859" s="128">
        <v>18985</v>
      </c>
      <c r="G3859" s="128">
        <v>16507.5</v>
      </c>
      <c r="H3859" s="149" t="s">
        <v>115</v>
      </c>
    </row>
    <row r="3861" spans="4:8" ht="12.75">
      <c r="D3861" s="128">
        <v>580319.929608345</v>
      </c>
      <c r="F3861" s="128">
        <v>19437.5</v>
      </c>
      <c r="G3861" s="128">
        <v>16360.000000014901</v>
      </c>
      <c r="H3861" s="149" t="s">
        <v>116</v>
      </c>
    </row>
    <row r="3863" spans="1:10" ht="12.75">
      <c r="A3863" s="144" t="s">
        <v>1228</v>
      </c>
      <c r="C3863" s="150" t="s">
        <v>1229</v>
      </c>
      <c r="D3863" s="128">
        <v>575664.165011088</v>
      </c>
      <c r="F3863" s="128">
        <v>19370.833333333332</v>
      </c>
      <c r="G3863" s="128">
        <v>16522.500000004966</v>
      </c>
      <c r="H3863" s="128">
        <v>557717.498344419</v>
      </c>
      <c r="I3863" s="128">
        <v>-0.0001</v>
      </c>
      <c r="J3863" s="128">
        <v>-0.0001</v>
      </c>
    </row>
    <row r="3864" spans="1:8" ht="12.75">
      <c r="A3864" s="127">
        <v>38399.03947916667</v>
      </c>
      <c r="C3864" s="150" t="s">
        <v>1230</v>
      </c>
      <c r="D3864" s="128">
        <v>4576.040263380922</v>
      </c>
      <c r="F3864" s="128">
        <v>357.1968411581118</v>
      </c>
      <c r="G3864" s="128">
        <v>170.4956011089662</v>
      </c>
      <c r="H3864" s="128">
        <v>4576.040263380922</v>
      </c>
    </row>
    <row r="3866" spans="3:8" ht="12.75">
      <c r="C3866" s="150" t="s">
        <v>1231</v>
      </c>
      <c r="D3866" s="128">
        <v>0.7949149072520056</v>
      </c>
      <c r="F3866" s="128">
        <v>1.8439931571939527</v>
      </c>
      <c r="G3866" s="128">
        <v>1.0318995376541988</v>
      </c>
      <c r="H3866" s="128">
        <v>0.8204942962996268</v>
      </c>
    </row>
    <row r="3867" spans="1:10" ht="12.75">
      <c r="A3867" s="144" t="s">
        <v>1220</v>
      </c>
      <c r="C3867" s="145" t="s">
        <v>1221</v>
      </c>
      <c r="D3867" s="145" t="s">
        <v>1222</v>
      </c>
      <c r="F3867" s="145" t="s">
        <v>1223</v>
      </c>
      <c r="G3867" s="145" t="s">
        <v>1224</v>
      </c>
      <c r="H3867" s="145" t="s">
        <v>1225</v>
      </c>
      <c r="I3867" s="146" t="s">
        <v>1226</v>
      </c>
      <c r="J3867" s="145" t="s">
        <v>1227</v>
      </c>
    </row>
    <row r="3868" spans="1:8" ht="12.75">
      <c r="A3868" s="147" t="s">
        <v>1114</v>
      </c>
      <c r="C3868" s="148">
        <v>259.9399999999441</v>
      </c>
      <c r="D3868" s="128">
        <v>6184654.13835144</v>
      </c>
      <c r="F3868" s="128">
        <v>35375</v>
      </c>
      <c r="G3868" s="128">
        <v>36225</v>
      </c>
      <c r="H3868" s="149" t="s">
        <v>117</v>
      </c>
    </row>
    <row r="3870" spans="4:8" ht="12.75">
      <c r="D3870" s="128">
        <v>6110493.258781433</v>
      </c>
      <c r="F3870" s="128">
        <v>35075</v>
      </c>
      <c r="G3870" s="128">
        <v>36850</v>
      </c>
      <c r="H3870" s="149" t="s">
        <v>118</v>
      </c>
    </row>
    <row r="3872" spans="4:8" ht="12.75">
      <c r="D3872" s="128">
        <v>6261628.5390625</v>
      </c>
      <c r="F3872" s="128">
        <v>35600</v>
      </c>
      <c r="G3872" s="128">
        <v>37725</v>
      </c>
      <c r="H3872" s="149" t="s">
        <v>119</v>
      </c>
    </row>
    <row r="3874" spans="1:10" ht="12.75">
      <c r="A3874" s="144" t="s">
        <v>1228</v>
      </c>
      <c r="C3874" s="150" t="s">
        <v>1229</v>
      </c>
      <c r="D3874" s="128">
        <v>6185591.978731791</v>
      </c>
      <c r="F3874" s="128">
        <v>35350</v>
      </c>
      <c r="G3874" s="128">
        <v>36933.333333333336</v>
      </c>
      <c r="H3874" s="128">
        <v>6149363.676844998</v>
      </c>
      <c r="I3874" s="128">
        <v>-0.0001</v>
      </c>
      <c r="J3874" s="128">
        <v>-0.0001</v>
      </c>
    </row>
    <row r="3875" spans="1:8" ht="12.75">
      <c r="A3875" s="127">
        <v>38399.04015046296</v>
      </c>
      <c r="C3875" s="150" t="s">
        <v>1230</v>
      </c>
      <c r="D3875" s="128">
        <v>75572.00470310859</v>
      </c>
      <c r="F3875" s="128">
        <v>263.39134382131846</v>
      </c>
      <c r="G3875" s="128">
        <v>753.4642216677136</v>
      </c>
      <c r="H3875" s="128">
        <v>75572.00470310859</v>
      </c>
    </row>
    <row r="3877" spans="3:8" ht="12.75">
      <c r="C3877" s="150" t="s">
        <v>1231</v>
      </c>
      <c r="D3877" s="128">
        <v>1.2217424777281034</v>
      </c>
      <c r="F3877" s="128">
        <v>0.745095739239939</v>
      </c>
      <c r="G3877" s="128">
        <v>2.040065582132798</v>
      </c>
      <c r="H3877" s="128">
        <v>1.2289402395839708</v>
      </c>
    </row>
    <row r="3878" spans="1:10" ht="12.75">
      <c r="A3878" s="144" t="s">
        <v>1220</v>
      </c>
      <c r="C3878" s="145" t="s">
        <v>1221</v>
      </c>
      <c r="D3878" s="145" t="s">
        <v>1222</v>
      </c>
      <c r="F3878" s="145" t="s">
        <v>1223</v>
      </c>
      <c r="G3878" s="145" t="s">
        <v>1224</v>
      </c>
      <c r="H3878" s="145" t="s">
        <v>1225</v>
      </c>
      <c r="I3878" s="146" t="s">
        <v>1226</v>
      </c>
      <c r="J3878" s="145" t="s">
        <v>1227</v>
      </c>
    </row>
    <row r="3879" spans="1:8" ht="12.75">
      <c r="A3879" s="147" t="s">
        <v>1116</v>
      </c>
      <c r="C3879" s="148">
        <v>285.2129999999888</v>
      </c>
      <c r="D3879" s="128">
        <v>920340.0564098358</v>
      </c>
      <c r="F3879" s="128">
        <v>17000</v>
      </c>
      <c r="G3879" s="128">
        <v>13100</v>
      </c>
      <c r="H3879" s="149" t="s">
        <v>120</v>
      </c>
    </row>
    <row r="3881" spans="4:8" ht="12.75">
      <c r="D3881" s="128">
        <v>900624.999007225</v>
      </c>
      <c r="F3881" s="128">
        <v>16800</v>
      </c>
      <c r="G3881" s="128">
        <v>13025</v>
      </c>
      <c r="H3881" s="149" t="s">
        <v>121</v>
      </c>
    </row>
    <row r="3883" spans="4:8" ht="12.75">
      <c r="D3883" s="128">
        <v>928791.5807027817</v>
      </c>
      <c r="F3883" s="128">
        <v>16550</v>
      </c>
      <c r="G3883" s="128">
        <v>13075</v>
      </c>
      <c r="H3883" s="149" t="s">
        <v>122</v>
      </c>
    </row>
    <row r="3885" spans="1:10" ht="12.75">
      <c r="A3885" s="144" t="s">
        <v>1228</v>
      </c>
      <c r="C3885" s="150" t="s">
        <v>1229</v>
      </c>
      <c r="D3885" s="128">
        <v>916585.5453732808</v>
      </c>
      <c r="F3885" s="128">
        <v>16783.333333333332</v>
      </c>
      <c r="G3885" s="128">
        <v>13066.666666666668</v>
      </c>
      <c r="H3885" s="128">
        <v>901652.9396434037</v>
      </c>
      <c r="I3885" s="128">
        <v>-0.0001</v>
      </c>
      <c r="J3885" s="128">
        <v>-0.0001</v>
      </c>
    </row>
    <row r="3886" spans="1:8" ht="12.75">
      <c r="A3886" s="127">
        <v>38399.04083333333</v>
      </c>
      <c r="C3886" s="150" t="s">
        <v>1230</v>
      </c>
      <c r="D3886" s="128">
        <v>14453.765805001593</v>
      </c>
      <c r="F3886" s="128">
        <v>225.4624876411447</v>
      </c>
      <c r="G3886" s="128">
        <v>38.188130791298676</v>
      </c>
      <c r="H3886" s="128">
        <v>14453.765805001593</v>
      </c>
    </row>
    <row r="3888" spans="3:8" ht="12.75">
      <c r="C3888" s="150" t="s">
        <v>1231</v>
      </c>
      <c r="D3888" s="128">
        <v>1.5769140019675172</v>
      </c>
      <c r="F3888" s="128">
        <v>1.3433713265609415</v>
      </c>
      <c r="G3888" s="128">
        <v>0.2922561029946327</v>
      </c>
      <c r="H3888" s="128">
        <v>1.6030298543381825</v>
      </c>
    </row>
    <row r="3889" spans="1:10" ht="12.75">
      <c r="A3889" s="144" t="s">
        <v>1220</v>
      </c>
      <c r="C3889" s="145" t="s">
        <v>1221</v>
      </c>
      <c r="D3889" s="145" t="s">
        <v>1222</v>
      </c>
      <c r="F3889" s="145" t="s">
        <v>1223</v>
      </c>
      <c r="G3889" s="145" t="s">
        <v>1224</v>
      </c>
      <c r="H3889" s="145" t="s">
        <v>1225</v>
      </c>
      <c r="I3889" s="146" t="s">
        <v>1226</v>
      </c>
      <c r="J3889" s="145" t="s">
        <v>1227</v>
      </c>
    </row>
    <row r="3890" spans="1:8" ht="12.75">
      <c r="A3890" s="147" t="s">
        <v>1112</v>
      </c>
      <c r="C3890" s="148">
        <v>288.1579999998212</v>
      </c>
      <c r="D3890" s="128">
        <v>570942.5728187561</v>
      </c>
      <c r="F3890" s="128">
        <v>6360</v>
      </c>
      <c r="G3890" s="128">
        <v>5680</v>
      </c>
      <c r="H3890" s="149" t="s">
        <v>123</v>
      </c>
    </row>
    <row r="3892" spans="4:8" ht="12.75">
      <c r="D3892" s="128">
        <v>570790.2574720383</v>
      </c>
      <c r="F3892" s="128">
        <v>6360</v>
      </c>
      <c r="G3892" s="128">
        <v>5680</v>
      </c>
      <c r="H3892" s="149" t="s">
        <v>124</v>
      </c>
    </row>
    <row r="3894" spans="4:8" ht="12.75">
      <c r="D3894" s="128">
        <v>561242.876953125</v>
      </c>
      <c r="F3894" s="128">
        <v>6360</v>
      </c>
      <c r="G3894" s="128">
        <v>5680</v>
      </c>
      <c r="H3894" s="149" t="s">
        <v>125</v>
      </c>
    </row>
    <row r="3896" spans="1:10" ht="12.75">
      <c r="A3896" s="144" t="s">
        <v>1228</v>
      </c>
      <c r="C3896" s="150" t="s">
        <v>1229</v>
      </c>
      <c r="D3896" s="128">
        <v>567658.5690813065</v>
      </c>
      <c r="F3896" s="128">
        <v>6360</v>
      </c>
      <c r="G3896" s="128">
        <v>5680</v>
      </c>
      <c r="H3896" s="128">
        <v>561643.8345680321</v>
      </c>
      <c r="I3896" s="128">
        <v>-0.0001</v>
      </c>
      <c r="J3896" s="128">
        <v>-0.0001</v>
      </c>
    </row>
    <row r="3897" spans="1:8" ht="12.75">
      <c r="A3897" s="127">
        <v>38399.04126157407</v>
      </c>
      <c r="C3897" s="150" t="s">
        <v>1230</v>
      </c>
      <c r="D3897" s="128">
        <v>5556.674284494128</v>
      </c>
      <c r="H3897" s="128">
        <v>5556.674284494128</v>
      </c>
    </row>
    <row r="3899" spans="3:8" ht="12.75">
      <c r="C3899" s="150" t="s">
        <v>1231</v>
      </c>
      <c r="D3899" s="128">
        <v>0.9788761391353609</v>
      </c>
      <c r="F3899" s="128">
        <v>0</v>
      </c>
      <c r="G3899" s="128">
        <v>0</v>
      </c>
      <c r="H3899" s="128">
        <v>0.9893590817689367</v>
      </c>
    </row>
    <row r="3900" spans="1:10" ht="12.75">
      <c r="A3900" s="144" t="s">
        <v>1220</v>
      </c>
      <c r="C3900" s="145" t="s">
        <v>1221</v>
      </c>
      <c r="D3900" s="145" t="s">
        <v>1222</v>
      </c>
      <c r="F3900" s="145" t="s">
        <v>1223</v>
      </c>
      <c r="G3900" s="145" t="s">
        <v>1224</v>
      </c>
      <c r="H3900" s="145" t="s">
        <v>1225</v>
      </c>
      <c r="I3900" s="146" t="s">
        <v>1226</v>
      </c>
      <c r="J3900" s="145" t="s">
        <v>1227</v>
      </c>
    </row>
    <row r="3901" spans="1:8" ht="12.75">
      <c r="A3901" s="147" t="s">
        <v>1113</v>
      </c>
      <c r="C3901" s="148">
        <v>334.94100000010803</v>
      </c>
      <c r="D3901" s="128">
        <v>2082384.1661510468</v>
      </c>
      <c r="F3901" s="128">
        <v>44900</v>
      </c>
      <c r="G3901" s="128">
        <v>220500</v>
      </c>
      <c r="H3901" s="149" t="s">
        <v>126</v>
      </c>
    </row>
    <row r="3903" spans="4:8" ht="12.75">
      <c r="D3903" s="128">
        <v>2050390.5110321045</v>
      </c>
      <c r="F3903" s="128">
        <v>46200</v>
      </c>
      <c r="G3903" s="128">
        <v>175800</v>
      </c>
      <c r="H3903" s="149" t="s">
        <v>0</v>
      </c>
    </row>
    <row r="3905" spans="4:8" ht="12.75">
      <c r="D3905" s="128">
        <v>2030804.3100700378</v>
      </c>
      <c r="F3905" s="128">
        <v>45200</v>
      </c>
      <c r="G3905" s="128">
        <v>209200</v>
      </c>
      <c r="H3905" s="149" t="s">
        <v>1</v>
      </c>
    </row>
    <row r="3907" spans="1:10" ht="12.75">
      <c r="A3907" s="144" t="s">
        <v>1228</v>
      </c>
      <c r="C3907" s="150" t="s">
        <v>1229</v>
      </c>
      <c r="D3907" s="128">
        <v>2054526.3290843964</v>
      </c>
      <c r="F3907" s="128">
        <v>45433.33333333333</v>
      </c>
      <c r="G3907" s="128">
        <v>201833.3333333333</v>
      </c>
      <c r="H3907" s="128">
        <v>1904140.3641721157</v>
      </c>
      <c r="I3907" s="128">
        <v>-0.0001</v>
      </c>
      <c r="J3907" s="128">
        <v>-0.0001</v>
      </c>
    </row>
    <row r="3908" spans="1:8" ht="12.75">
      <c r="A3908" s="127">
        <v>38399.04173611111</v>
      </c>
      <c r="C3908" s="150" t="s">
        <v>1230</v>
      </c>
      <c r="D3908" s="128">
        <v>26037.456318830376</v>
      </c>
      <c r="F3908" s="128">
        <v>680.6859285554045</v>
      </c>
      <c r="G3908" s="128">
        <v>23242.704948721723</v>
      </c>
      <c r="H3908" s="128">
        <v>26037.456318830376</v>
      </c>
    </row>
    <row r="3910" spans="3:8" ht="12.75">
      <c r="C3910" s="150" t="s">
        <v>1231</v>
      </c>
      <c r="D3910" s="128">
        <v>1.2673216181383287</v>
      </c>
      <c r="F3910" s="128">
        <v>1.4982082066516613</v>
      </c>
      <c r="G3910" s="128">
        <v>11.515791056344376</v>
      </c>
      <c r="H3910" s="128">
        <v>1.367412655534508</v>
      </c>
    </row>
    <row r="3911" spans="1:10" ht="12.75">
      <c r="A3911" s="144" t="s">
        <v>1220</v>
      </c>
      <c r="C3911" s="145" t="s">
        <v>1221</v>
      </c>
      <c r="D3911" s="145" t="s">
        <v>1222</v>
      </c>
      <c r="F3911" s="145" t="s">
        <v>1223</v>
      </c>
      <c r="G3911" s="145" t="s">
        <v>1224</v>
      </c>
      <c r="H3911" s="145" t="s">
        <v>1225</v>
      </c>
      <c r="I3911" s="146" t="s">
        <v>1226</v>
      </c>
      <c r="J3911" s="145" t="s">
        <v>1227</v>
      </c>
    </row>
    <row r="3912" spans="1:8" ht="12.75">
      <c r="A3912" s="147" t="s">
        <v>1117</v>
      </c>
      <c r="C3912" s="148">
        <v>393.36599999992177</v>
      </c>
      <c r="D3912" s="128">
        <v>4692992.903503418</v>
      </c>
      <c r="F3912" s="128">
        <v>15800</v>
      </c>
      <c r="G3912" s="128">
        <v>17900</v>
      </c>
      <c r="H3912" s="149" t="s">
        <v>2</v>
      </c>
    </row>
    <row r="3914" spans="4:8" ht="12.75">
      <c r="D3914" s="128">
        <v>4804582.603843689</v>
      </c>
      <c r="F3914" s="128">
        <v>15700</v>
      </c>
      <c r="G3914" s="128">
        <v>16900</v>
      </c>
      <c r="H3914" s="149" t="s">
        <v>3</v>
      </c>
    </row>
    <row r="3916" spans="4:8" ht="12.75">
      <c r="D3916" s="128">
        <v>4733155.990707397</v>
      </c>
      <c r="F3916" s="128">
        <v>17000</v>
      </c>
      <c r="G3916" s="128">
        <v>17100</v>
      </c>
      <c r="H3916" s="149" t="s">
        <v>4</v>
      </c>
    </row>
    <row r="3918" spans="1:10" ht="12.75">
      <c r="A3918" s="144" t="s">
        <v>1228</v>
      </c>
      <c r="C3918" s="150" t="s">
        <v>1229</v>
      </c>
      <c r="D3918" s="128">
        <v>4743577.166018168</v>
      </c>
      <c r="F3918" s="128">
        <v>16166.666666666668</v>
      </c>
      <c r="G3918" s="128">
        <v>17300</v>
      </c>
      <c r="H3918" s="128">
        <v>4726843.8326848345</v>
      </c>
      <c r="I3918" s="128">
        <v>-0.0001</v>
      </c>
      <c r="J3918" s="128">
        <v>-0.0001</v>
      </c>
    </row>
    <row r="3919" spans="1:8" ht="12.75">
      <c r="A3919" s="127">
        <v>38399.04221064815</v>
      </c>
      <c r="C3919" s="150" t="s">
        <v>1230</v>
      </c>
      <c r="D3919" s="128">
        <v>56520.04933342976</v>
      </c>
      <c r="F3919" s="128">
        <v>723.4178138070234</v>
      </c>
      <c r="G3919" s="128">
        <v>529.150262212918</v>
      </c>
      <c r="H3919" s="128">
        <v>56520.04933342976</v>
      </c>
    </row>
    <row r="3921" spans="3:8" ht="12.75">
      <c r="C3921" s="150" t="s">
        <v>1231</v>
      </c>
      <c r="D3921" s="128">
        <v>1.1915069019710613</v>
      </c>
      <c r="F3921" s="128">
        <v>4.474749363754783</v>
      </c>
      <c r="G3921" s="128">
        <v>3.058672035912821</v>
      </c>
      <c r="H3921" s="128">
        <v>1.1957249135799461</v>
      </c>
    </row>
    <row r="3922" spans="1:10" ht="12.75">
      <c r="A3922" s="144" t="s">
        <v>1220</v>
      </c>
      <c r="C3922" s="145" t="s">
        <v>1221</v>
      </c>
      <c r="D3922" s="145" t="s">
        <v>1222</v>
      </c>
      <c r="F3922" s="145" t="s">
        <v>1223</v>
      </c>
      <c r="G3922" s="145" t="s">
        <v>1224</v>
      </c>
      <c r="H3922" s="145" t="s">
        <v>1225</v>
      </c>
      <c r="I3922" s="146" t="s">
        <v>1226</v>
      </c>
      <c r="J3922" s="145" t="s">
        <v>1227</v>
      </c>
    </row>
    <row r="3923" spans="1:8" ht="12.75">
      <c r="A3923" s="147" t="s">
        <v>1111</v>
      </c>
      <c r="C3923" s="148">
        <v>396.15199999976903</v>
      </c>
      <c r="D3923" s="128">
        <v>5256226.860298157</v>
      </c>
      <c r="F3923" s="128">
        <v>133500</v>
      </c>
      <c r="G3923" s="128">
        <v>135700</v>
      </c>
      <c r="H3923" s="149" t="s">
        <v>5</v>
      </c>
    </row>
    <row r="3925" spans="4:8" ht="12.75">
      <c r="D3925" s="128">
        <v>5219616.891494751</v>
      </c>
      <c r="F3925" s="128">
        <v>132800</v>
      </c>
      <c r="G3925" s="128">
        <v>135100</v>
      </c>
      <c r="H3925" s="149" t="s">
        <v>6</v>
      </c>
    </row>
    <row r="3927" spans="4:8" ht="12.75">
      <c r="D3927" s="128">
        <v>5334178.632484436</v>
      </c>
      <c r="F3927" s="128">
        <v>130600</v>
      </c>
      <c r="G3927" s="128">
        <v>136500</v>
      </c>
      <c r="H3927" s="149" t="s">
        <v>7</v>
      </c>
    </row>
    <row r="3929" spans="1:10" ht="12.75">
      <c r="A3929" s="144" t="s">
        <v>1228</v>
      </c>
      <c r="C3929" s="150" t="s">
        <v>1229</v>
      </c>
      <c r="D3929" s="128">
        <v>5270007.461425781</v>
      </c>
      <c r="F3929" s="128">
        <v>132300</v>
      </c>
      <c r="G3929" s="128">
        <v>135766.66666666666</v>
      </c>
      <c r="H3929" s="128">
        <v>5135992.677438464</v>
      </c>
      <c r="I3929" s="128">
        <v>-0.0001</v>
      </c>
      <c r="J3929" s="128">
        <v>-0.0001</v>
      </c>
    </row>
    <row r="3930" spans="1:8" ht="12.75">
      <c r="A3930" s="127">
        <v>38399.04268518519</v>
      </c>
      <c r="C3930" s="150" t="s">
        <v>1230</v>
      </c>
      <c r="D3930" s="128">
        <v>58510.912232050076</v>
      </c>
      <c r="F3930" s="128">
        <v>1513.2745950421556</v>
      </c>
      <c r="G3930" s="128">
        <v>702.3769168568492</v>
      </c>
      <c r="H3930" s="128">
        <v>58510.912232050076</v>
      </c>
    </row>
    <row r="3932" spans="3:8" ht="12.75">
      <c r="C3932" s="150" t="s">
        <v>1231</v>
      </c>
      <c r="D3932" s="128">
        <v>1.110262417279769</v>
      </c>
      <c r="F3932" s="128">
        <v>1.1438205555874195</v>
      </c>
      <c r="G3932" s="128">
        <v>0.5173412105500979</v>
      </c>
      <c r="H3932" s="128">
        <v>1.139232781407156</v>
      </c>
    </row>
    <row r="3933" spans="1:10" ht="12.75">
      <c r="A3933" s="144" t="s">
        <v>1220</v>
      </c>
      <c r="C3933" s="145" t="s">
        <v>1221</v>
      </c>
      <c r="D3933" s="145" t="s">
        <v>1222</v>
      </c>
      <c r="F3933" s="145" t="s">
        <v>1223</v>
      </c>
      <c r="G3933" s="145" t="s">
        <v>1224</v>
      </c>
      <c r="H3933" s="145" t="s">
        <v>1225</v>
      </c>
      <c r="I3933" s="146" t="s">
        <v>1226</v>
      </c>
      <c r="J3933" s="145" t="s">
        <v>1227</v>
      </c>
    </row>
    <row r="3934" spans="1:8" ht="12.75">
      <c r="A3934" s="147" t="s">
        <v>1118</v>
      </c>
      <c r="C3934" s="148">
        <v>589.5920000001788</v>
      </c>
      <c r="D3934" s="128">
        <v>578350.5256757736</v>
      </c>
      <c r="F3934" s="128">
        <v>4260</v>
      </c>
      <c r="G3934" s="128">
        <v>4210</v>
      </c>
      <c r="H3934" s="149" t="s">
        <v>8</v>
      </c>
    </row>
    <row r="3936" spans="4:8" ht="12.75">
      <c r="D3936" s="128">
        <v>567819.4081363678</v>
      </c>
      <c r="F3936" s="128">
        <v>4140</v>
      </c>
      <c r="G3936" s="128">
        <v>4230</v>
      </c>
      <c r="H3936" s="149" t="s">
        <v>9</v>
      </c>
    </row>
    <row r="3938" spans="4:8" ht="12.75">
      <c r="D3938" s="128">
        <v>550705.6842556</v>
      </c>
      <c r="F3938" s="128">
        <v>4330</v>
      </c>
      <c r="G3938" s="128">
        <v>4210</v>
      </c>
      <c r="H3938" s="149" t="s">
        <v>10</v>
      </c>
    </row>
    <row r="3940" spans="1:10" ht="12.75">
      <c r="A3940" s="144" t="s">
        <v>1228</v>
      </c>
      <c r="C3940" s="150" t="s">
        <v>1229</v>
      </c>
      <c r="D3940" s="128">
        <v>565625.2060225805</v>
      </c>
      <c r="F3940" s="128">
        <v>4243.333333333333</v>
      </c>
      <c r="G3940" s="128">
        <v>4216.666666666667</v>
      </c>
      <c r="H3940" s="128">
        <v>561396.0149486613</v>
      </c>
      <c r="I3940" s="128">
        <v>-0.0001</v>
      </c>
      <c r="J3940" s="128">
        <v>-0.0001</v>
      </c>
    </row>
    <row r="3941" spans="1:8" ht="12.75">
      <c r="A3941" s="127">
        <v>38399.04318287037</v>
      </c>
      <c r="C3941" s="150" t="s">
        <v>1230</v>
      </c>
      <c r="D3941" s="128">
        <v>13952.426544287915</v>
      </c>
      <c r="F3941" s="128">
        <v>96.09023536933051</v>
      </c>
      <c r="G3941" s="128">
        <v>11.547005383792516</v>
      </c>
      <c r="H3941" s="128">
        <v>13952.426544287915</v>
      </c>
    </row>
    <row r="3943" spans="3:8" ht="12.75">
      <c r="C3943" s="150" t="s">
        <v>1231</v>
      </c>
      <c r="D3943" s="128">
        <v>2.466726446368961</v>
      </c>
      <c r="F3943" s="128">
        <v>2.2644988696621495</v>
      </c>
      <c r="G3943" s="128">
        <v>0.27384202491207554</v>
      </c>
      <c r="H3943" s="128">
        <v>2.4853091530341267</v>
      </c>
    </row>
    <row r="3944" spans="1:10" ht="12.75">
      <c r="A3944" s="144" t="s">
        <v>1220</v>
      </c>
      <c r="C3944" s="145" t="s">
        <v>1221</v>
      </c>
      <c r="D3944" s="145" t="s">
        <v>1222</v>
      </c>
      <c r="F3944" s="145" t="s">
        <v>1223</v>
      </c>
      <c r="G3944" s="145" t="s">
        <v>1224</v>
      </c>
      <c r="H3944" s="145" t="s">
        <v>1225</v>
      </c>
      <c r="I3944" s="146" t="s">
        <v>1226</v>
      </c>
      <c r="J3944" s="145" t="s">
        <v>1227</v>
      </c>
    </row>
    <row r="3945" spans="1:8" ht="12.75">
      <c r="A3945" s="147" t="s">
        <v>1119</v>
      </c>
      <c r="C3945" s="148">
        <v>766.4900000002235</v>
      </c>
      <c r="D3945" s="128">
        <v>25364.098040133715</v>
      </c>
      <c r="F3945" s="128">
        <v>2024</v>
      </c>
      <c r="G3945" s="128">
        <v>1916</v>
      </c>
      <c r="H3945" s="149" t="s">
        <v>11</v>
      </c>
    </row>
    <row r="3947" spans="4:8" ht="12.75">
      <c r="D3947" s="128">
        <v>23527.51249781251</v>
      </c>
      <c r="F3947" s="128">
        <v>1779</v>
      </c>
      <c r="G3947" s="128">
        <v>2039.0000000018626</v>
      </c>
      <c r="H3947" s="149" t="s">
        <v>12</v>
      </c>
    </row>
    <row r="3949" spans="4:8" ht="12.75">
      <c r="D3949" s="128">
        <v>23971.352613061666</v>
      </c>
      <c r="F3949" s="128">
        <v>1804</v>
      </c>
      <c r="G3949" s="128">
        <v>1981</v>
      </c>
      <c r="H3949" s="149" t="s">
        <v>13</v>
      </c>
    </row>
    <row r="3951" spans="1:10" ht="12.75">
      <c r="A3951" s="144" t="s">
        <v>1228</v>
      </c>
      <c r="C3951" s="150" t="s">
        <v>1229</v>
      </c>
      <c r="D3951" s="128">
        <v>24287.654383669294</v>
      </c>
      <c r="F3951" s="128">
        <v>1869</v>
      </c>
      <c r="G3951" s="128">
        <v>1978.6666666672877</v>
      </c>
      <c r="H3951" s="128">
        <v>22361.68121293727</v>
      </c>
      <c r="I3951" s="128">
        <v>-0.0001</v>
      </c>
      <c r="J3951" s="128">
        <v>-0.0001</v>
      </c>
    </row>
    <row r="3952" spans="1:8" ht="12.75">
      <c r="A3952" s="127">
        <v>38399.04368055556</v>
      </c>
      <c r="C3952" s="150" t="s">
        <v>1230</v>
      </c>
      <c r="D3952" s="128">
        <v>958.277997834091</v>
      </c>
      <c r="F3952" s="128">
        <v>134.81468762712765</v>
      </c>
      <c r="G3952" s="128">
        <v>61.533188877598285</v>
      </c>
      <c r="H3952" s="128">
        <v>958.277997834091</v>
      </c>
    </row>
    <row r="3954" spans="3:8" ht="12.75">
      <c r="C3954" s="150" t="s">
        <v>1231</v>
      </c>
      <c r="D3954" s="128">
        <v>3.945535384752613</v>
      </c>
      <c r="F3954" s="128">
        <v>7.213198909958676</v>
      </c>
      <c r="G3954" s="128">
        <v>3.109830974271175</v>
      </c>
      <c r="H3954" s="128">
        <v>4.28535756640553</v>
      </c>
    </row>
    <row r="3957" spans="1:11" ht="12.75">
      <c r="A3957" s="131" t="s">
        <v>1129</v>
      </c>
      <c r="D3957" s="134" t="s">
        <v>1132</v>
      </c>
      <c r="E3957" s="133" t="s">
        <v>1098</v>
      </c>
      <c r="F3957" s="132" t="s">
        <v>1130</v>
      </c>
      <c r="G3957" s="133" t="s">
        <v>1131</v>
      </c>
      <c r="H3957" s="132" t="s">
        <v>1133</v>
      </c>
      <c r="I3957" s="133" t="s">
        <v>1134</v>
      </c>
      <c r="J3957" s="132" t="s">
        <v>1140</v>
      </c>
      <c r="K3957" s="135">
        <v>0.6274510025978088</v>
      </c>
    </row>
    <row r="3958" spans="6:7" ht="12.75">
      <c r="F3958" s="132" t="s">
        <v>1141</v>
      </c>
      <c r="G3958" s="133" t="s">
        <v>1142</v>
      </c>
    </row>
    <row r="3959" spans="1:11" ht="12.75">
      <c r="A3959" s="136" t="s">
        <v>1143</v>
      </c>
      <c r="B3959" s="137">
        <v>38399.043807870374</v>
      </c>
      <c r="D3959" s="132" t="s">
        <v>1190</v>
      </c>
      <c r="E3959" s="133" t="s">
        <v>1191</v>
      </c>
      <c r="F3959" s="132" t="s">
        <v>1192</v>
      </c>
      <c r="G3959" s="133" t="s">
        <v>1193</v>
      </c>
      <c r="H3959" s="132" t="s">
        <v>1277</v>
      </c>
      <c r="I3959" s="133" t="s">
        <v>1278</v>
      </c>
      <c r="J3959" s="132" t="s">
        <v>1279</v>
      </c>
      <c r="K3959" s="135">
        <v>2.8823530673980713</v>
      </c>
    </row>
    <row r="3962" ht="15.75">
      <c r="A3962" s="151" t="s">
        <v>1170</v>
      </c>
    </row>
    <row r="3965" spans="1:8" ht="15">
      <c r="A3965" s="152" t="s">
        <v>1171</v>
      </c>
      <c r="C3965" s="153" t="s">
        <v>1214</v>
      </c>
      <c r="E3965" s="152" t="s">
        <v>1172</v>
      </c>
      <c r="H3965" s="152" t="s">
        <v>1173</v>
      </c>
    </row>
    <row r="3968" spans="1:11" ht="12.75">
      <c r="A3968" s="154" t="s">
        <v>14</v>
      </c>
      <c r="K3968" s="155" t="s">
        <v>1174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47">
      <selection activeCell="E355" sqref="E35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1093</v>
      </c>
      <c r="D1" s="102" t="s">
        <v>1094</v>
      </c>
      <c r="E1" s="77" t="s">
        <v>1095</v>
      </c>
      <c r="F1" s="95" t="s">
        <v>1103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1084</v>
      </c>
      <c r="B3" s="15"/>
      <c r="C3" s="15" t="s">
        <v>1099</v>
      </c>
      <c r="D3" s="104">
        <v>38398.80631944445</v>
      </c>
      <c r="E3" s="77">
        <v>5049751.7092389185</v>
      </c>
      <c r="F3" s="95">
        <v>1.1182342601094115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1218</v>
      </c>
      <c r="D4" s="104">
        <v>38398.81394675926</v>
      </c>
      <c r="E4" s="77">
        <v>6520.564873084491</v>
      </c>
      <c r="F4" s="95">
        <v>10.7220136999918</v>
      </c>
      <c r="J4" s="83"/>
      <c r="K4" s="81"/>
      <c r="L4" s="84"/>
      <c r="M4" s="84"/>
    </row>
    <row r="5" spans="1:13" ht="11.25">
      <c r="A5" s="80"/>
      <c r="B5" s="15"/>
      <c r="C5" s="15" t="s">
        <v>1219</v>
      </c>
      <c r="D5" s="104">
        <v>38398.82157407407</v>
      </c>
      <c r="E5" s="77">
        <v>5845594.615713766</v>
      </c>
      <c r="F5" s="95">
        <v>0.7805942364702564</v>
      </c>
      <c r="J5" s="83"/>
      <c r="K5" s="81"/>
      <c r="L5" s="84"/>
      <c r="M5" s="84"/>
    </row>
    <row r="6" spans="1:13" ht="11.25">
      <c r="A6" s="80"/>
      <c r="B6" s="15"/>
      <c r="C6" s="15" t="s">
        <v>1137</v>
      </c>
      <c r="D6" s="104">
        <v>38398.82921296296</v>
      </c>
      <c r="E6" s="77">
        <v>5132900.609426277</v>
      </c>
      <c r="F6" s="95">
        <v>0.7614809513117347</v>
      </c>
      <c r="J6" s="83"/>
      <c r="K6" s="81"/>
      <c r="L6" s="84"/>
      <c r="M6" s="84"/>
    </row>
    <row r="7" spans="1:13" ht="11.25">
      <c r="A7" s="80"/>
      <c r="B7" s="15"/>
      <c r="C7" s="15" t="s">
        <v>1211</v>
      </c>
      <c r="D7" s="104">
        <v>38398.836851851855</v>
      </c>
      <c r="E7" s="77">
        <v>246644.1224246131</v>
      </c>
      <c r="F7" s="95">
        <v>2.1753658685089357</v>
      </c>
      <c r="J7" s="83"/>
      <c r="K7" s="81"/>
      <c r="L7" s="84"/>
      <c r="M7" s="84"/>
    </row>
    <row r="8" spans="1:13" ht="11.25">
      <c r="A8" s="80"/>
      <c r="B8" s="15"/>
      <c r="C8" s="15" t="s">
        <v>794</v>
      </c>
      <c r="D8" s="104">
        <v>38398.84446759259</v>
      </c>
      <c r="E8" s="77">
        <v>4680660.660979689</v>
      </c>
      <c r="F8" s="95">
        <v>3.1513028053810292</v>
      </c>
      <c r="J8" s="83"/>
      <c r="K8" s="81"/>
      <c r="L8" s="84"/>
      <c r="M8" s="84"/>
    </row>
    <row r="9" spans="1:13" ht="11.25">
      <c r="A9" s="80"/>
      <c r="B9" s="15"/>
      <c r="C9" s="15" t="s">
        <v>1135</v>
      </c>
      <c r="D9" s="104">
        <v>38398.852118055554</v>
      </c>
      <c r="E9" s="77">
        <v>4952948.684764606</v>
      </c>
      <c r="F9" s="95">
        <v>3.6012197687782623</v>
      </c>
      <c r="J9" s="83"/>
      <c r="K9" s="81"/>
      <c r="L9" s="84"/>
      <c r="M9" s="84"/>
    </row>
    <row r="10" spans="1:13" ht="11.25">
      <c r="A10" s="80"/>
      <c r="B10" s="15"/>
      <c r="C10" s="15" t="s">
        <v>860</v>
      </c>
      <c r="D10" s="104">
        <v>38398.85975694445</v>
      </c>
      <c r="E10" s="77">
        <v>5869279.066253644</v>
      </c>
      <c r="F10" s="95">
        <v>1.3884482468233346</v>
      </c>
      <c r="J10" s="83"/>
      <c r="K10" s="81"/>
      <c r="L10" s="84"/>
      <c r="M10" s="84"/>
    </row>
    <row r="11" spans="1:13" ht="11.25">
      <c r="A11" s="80"/>
      <c r="B11" s="15"/>
      <c r="C11" s="15" t="s">
        <v>894</v>
      </c>
      <c r="D11" s="104">
        <v>38398.867372685185</v>
      </c>
      <c r="E11" s="77">
        <v>5726646.709104522</v>
      </c>
      <c r="F11" s="95">
        <v>1.3553131563920413</v>
      </c>
      <c r="J11" s="83"/>
      <c r="K11" s="81"/>
      <c r="L11" s="84"/>
      <c r="M11" s="84"/>
    </row>
    <row r="12" spans="1:13" ht="11.25">
      <c r="A12" s="80"/>
      <c r="B12" s="15"/>
      <c r="C12" s="15" t="s">
        <v>706</v>
      </c>
      <c r="D12" s="104">
        <v>38398.87501157408</v>
      </c>
      <c r="E12" s="77">
        <v>5335407.584552591</v>
      </c>
      <c r="F12" s="95">
        <v>0.885824469598241</v>
      </c>
      <c r="J12" s="83"/>
      <c r="K12" s="81"/>
      <c r="L12" s="84"/>
      <c r="M12" s="84"/>
    </row>
    <row r="13" spans="1:13" ht="11.25">
      <c r="A13" s="80"/>
      <c r="B13" s="15"/>
      <c r="C13" s="15" t="s">
        <v>1138</v>
      </c>
      <c r="D13" s="104">
        <v>38398.88263888889</v>
      </c>
      <c r="E13" s="77">
        <v>5878927.826010811</v>
      </c>
      <c r="F13" s="95">
        <v>1.2016833502414341</v>
      </c>
      <c r="J13" s="83"/>
      <c r="K13" s="81"/>
      <c r="L13" s="84"/>
      <c r="M13" s="84"/>
    </row>
    <row r="14" spans="1:13" ht="11.25">
      <c r="A14" s="80"/>
      <c r="B14" s="15"/>
      <c r="C14" s="15" t="s">
        <v>1212</v>
      </c>
      <c r="D14" s="104">
        <v>38398.89027777778</v>
      </c>
      <c r="E14" s="77">
        <v>4894762.043690773</v>
      </c>
      <c r="F14" s="95">
        <v>2.8350777989624225</v>
      </c>
      <c r="J14" s="83"/>
      <c r="K14" s="81"/>
      <c r="L14" s="84"/>
      <c r="M14" s="84"/>
    </row>
    <row r="15" spans="1:13" ht="11.25">
      <c r="A15" s="80"/>
      <c r="B15" s="15"/>
      <c r="C15" s="15" t="s">
        <v>1136</v>
      </c>
      <c r="D15" s="104">
        <v>38398.897893518515</v>
      </c>
      <c r="E15" s="77">
        <v>67303.68681666901</v>
      </c>
      <c r="F15" s="95">
        <v>3.6840021624544192</v>
      </c>
      <c r="J15" s="83"/>
      <c r="K15" s="81"/>
      <c r="L15" s="84"/>
      <c r="M15" s="84"/>
    </row>
    <row r="16" spans="1:13" ht="11.25">
      <c r="A16" s="80"/>
      <c r="B16" s="15"/>
      <c r="C16" s="15" t="s">
        <v>617</v>
      </c>
      <c r="D16" s="104">
        <v>38398.90553240741</v>
      </c>
      <c r="E16" s="77">
        <v>5811220.713659462</v>
      </c>
      <c r="F16" s="95">
        <v>2.2978852642592607</v>
      </c>
      <c r="J16" s="83"/>
      <c r="K16" s="81"/>
      <c r="L16" s="84"/>
      <c r="M16" s="84"/>
    </row>
    <row r="17" spans="1:13" ht="11.25">
      <c r="A17" s="80"/>
      <c r="B17" s="15"/>
      <c r="C17" s="15" t="s">
        <v>651</v>
      </c>
      <c r="D17" s="104">
        <v>38398.913148148145</v>
      </c>
      <c r="E17" s="77">
        <v>5540659.782243598</v>
      </c>
      <c r="F17" s="95">
        <v>2.922545641538721</v>
      </c>
      <c r="J17" s="83"/>
      <c r="K17" s="81"/>
      <c r="L17" s="84"/>
      <c r="M17" s="84"/>
    </row>
    <row r="18" spans="1:13" ht="11.25">
      <c r="A18" s="80"/>
      <c r="B18" s="15"/>
      <c r="C18" s="15" t="s">
        <v>463</v>
      </c>
      <c r="D18" s="104">
        <v>38398.92077546296</v>
      </c>
      <c r="E18" s="77">
        <v>6202528.832394877</v>
      </c>
      <c r="F18" s="95">
        <v>2.486580579091652</v>
      </c>
      <c r="J18" s="83"/>
      <c r="K18" s="81"/>
      <c r="L18" s="84"/>
      <c r="M18" s="84"/>
    </row>
    <row r="19" spans="1:13" ht="11.25">
      <c r="A19" s="80"/>
      <c r="B19" s="15"/>
      <c r="C19" s="15" t="s">
        <v>1075</v>
      </c>
      <c r="D19" s="104">
        <v>38398.928402777776</v>
      </c>
      <c r="E19" s="77">
        <v>4979146.259204691</v>
      </c>
      <c r="F19" s="95">
        <v>1.3060088745170677</v>
      </c>
      <c r="J19" s="83"/>
      <c r="K19" s="81"/>
      <c r="L19" s="84"/>
      <c r="M19" s="84"/>
    </row>
    <row r="20" spans="1:13" ht="11.25">
      <c r="A20" s="80"/>
      <c r="B20" s="15"/>
      <c r="C20" s="15" t="s">
        <v>1145</v>
      </c>
      <c r="D20" s="104">
        <v>38398.93603009259</v>
      </c>
      <c r="E20" s="77">
        <v>5634659.171998313</v>
      </c>
      <c r="F20" s="95">
        <v>2.053671502686068</v>
      </c>
      <c r="J20" s="83"/>
      <c r="K20" s="81"/>
      <c r="L20" s="84"/>
      <c r="M20" s="84"/>
    </row>
    <row r="21" spans="1:13" ht="11.25">
      <c r="A21" s="80"/>
      <c r="B21" s="15"/>
      <c r="C21" s="15" t="s">
        <v>563</v>
      </c>
      <c r="D21" s="104">
        <v>38398.94366898148</v>
      </c>
      <c r="E21" s="77">
        <v>5302082.88586612</v>
      </c>
      <c r="F21" s="95">
        <v>1.4452113439253624</v>
      </c>
      <c r="J21" s="83"/>
      <c r="K21" s="81"/>
      <c r="L21" s="84"/>
      <c r="M21" s="84"/>
    </row>
    <row r="22" spans="1:13" ht="11.25">
      <c r="A22" s="80"/>
      <c r="B22" s="15"/>
      <c r="C22" s="15" t="s">
        <v>375</v>
      </c>
      <c r="D22" s="104">
        <v>38398.95128472222</v>
      </c>
      <c r="E22" s="77">
        <v>6175147.1200047545</v>
      </c>
      <c r="F22" s="95">
        <v>1.7414137634799993</v>
      </c>
      <c r="J22" s="83"/>
      <c r="K22" s="81"/>
      <c r="L22" s="84"/>
      <c r="M22" s="84"/>
    </row>
    <row r="23" spans="1:13" ht="11.25">
      <c r="A23" s="80"/>
      <c r="B23" s="15"/>
      <c r="C23" s="15" t="s">
        <v>1250</v>
      </c>
      <c r="D23" s="104">
        <v>38398.95891203704</v>
      </c>
      <c r="E23" s="77">
        <v>6413030.753111968</v>
      </c>
      <c r="F23" s="95">
        <v>0.7455237196895473</v>
      </c>
      <c r="J23" s="83"/>
      <c r="K23" s="81"/>
      <c r="L23" s="84"/>
      <c r="M23" s="84"/>
    </row>
    <row r="24" spans="1:13" ht="11.25">
      <c r="A24" s="80"/>
      <c r="B24" s="15"/>
      <c r="C24" s="15" t="s">
        <v>1144</v>
      </c>
      <c r="D24" s="104">
        <v>38398.96653935185</v>
      </c>
      <c r="E24" s="77">
        <v>4917467.2533249715</v>
      </c>
      <c r="F24" s="95">
        <v>1.6148427165095398</v>
      </c>
      <c r="J24" s="83"/>
      <c r="K24" s="81"/>
      <c r="L24" s="84"/>
      <c r="M24" s="84"/>
    </row>
    <row r="25" spans="1:13" ht="11.25">
      <c r="A25" s="80"/>
      <c r="B25" s="15"/>
      <c r="C25" s="15" t="s">
        <v>253</v>
      </c>
      <c r="D25" s="104">
        <v>38398.97412037037</v>
      </c>
      <c r="E25" s="84">
        <v>6593031.752995811</v>
      </c>
      <c r="F25" s="95">
        <v>3.261817647186315</v>
      </c>
      <c r="J25" s="83"/>
      <c r="K25" s="81"/>
      <c r="L25" s="84"/>
      <c r="M25" s="84"/>
    </row>
    <row r="26" spans="1:13" ht="11.25">
      <c r="A26" s="80"/>
      <c r="B26" s="15"/>
      <c r="C26" s="15" t="s">
        <v>1194</v>
      </c>
      <c r="D26" s="104">
        <v>38398.98173611111</v>
      </c>
      <c r="E26" s="84">
        <v>250046.88111865043</v>
      </c>
      <c r="F26" s="95">
        <v>2.363965400222036</v>
      </c>
      <c r="J26" s="83"/>
      <c r="K26" s="81"/>
      <c r="L26" s="84"/>
      <c r="M26" s="84"/>
    </row>
    <row r="27" spans="1:13" ht="11.25">
      <c r="A27" s="80"/>
      <c r="B27" s="15"/>
      <c r="C27" s="15" t="s">
        <v>320</v>
      </c>
      <c r="D27" s="104">
        <v>38398.98935185185</v>
      </c>
      <c r="E27" s="84">
        <v>5554156.401748473</v>
      </c>
      <c r="F27" s="95">
        <v>1.5070119706793677</v>
      </c>
      <c r="J27" s="83"/>
      <c r="K27" s="81"/>
      <c r="L27" s="84"/>
      <c r="M27" s="84"/>
    </row>
    <row r="28" spans="1:13" ht="11.25">
      <c r="A28" s="80"/>
      <c r="B28" s="15"/>
      <c r="C28" s="15" t="s">
        <v>132</v>
      </c>
      <c r="D28" s="104">
        <v>38398.99696759259</v>
      </c>
      <c r="E28" s="84">
        <v>6043818.265581603</v>
      </c>
      <c r="F28" s="95">
        <v>1.8238301546090463</v>
      </c>
      <c r="J28" s="83"/>
      <c r="K28" s="81"/>
      <c r="L28" s="84"/>
      <c r="M28" s="84"/>
    </row>
    <row r="29" spans="1:13" ht="11.25">
      <c r="A29" s="80"/>
      <c r="B29" s="15"/>
      <c r="C29" s="15" t="s">
        <v>1257</v>
      </c>
      <c r="D29" s="104">
        <v>38399.00460648148</v>
      </c>
      <c r="E29" s="84">
        <v>4993273.145675514</v>
      </c>
      <c r="F29" s="95">
        <v>1.4321260967780856</v>
      </c>
      <c r="J29" s="83"/>
      <c r="K29" s="81"/>
      <c r="L29" s="84"/>
      <c r="M29" s="84"/>
    </row>
    <row r="30" spans="1:13" ht="11.25">
      <c r="A30" s="80"/>
      <c r="B30" s="15"/>
      <c r="C30" s="15" t="s">
        <v>1195</v>
      </c>
      <c r="D30" s="104">
        <v>38399.01221064815</v>
      </c>
      <c r="E30" s="84">
        <v>5899319.079224089</v>
      </c>
      <c r="F30" s="95">
        <v>0.5379883770275913</v>
      </c>
      <c r="J30" s="83"/>
      <c r="K30" s="81"/>
      <c r="L30" s="84"/>
      <c r="M30" s="84"/>
    </row>
    <row r="31" spans="1:6" ht="11.25">
      <c r="A31" s="80"/>
      <c r="B31" s="15"/>
      <c r="C31" s="15" t="s">
        <v>1289</v>
      </c>
      <c r="D31" s="104">
        <v>38399.019837962966</v>
      </c>
      <c r="E31" s="84">
        <v>5840.9555342382155</v>
      </c>
      <c r="F31" s="95">
        <v>6.844027990879226</v>
      </c>
    </row>
    <row r="32" spans="1:13" ht="11.25">
      <c r="A32" s="80"/>
      <c r="B32" s="15"/>
      <c r="C32" s="15" t="s">
        <v>1251</v>
      </c>
      <c r="D32" s="104">
        <v>38399.027453703704</v>
      </c>
      <c r="E32" s="84">
        <v>69254.74854291276</v>
      </c>
      <c r="F32" s="95">
        <v>1.783410122065157</v>
      </c>
      <c r="L32" s="84"/>
      <c r="M32" s="84"/>
    </row>
    <row r="33" spans="1:12" ht="11.25">
      <c r="A33" s="80"/>
      <c r="B33" s="15"/>
      <c r="C33" s="15" t="s">
        <v>1253</v>
      </c>
      <c r="D33" s="104">
        <v>38399.03505787037</v>
      </c>
      <c r="E33" s="84">
        <v>6456386.424307848</v>
      </c>
      <c r="F33" s="95">
        <v>0.6191997670672134</v>
      </c>
      <c r="L33" s="84"/>
    </row>
    <row r="34" spans="1:13" ht="11.25">
      <c r="A34" s="80"/>
      <c r="B34" s="15"/>
      <c r="C34" s="15" t="s">
        <v>1256</v>
      </c>
      <c r="D34" s="104">
        <v>38399.04268518519</v>
      </c>
      <c r="E34" s="84">
        <v>5135992.677438464</v>
      </c>
      <c r="F34" s="95">
        <v>1.139232781407156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1092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1093</v>
      </c>
      <c r="D41" s="104" t="s">
        <v>1094</v>
      </c>
      <c r="E41" s="84" t="s">
        <v>1095</v>
      </c>
      <c r="F41" s="95" t="s">
        <v>1103</v>
      </c>
      <c r="J41" s="83"/>
      <c r="K41" s="81"/>
      <c r="L41" s="84"/>
      <c r="M41" s="84"/>
    </row>
    <row r="42" spans="1:13" ht="12.75">
      <c r="A42" s="80" t="s">
        <v>1106</v>
      </c>
      <c r="B42" s="15"/>
      <c r="C42" t="s">
        <v>1099</v>
      </c>
      <c r="D42" s="127">
        <v>38398.80584490741</v>
      </c>
      <c r="E42" s="183">
        <v>4853789.923802693</v>
      </c>
      <c r="F42" s="183">
        <v>0.895763378425202</v>
      </c>
      <c r="J42" s="83"/>
      <c r="K42" s="81"/>
      <c r="L42" s="84"/>
      <c r="M42" s="84"/>
    </row>
    <row r="43" spans="1:13" ht="12.75">
      <c r="A43" s="80"/>
      <c r="B43" s="15"/>
      <c r="C43" t="s">
        <v>1218</v>
      </c>
      <c r="D43" s="127">
        <v>38398.813472222224</v>
      </c>
      <c r="E43" s="183">
        <v>16913.131230513256</v>
      </c>
      <c r="F43" s="183">
        <v>2.341706395779733</v>
      </c>
      <c r="J43" s="83"/>
      <c r="K43" s="81"/>
      <c r="L43" s="84"/>
      <c r="M43" s="84"/>
    </row>
    <row r="44" spans="1:13" ht="12.75">
      <c r="A44" s="80"/>
      <c r="B44" s="15"/>
      <c r="C44" t="s">
        <v>1219</v>
      </c>
      <c r="D44" s="127">
        <v>38398.82111111111</v>
      </c>
      <c r="E44" s="183">
        <v>5455826.535326639</v>
      </c>
      <c r="F44" s="183">
        <v>2.1845334557391043</v>
      </c>
      <c r="J44" s="83"/>
      <c r="K44" s="81"/>
      <c r="L44" s="84"/>
      <c r="M44" s="84"/>
    </row>
    <row r="45" spans="1:13" ht="12.75">
      <c r="A45" s="80"/>
      <c r="B45" s="15"/>
      <c r="C45" t="s">
        <v>1137</v>
      </c>
      <c r="D45" s="127">
        <v>38398.82875</v>
      </c>
      <c r="E45" s="183">
        <v>4764609.252840678</v>
      </c>
      <c r="F45" s="183">
        <v>0.23989077814085383</v>
      </c>
      <c r="J45" s="83"/>
      <c r="K45" s="81"/>
      <c r="L45" s="84"/>
      <c r="M45" s="84"/>
    </row>
    <row r="46" spans="1:13" ht="12.75">
      <c r="A46" s="80"/>
      <c r="B46" s="15"/>
      <c r="C46" t="s">
        <v>1211</v>
      </c>
      <c r="D46" s="127">
        <v>38398.836377314816</v>
      </c>
      <c r="E46" s="183">
        <v>267870.1737203598</v>
      </c>
      <c r="F46" s="183">
        <v>0.992431409618965</v>
      </c>
      <c r="J46" s="83"/>
      <c r="K46" s="81"/>
      <c r="L46" s="84"/>
      <c r="M46" s="84"/>
    </row>
    <row r="47" spans="1:13" ht="12.75">
      <c r="A47" s="80"/>
      <c r="B47" s="15"/>
      <c r="C47" t="s">
        <v>794</v>
      </c>
      <c r="D47" s="127">
        <v>38398.84400462963</v>
      </c>
      <c r="E47" s="183">
        <v>5116476.288335164</v>
      </c>
      <c r="F47" s="183">
        <v>0.24137398941239485</v>
      </c>
      <c r="J47" s="83"/>
      <c r="K47" s="81"/>
      <c r="L47" s="84"/>
      <c r="M47" s="84"/>
    </row>
    <row r="48" spans="1:13" ht="12.75">
      <c r="A48" s="80"/>
      <c r="B48" s="15"/>
      <c r="C48" t="s">
        <v>1135</v>
      </c>
      <c r="D48" s="127">
        <v>38398.851643518516</v>
      </c>
      <c r="E48" s="183">
        <v>4832385.808853149</v>
      </c>
      <c r="F48" s="183">
        <v>1.0190376838211794</v>
      </c>
      <c r="J48" s="83"/>
      <c r="K48" s="81"/>
      <c r="L48" s="84"/>
      <c r="M48" s="84"/>
    </row>
    <row r="49" spans="1:13" ht="12.75">
      <c r="A49" s="80"/>
      <c r="B49" s="15"/>
      <c r="C49" t="s">
        <v>860</v>
      </c>
      <c r="D49" s="127">
        <v>38398.859293981484</v>
      </c>
      <c r="E49" s="183">
        <v>4980006.467961629</v>
      </c>
      <c r="F49" s="183">
        <v>1.8728672204235444</v>
      </c>
      <c r="J49" s="83"/>
      <c r="K49" s="81"/>
      <c r="L49" s="84"/>
      <c r="M49" s="84"/>
    </row>
    <row r="50" spans="1:13" ht="12.75">
      <c r="A50" s="80"/>
      <c r="B50" s="15"/>
      <c r="C50" t="s">
        <v>894</v>
      </c>
      <c r="D50" s="127">
        <v>38398.86690972222</v>
      </c>
      <c r="E50" s="183">
        <v>5614121.394744873</v>
      </c>
      <c r="F50" s="183">
        <v>2.951438694613454</v>
      </c>
      <c r="J50" s="83"/>
      <c r="K50" s="81"/>
      <c r="L50" s="84"/>
      <c r="M50" s="84"/>
    </row>
    <row r="51" spans="1:13" ht="12.75">
      <c r="A51" s="80"/>
      <c r="B51" s="15"/>
      <c r="C51" t="s">
        <v>706</v>
      </c>
      <c r="D51" s="127">
        <v>38398.874548611115</v>
      </c>
      <c r="E51" s="183">
        <v>6204851.055130005</v>
      </c>
      <c r="F51" s="183">
        <v>1.5761899527510288</v>
      </c>
      <c r="J51" s="83"/>
      <c r="K51" s="81"/>
      <c r="L51" s="84"/>
      <c r="M51" s="84"/>
    </row>
    <row r="52" spans="1:13" ht="12.75">
      <c r="A52" s="80"/>
      <c r="B52" s="15"/>
      <c r="C52" t="s">
        <v>1138</v>
      </c>
      <c r="D52" s="127">
        <v>38398.88217592592</v>
      </c>
      <c r="E52" s="183">
        <v>2637781.983694712</v>
      </c>
      <c r="F52" s="183">
        <v>0.773375236577885</v>
      </c>
      <c r="J52" s="83"/>
      <c r="K52" s="81"/>
      <c r="L52" s="84"/>
      <c r="M52" s="84"/>
    </row>
    <row r="53" spans="1:13" ht="12.75">
      <c r="A53" s="80"/>
      <c r="B53" s="15"/>
      <c r="C53" t="s">
        <v>1212</v>
      </c>
      <c r="D53" s="127">
        <v>38398.88980324074</v>
      </c>
      <c r="E53" s="183">
        <v>4683160.699666341</v>
      </c>
      <c r="F53" s="183">
        <v>0.951318856074169</v>
      </c>
      <c r="J53" s="83"/>
      <c r="K53" s="81"/>
      <c r="L53" s="84"/>
      <c r="M53" s="84"/>
    </row>
    <row r="54" spans="1:13" ht="12.75">
      <c r="A54" s="80"/>
      <c r="B54" s="15"/>
      <c r="C54" t="s">
        <v>1136</v>
      </c>
      <c r="D54" s="127">
        <v>38398.89743055555</v>
      </c>
      <c r="E54" s="183">
        <v>68538.78434050083</v>
      </c>
      <c r="F54" s="183">
        <v>1.1430056487303735</v>
      </c>
      <c r="J54" s="83"/>
      <c r="K54" s="81"/>
      <c r="L54" s="84"/>
      <c r="M54" s="84"/>
    </row>
    <row r="55" spans="1:13" ht="12.75">
      <c r="A55" s="80"/>
      <c r="B55" s="15"/>
      <c r="C55" t="s">
        <v>617</v>
      </c>
      <c r="D55" s="127">
        <v>38398.905069444445</v>
      </c>
      <c r="E55" s="183">
        <v>5743880.562555948</v>
      </c>
      <c r="F55" s="183">
        <v>1.5561475309852386</v>
      </c>
      <c r="J55" s="83"/>
      <c r="K55" s="81"/>
      <c r="L55" s="84"/>
      <c r="M55" s="84"/>
    </row>
    <row r="56" spans="1:13" ht="12.75">
      <c r="A56" s="80"/>
      <c r="B56" s="15"/>
      <c r="C56" t="s">
        <v>651</v>
      </c>
      <c r="D56" s="127">
        <v>38398.91268518518</v>
      </c>
      <c r="E56" s="183">
        <v>5834479.737927755</v>
      </c>
      <c r="F56" s="183">
        <v>2.5785013480581878</v>
      </c>
      <c r="J56" s="83"/>
      <c r="K56" s="81"/>
      <c r="L56" s="84"/>
      <c r="M56" s="84"/>
    </row>
    <row r="57" spans="1:13" ht="12.75">
      <c r="A57" s="80"/>
      <c r="B57" s="15"/>
      <c r="C57" t="s">
        <v>463</v>
      </c>
      <c r="D57" s="127">
        <v>38398.9203125</v>
      </c>
      <c r="E57" s="183">
        <v>5676278.327573141</v>
      </c>
      <c r="F57" s="183">
        <v>1.5100859423024917</v>
      </c>
      <c r="J57" s="83"/>
      <c r="K57" s="81"/>
      <c r="L57" s="84"/>
      <c r="M57" s="84"/>
    </row>
    <row r="58" spans="1:13" ht="12.75">
      <c r="A58" s="80"/>
      <c r="B58" s="15"/>
      <c r="C58" t="s">
        <v>1075</v>
      </c>
      <c r="D58" s="127">
        <v>38398.927928240744</v>
      </c>
      <c r="E58" s="183">
        <v>4717104.279551188</v>
      </c>
      <c r="F58" s="183">
        <v>2.155746929521001</v>
      </c>
      <c r="J58" s="83"/>
      <c r="K58" s="81"/>
      <c r="L58" s="84"/>
      <c r="M58" s="84"/>
    </row>
    <row r="59" spans="1:13" ht="12.75">
      <c r="A59" s="80"/>
      <c r="B59" s="15"/>
      <c r="C59" t="s">
        <v>1145</v>
      </c>
      <c r="D59" s="127">
        <v>38398.93556712963</v>
      </c>
      <c r="E59" s="183">
        <v>5399580.246541342</v>
      </c>
      <c r="F59" s="183">
        <v>1.2978314348840536</v>
      </c>
      <c r="J59" s="83"/>
      <c r="K59" s="81"/>
      <c r="L59" s="84"/>
      <c r="M59" s="84"/>
    </row>
    <row r="60" spans="1:13" ht="12.75">
      <c r="A60" s="80"/>
      <c r="B60" s="15"/>
      <c r="C60" t="s">
        <v>563</v>
      </c>
      <c r="D60" s="127">
        <v>38398.94320601852</v>
      </c>
      <c r="E60" s="183">
        <v>6189306.244008383</v>
      </c>
      <c r="F60" s="183">
        <v>1.5819937293964044</v>
      </c>
      <c r="J60" s="83"/>
      <c r="K60" s="81"/>
      <c r="L60" s="84"/>
      <c r="M60" s="84"/>
    </row>
    <row r="61" spans="1:13" ht="12.75">
      <c r="A61" s="80"/>
      <c r="B61" s="15"/>
      <c r="C61" t="s">
        <v>375</v>
      </c>
      <c r="D61" s="127">
        <v>38398.95082175926</v>
      </c>
      <c r="E61" s="183">
        <v>5403709.26646932</v>
      </c>
      <c r="F61" s="183">
        <v>1.8961793214972722</v>
      </c>
      <c r="J61" s="83"/>
      <c r="K61" s="81"/>
      <c r="L61" s="84"/>
      <c r="M61" s="84"/>
    </row>
    <row r="62" spans="1:13" ht="12.75">
      <c r="A62" s="80"/>
      <c r="B62" s="15"/>
      <c r="C62" t="s">
        <v>1250</v>
      </c>
      <c r="D62" s="127">
        <v>38398.958449074074</v>
      </c>
      <c r="E62" s="183">
        <v>4006106.414812724</v>
      </c>
      <c r="F62" s="183">
        <v>1.304182901590427</v>
      </c>
      <c r="J62" s="83"/>
      <c r="K62" s="81"/>
      <c r="L62" s="84"/>
      <c r="M62" s="84"/>
    </row>
    <row r="63" spans="1:6" ht="12.75">
      <c r="A63" s="80"/>
      <c r="B63" s="15"/>
      <c r="C63" t="s">
        <v>1144</v>
      </c>
      <c r="D63" s="127">
        <v>38398.96606481481</v>
      </c>
      <c r="E63" s="183">
        <v>4692898.266337077</v>
      </c>
      <c r="F63" s="183">
        <v>0.6904706235459811</v>
      </c>
    </row>
    <row r="64" spans="1:13" ht="12.75">
      <c r="A64" s="80"/>
      <c r="B64" s="15"/>
      <c r="C64" t="s">
        <v>253</v>
      </c>
      <c r="D64" s="127">
        <v>38398.973657407405</v>
      </c>
      <c r="E64" s="183">
        <v>4788900.919474284</v>
      </c>
      <c r="F64" s="183">
        <v>1.6245651976660458</v>
      </c>
      <c r="L64" s="84"/>
      <c r="M64" s="84"/>
    </row>
    <row r="65" spans="1:12" ht="12.75">
      <c r="A65" s="80"/>
      <c r="B65" s="15"/>
      <c r="C65" t="s">
        <v>1194</v>
      </c>
      <c r="D65" s="127">
        <v>38398.98127314815</v>
      </c>
      <c r="E65" s="183">
        <v>258440.39525874454</v>
      </c>
      <c r="F65" s="183">
        <v>1.6153203815012314</v>
      </c>
      <c r="L65" s="84"/>
    </row>
    <row r="66" spans="1:13" ht="12.75">
      <c r="A66" s="80"/>
      <c r="B66" s="15"/>
      <c r="C66" t="s">
        <v>320</v>
      </c>
      <c r="D66" s="127">
        <v>38398.98888888889</v>
      </c>
      <c r="E66" s="183">
        <v>5530333.931485495</v>
      </c>
      <c r="F66" s="183">
        <v>1.962352722956853</v>
      </c>
      <c r="L66" s="84"/>
      <c r="M66" s="76"/>
    </row>
    <row r="67" spans="1:6" ht="12.75">
      <c r="A67" s="80"/>
      <c r="B67" s="15"/>
      <c r="C67" t="s">
        <v>132</v>
      </c>
      <c r="D67" s="127">
        <v>38398.99650462963</v>
      </c>
      <c r="E67" s="183">
        <v>5986362.622296652</v>
      </c>
      <c r="F67" s="183">
        <v>1.3825572948181604</v>
      </c>
    </row>
    <row r="68" spans="1:13" ht="12.75">
      <c r="A68" s="80"/>
      <c r="B68" s="15"/>
      <c r="C68" t="s">
        <v>1257</v>
      </c>
      <c r="D68" s="127">
        <v>38399.00413194444</v>
      </c>
      <c r="E68" s="183">
        <v>4700083.778961182</v>
      </c>
      <c r="F68" s="183">
        <v>1.030453076464732</v>
      </c>
      <c r="J68" s="78"/>
      <c r="K68" s="78"/>
      <c r="L68" s="79"/>
      <c r="M68" s="79"/>
    </row>
    <row r="69" spans="1:13" ht="12.75">
      <c r="A69" s="80"/>
      <c r="B69" s="15"/>
      <c r="C69" t="s">
        <v>1195</v>
      </c>
      <c r="D69" s="127">
        <v>38399.01174768519</v>
      </c>
      <c r="E69" s="183">
        <v>2665820.9410591125</v>
      </c>
      <c r="F69" s="183">
        <v>1.0629444351227102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1289</v>
      </c>
      <c r="D70" s="127">
        <v>38399.01936342593</v>
      </c>
      <c r="E70" s="183">
        <v>17812.758567025263</v>
      </c>
      <c r="F70" s="183">
        <v>1.0649426489993987</v>
      </c>
      <c r="J70" s="83"/>
      <c r="K70" s="81"/>
      <c r="L70" s="84"/>
      <c r="M70" s="84"/>
    </row>
    <row r="71" spans="1:13" ht="12.75">
      <c r="A71" s="80"/>
      <c r="B71" s="15"/>
      <c r="C71" t="s">
        <v>1251</v>
      </c>
      <c r="D71" s="127">
        <v>38399.026979166665</v>
      </c>
      <c r="E71" s="183">
        <v>69968.14834670226</v>
      </c>
      <c r="F71" s="183">
        <v>1.3749026425812694</v>
      </c>
      <c r="J71" s="83"/>
      <c r="K71" s="81"/>
      <c r="L71" s="84"/>
      <c r="M71" s="84"/>
    </row>
    <row r="72" spans="1:13" ht="12.75">
      <c r="A72" s="80"/>
      <c r="B72" s="15"/>
      <c r="C72" t="s">
        <v>1253</v>
      </c>
      <c r="D72" s="127">
        <v>38399.03459490741</v>
      </c>
      <c r="E72" s="183">
        <v>3994961.2054214478</v>
      </c>
      <c r="F72" s="183">
        <v>1.301076774824053</v>
      </c>
      <c r="J72" s="83"/>
      <c r="K72" s="81"/>
      <c r="L72" s="84"/>
      <c r="M72" s="84"/>
    </row>
    <row r="73" spans="1:13" ht="12.75">
      <c r="A73" s="80"/>
      <c r="B73" s="15"/>
      <c r="C73" t="s">
        <v>1256</v>
      </c>
      <c r="D73" s="127">
        <v>38399.04221064815</v>
      </c>
      <c r="E73" s="183">
        <v>4726843.8326848345</v>
      </c>
      <c r="F73" s="183">
        <v>1.1957249135799461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1092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1093</v>
      </c>
      <c r="D80" s="104" t="s">
        <v>1094</v>
      </c>
      <c r="E80" s="84" t="s">
        <v>1095</v>
      </c>
      <c r="F80" s="95" t="s">
        <v>1103</v>
      </c>
      <c r="J80" s="83"/>
      <c r="K80" s="81"/>
      <c r="L80" s="84"/>
      <c r="M80" s="84"/>
    </row>
    <row r="81" spans="1:13" ht="11.25">
      <c r="A81" s="80" t="s">
        <v>1107</v>
      </c>
      <c r="B81" s="15"/>
      <c r="C81" s="15" t="s">
        <v>1099</v>
      </c>
      <c r="D81" s="104">
        <v>38398.80378472222</v>
      </c>
      <c r="E81" s="84">
        <v>5938101.784197826</v>
      </c>
      <c r="F81" s="95">
        <v>0.7363631339017939</v>
      </c>
      <c r="J81" s="83"/>
      <c r="K81" s="81"/>
      <c r="L81" s="84"/>
      <c r="M81" s="84"/>
    </row>
    <row r="82" spans="1:13" ht="11.25">
      <c r="A82" s="80"/>
      <c r="B82" s="15"/>
      <c r="C82" s="15" t="s">
        <v>1218</v>
      </c>
      <c r="D82" s="104">
        <v>38398.811423611114</v>
      </c>
      <c r="E82" s="84">
        <v>13453.462069006835</v>
      </c>
      <c r="F82" s="95">
        <v>3.0426198797184583</v>
      </c>
      <c r="J82" s="83"/>
      <c r="K82" s="81"/>
      <c r="L82" s="84"/>
      <c r="M82" s="84"/>
    </row>
    <row r="83" spans="1:13" ht="11.25">
      <c r="A83" s="80"/>
      <c r="B83" s="15"/>
      <c r="C83" s="15" t="s">
        <v>1219</v>
      </c>
      <c r="D83" s="104">
        <v>38398.81905092593</v>
      </c>
      <c r="E83" s="84">
        <v>5440983.552007279</v>
      </c>
      <c r="F83" s="95">
        <v>1.3649858450459653</v>
      </c>
      <c r="J83" s="83"/>
      <c r="K83" s="81"/>
      <c r="L83" s="84"/>
      <c r="M83" s="84"/>
    </row>
    <row r="84" spans="1:13" ht="11.25">
      <c r="A84" s="80"/>
      <c r="B84" s="15"/>
      <c r="C84" s="15" t="s">
        <v>1137</v>
      </c>
      <c r="D84" s="104">
        <v>38398.826689814814</v>
      </c>
      <c r="E84" s="84">
        <v>5917476.317194525</v>
      </c>
      <c r="F84" s="95">
        <v>0.43667614695261586</v>
      </c>
      <c r="J84" s="83"/>
      <c r="K84" s="81"/>
      <c r="L84" s="84"/>
      <c r="M84" s="84"/>
    </row>
    <row r="85" spans="1:13" ht="11.25">
      <c r="A85" s="80"/>
      <c r="B85" s="15"/>
      <c r="C85" s="15" t="s">
        <v>1211</v>
      </c>
      <c r="D85" s="104">
        <v>38398.834328703706</v>
      </c>
      <c r="E85" s="84">
        <v>4029987.939517951</v>
      </c>
      <c r="F85" s="95">
        <v>0.7616982855928148</v>
      </c>
      <c r="J85" s="83"/>
      <c r="K85" s="81"/>
      <c r="L85" s="84"/>
      <c r="M85" s="84"/>
    </row>
    <row r="86" spans="1:13" ht="11.25">
      <c r="A86" s="80"/>
      <c r="B86" s="15"/>
      <c r="C86" s="15" t="s">
        <v>794</v>
      </c>
      <c r="D86" s="104">
        <v>38398.841944444444</v>
      </c>
      <c r="E86" s="84">
        <v>9459468.394816369</v>
      </c>
      <c r="F86" s="95">
        <v>0.5634503798577875</v>
      </c>
      <c r="J86" s="83"/>
      <c r="K86" s="81"/>
      <c r="L86" s="84"/>
      <c r="M86" s="84"/>
    </row>
    <row r="87" spans="1:13" ht="11.25">
      <c r="A87" s="80"/>
      <c r="B87" s="15"/>
      <c r="C87" s="15" t="s">
        <v>1135</v>
      </c>
      <c r="D87" s="104">
        <v>38398.849583333336</v>
      </c>
      <c r="E87" s="84">
        <v>6001687.057545597</v>
      </c>
      <c r="F87" s="95">
        <v>2.733698563519963</v>
      </c>
      <c r="J87" s="83"/>
      <c r="K87" s="81"/>
      <c r="L87" s="84"/>
      <c r="M87" s="84"/>
    </row>
    <row r="88" spans="1:13" ht="11.25">
      <c r="A88" s="80"/>
      <c r="B88" s="15"/>
      <c r="C88" s="15" t="s">
        <v>860</v>
      </c>
      <c r="D88" s="104">
        <v>38398.8572337963</v>
      </c>
      <c r="E88" s="84">
        <v>3585216.6641344996</v>
      </c>
      <c r="F88" s="95">
        <v>0.7858051435101836</v>
      </c>
      <c r="J88" s="83"/>
      <c r="K88" s="81"/>
      <c r="L88" s="84"/>
      <c r="M88" s="84"/>
    </row>
    <row r="89" spans="1:13" ht="11.25">
      <c r="A89" s="80"/>
      <c r="B89" s="15"/>
      <c r="C89" s="15" t="s">
        <v>894</v>
      </c>
      <c r="D89" s="104">
        <v>38398.864849537036</v>
      </c>
      <c r="E89" s="84">
        <v>3537536.704322167</v>
      </c>
      <c r="F89" s="95">
        <v>2.687301123364648</v>
      </c>
      <c r="J89" s="83"/>
      <c r="K89" s="81"/>
      <c r="L89" s="84"/>
      <c r="M89" s="84"/>
    </row>
    <row r="90" spans="1:13" ht="11.25">
      <c r="A90" s="80"/>
      <c r="B90" s="15"/>
      <c r="C90" s="15" t="s">
        <v>706</v>
      </c>
      <c r="D90" s="104">
        <v>38398.87248842593</v>
      </c>
      <c r="E90" s="84">
        <v>2849513.5168938786</v>
      </c>
      <c r="F90" s="95">
        <v>1.0760774946174614</v>
      </c>
      <c r="J90" s="83"/>
      <c r="K90" s="81"/>
      <c r="L90" s="84"/>
      <c r="M90" s="84"/>
    </row>
    <row r="91" spans="1:13" ht="11.25">
      <c r="A91" s="80"/>
      <c r="B91" s="15"/>
      <c r="C91" s="15" t="s">
        <v>1138</v>
      </c>
      <c r="D91" s="104">
        <v>38398.88011574074</v>
      </c>
      <c r="E91" s="84">
        <v>3140149.8738685227</v>
      </c>
      <c r="F91" s="95">
        <v>0.44866694050159234</v>
      </c>
      <c r="J91" s="83"/>
      <c r="K91" s="81"/>
      <c r="L91" s="84"/>
      <c r="M91" s="84"/>
    </row>
    <row r="92" spans="1:13" ht="11.25">
      <c r="A92" s="80"/>
      <c r="B92" s="15"/>
      <c r="C92" s="15" t="s">
        <v>1212</v>
      </c>
      <c r="D92" s="104">
        <v>38398.88774305556</v>
      </c>
      <c r="E92" s="84">
        <v>5844163.892139363</v>
      </c>
      <c r="F92" s="95">
        <v>0.553934807645197</v>
      </c>
      <c r="J92" s="83"/>
      <c r="K92" s="81"/>
      <c r="L92" s="84"/>
      <c r="M92" s="84"/>
    </row>
    <row r="93" spans="1:13" ht="11.25">
      <c r="A93" s="80"/>
      <c r="B93" s="15"/>
      <c r="C93" s="15" t="s">
        <v>1136</v>
      </c>
      <c r="D93" s="104">
        <v>38398.895370370374</v>
      </c>
      <c r="E93" s="84">
        <v>4144581.53705357</v>
      </c>
      <c r="F93" s="95">
        <v>2.364945686396189</v>
      </c>
      <c r="J93" s="83"/>
      <c r="K93" s="81"/>
      <c r="L93" s="84"/>
      <c r="M93" s="84"/>
    </row>
    <row r="94" spans="1:13" ht="11.25">
      <c r="A94" s="80"/>
      <c r="B94" s="15"/>
      <c r="C94" s="15" t="s">
        <v>617</v>
      </c>
      <c r="D94" s="104">
        <v>38398.90299768518</v>
      </c>
      <c r="E94" s="84">
        <v>3071224.5969173266</v>
      </c>
      <c r="F94" s="95">
        <v>1.7147228263348604</v>
      </c>
      <c r="J94" s="83"/>
      <c r="K94" s="81"/>
      <c r="L94" s="84"/>
      <c r="M94" s="84"/>
    </row>
    <row r="95" spans="1:13" ht="11.25">
      <c r="A95" s="80"/>
      <c r="B95" s="15"/>
      <c r="C95" s="15" t="s">
        <v>651</v>
      </c>
      <c r="D95" s="104">
        <v>38398.91063657407</v>
      </c>
      <c r="E95" s="84">
        <v>3106424.497174989</v>
      </c>
      <c r="F95" s="95">
        <v>2.363761137884761</v>
      </c>
      <c r="J95" s="83"/>
      <c r="K95" s="81"/>
      <c r="L95" s="84"/>
      <c r="M95" s="84"/>
    </row>
    <row r="96" spans="1:13" ht="11.25">
      <c r="A96" s="80"/>
      <c r="B96" s="15"/>
      <c r="C96" s="15" t="s">
        <v>463</v>
      </c>
      <c r="D96" s="104">
        <v>38398.91825231481</v>
      </c>
      <c r="E96" s="84">
        <v>2996466.877892548</v>
      </c>
      <c r="F96" s="95">
        <v>1.1260476309644232</v>
      </c>
      <c r="J96" s="83"/>
      <c r="K96" s="81"/>
      <c r="L96" s="84"/>
      <c r="M96" s="84"/>
    </row>
    <row r="97" spans="1:6" ht="11.25">
      <c r="A97" s="80"/>
      <c r="B97" s="15"/>
      <c r="C97" s="15" t="s">
        <v>1075</v>
      </c>
      <c r="D97" s="104">
        <v>38398.92586805556</v>
      </c>
      <c r="E97" s="84">
        <v>5971672.430131445</v>
      </c>
      <c r="F97" s="95">
        <v>0.571317195729603</v>
      </c>
    </row>
    <row r="98" spans="1:13" ht="11.25">
      <c r="A98" s="80"/>
      <c r="B98" s="15"/>
      <c r="C98" s="15" t="s">
        <v>1145</v>
      </c>
      <c r="D98" s="104">
        <v>38398.93349537037</v>
      </c>
      <c r="E98" s="84">
        <v>5429879.693858022</v>
      </c>
      <c r="F98" s="95">
        <v>1.803512554828959</v>
      </c>
      <c r="L98" s="84"/>
      <c r="M98" s="84"/>
    </row>
    <row r="99" spans="1:12" ht="11.25">
      <c r="A99" s="80"/>
      <c r="B99" s="15"/>
      <c r="C99" s="15" t="s">
        <v>563</v>
      </c>
      <c r="D99" s="104">
        <v>38398.941145833334</v>
      </c>
      <c r="E99" s="84">
        <v>2892543.0520323273</v>
      </c>
      <c r="F99" s="95">
        <v>1.9003414098993159</v>
      </c>
      <c r="L99" s="84"/>
    </row>
    <row r="100" spans="1:13" ht="11.25">
      <c r="A100" s="80"/>
      <c r="B100" s="15"/>
      <c r="C100" s="15" t="s">
        <v>375</v>
      </c>
      <c r="D100" s="104">
        <v>38398.94876157407</v>
      </c>
      <c r="E100" s="84">
        <v>3579474.1552125947</v>
      </c>
      <c r="F100" s="95">
        <v>0.9175479708837743</v>
      </c>
      <c r="L100" s="84"/>
      <c r="M100" s="76"/>
    </row>
    <row r="101" spans="1:6" ht="11.25">
      <c r="A101" s="80"/>
      <c r="B101" s="15"/>
      <c r="C101" s="15" t="s">
        <v>1250</v>
      </c>
      <c r="D101" s="104">
        <v>38398.95638888889</v>
      </c>
      <c r="E101" s="84">
        <v>5643332.834282881</v>
      </c>
      <c r="F101" s="95">
        <v>2.1303879950517364</v>
      </c>
    </row>
    <row r="102" spans="1:13" ht="11.25">
      <c r="A102" s="80"/>
      <c r="B102" s="15"/>
      <c r="C102" s="15" t="s">
        <v>1144</v>
      </c>
      <c r="D102" s="104">
        <v>38398.964004629626</v>
      </c>
      <c r="E102" s="84">
        <v>6015909.377356426</v>
      </c>
      <c r="F102" s="95">
        <v>0.9962691598080748</v>
      </c>
      <c r="J102" s="78"/>
      <c r="K102" s="78"/>
      <c r="L102" s="79"/>
      <c r="M102" s="79"/>
    </row>
    <row r="103" spans="1:13" ht="11.25">
      <c r="A103" s="80"/>
      <c r="B103" s="15"/>
      <c r="C103" s="15" t="s">
        <v>253</v>
      </c>
      <c r="D103" s="104">
        <v>38398.971597222226</v>
      </c>
      <c r="E103" s="15">
        <v>3279864.462168711</v>
      </c>
      <c r="F103" s="96">
        <v>1.482109714008663</v>
      </c>
      <c r="J103" s="83"/>
      <c r="K103" s="81"/>
      <c r="L103" s="84"/>
      <c r="M103" s="84"/>
    </row>
    <row r="104" spans="1:13" ht="11.25">
      <c r="A104" s="80"/>
      <c r="B104" s="15"/>
      <c r="C104" s="15" t="s">
        <v>1194</v>
      </c>
      <c r="D104" s="104">
        <v>38398.979212962964</v>
      </c>
      <c r="E104" s="15">
        <v>4103844.962077039</v>
      </c>
      <c r="F104" s="96">
        <v>0.7800777380161944</v>
      </c>
      <c r="J104" s="83"/>
      <c r="K104" s="81"/>
      <c r="L104" s="84"/>
      <c r="M104" s="84"/>
    </row>
    <row r="105" spans="1:13" ht="11.25">
      <c r="A105" s="80"/>
      <c r="B105" s="15"/>
      <c r="C105" s="15" t="s">
        <v>320</v>
      </c>
      <c r="D105" s="104">
        <v>38398.9868287037</v>
      </c>
      <c r="E105" s="15">
        <v>3412731.7802353627</v>
      </c>
      <c r="F105" s="96">
        <v>0.9855052399177007</v>
      </c>
      <c r="J105" s="83"/>
      <c r="K105" s="81"/>
      <c r="L105" s="84"/>
      <c r="M105" s="84"/>
    </row>
    <row r="106" spans="1:13" ht="11.25">
      <c r="A106" s="80"/>
      <c r="B106" s="15"/>
      <c r="C106" s="15" t="s">
        <v>132</v>
      </c>
      <c r="D106" s="104">
        <v>38398.99444444444</v>
      </c>
      <c r="E106" s="15">
        <v>3020175.7114587217</v>
      </c>
      <c r="F106" s="96">
        <v>1.4477173320068477</v>
      </c>
      <c r="J106" s="83"/>
      <c r="K106" s="81"/>
      <c r="L106" s="84"/>
      <c r="M106" s="84"/>
    </row>
    <row r="107" spans="1:13" ht="11.25">
      <c r="A107" s="80"/>
      <c r="B107" s="15"/>
      <c r="C107" s="15" t="s">
        <v>1257</v>
      </c>
      <c r="D107" s="104">
        <v>38399.002071759256</v>
      </c>
      <c r="E107" s="15">
        <v>6071188.15792818</v>
      </c>
      <c r="F107" s="96">
        <v>0.6973965981926996</v>
      </c>
      <c r="J107" s="83"/>
      <c r="K107" s="81"/>
      <c r="L107" s="84"/>
      <c r="M107" s="84"/>
    </row>
    <row r="108" spans="1:13" ht="11.25">
      <c r="A108" s="80"/>
      <c r="B108" s="15"/>
      <c r="C108" s="15" t="s">
        <v>1195</v>
      </c>
      <c r="D108" s="104">
        <v>38399.0096875</v>
      </c>
      <c r="E108" s="15">
        <v>3245030.6386082964</v>
      </c>
      <c r="F108" s="96">
        <v>0.23240615230952863</v>
      </c>
      <c r="J108" s="83"/>
      <c r="K108" s="81"/>
      <c r="L108" s="84"/>
      <c r="M108" s="84"/>
    </row>
    <row r="109" spans="1:13" ht="11.25">
      <c r="A109" s="80"/>
      <c r="B109" s="15"/>
      <c r="C109" s="15" t="s">
        <v>1289</v>
      </c>
      <c r="D109" s="104">
        <v>38399.01731481482</v>
      </c>
      <c r="E109" s="15">
        <v>13350.882875883353</v>
      </c>
      <c r="F109" s="96">
        <v>1.9101217132538915</v>
      </c>
      <c r="J109" s="83"/>
      <c r="K109" s="81"/>
      <c r="L109" s="84"/>
      <c r="M109" s="84"/>
    </row>
    <row r="110" spans="1:13" ht="11.25">
      <c r="A110" s="80"/>
      <c r="B110" s="15"/>
      <c r="C110" s="15" t="s">
        <v>1251</v>
      </c>
      <c r="D110" s="104">
        <v>38399.024930555555</v>
      </c>
      <c r="E110" s="15">
        <v>4182210.111827898</v>
      </c>
      <c r="F110" s="96">
        <v>2.0390895340664166</v>
      </c>
      <c r="J110" s="83"/>
      <c r="K110" s="81"/>
      <c r="L110" s="84"/>
      <c r="M110" s="84"/>
    </row>
    <row r="111" spans="1:13" ht="11.25">
      <c r="A111" s="80"/>
      <c r="B111" s="15"/>
      <c r="C111" s="15" t="s">
        <v>1253</v>
      </c>
      <c r="D111" s="104">
        <v>38399.032534722224</v>
      </c>
      <c r="E111" s="15">
        <v>5687487.185589868</v>
      </c>
      <c r="F111" s="96">
        <v>1.1026325329870228</v>
      </c>
      <c r="J111" s="83"/>
      <c r="K111" s="81"/>
      <c r="L111" s="84"/>
      <c r="M111" s="84"/>
    </row>
    <row r="112" spans="1:13" ht="11.25">
      <c r="A112" s="80"/>
      <c r="B112" s="15"/>
      <c r="C112" s="15" t="s">
        <v>1256</v>
      </c>
      <c r="D112" s="104">
        <v>38399.04015046296</v>
      </c>
      <c r="E112" s="15">
        <v>6149363.676844998</v>
      </c>
      <c r="F112" s="96">
        <v>1.2289402395839708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1092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1093</v>
      </c>
      <c r="D119" s="104" t="s">
        <v>1094</v>
      </c>
      <c r="E119" s="15" t="s">
        <v>1095</v>
      </c>
      <c r="F119" s="96" t="s">
        <v>1103</v>
      </c>
      <c r="J119" s="83"/>
      <c r="K119" s="81"/>
      <c r="L119" s="84"/>
      <c r="M119" s="84"/>
    </row>
    <row r="120" spans="1:13" ht="11.25">
      <c r="A120" s="80" t="s">
        <v>1070</v>
      </c>
      <c r="B120" s="15"/>
      <c r="C120" s="15" t="s">
        <v>1099</v>
      </c>
      <c r="D120" s="104">
        <v>38398.80731481482</v>
      </c>
      <c r="E120" s="15">
        <v>21754.80867724942</v>
      </c>
      <c r="F120" s="96">
        <v>1.0514702312582067</v>
      </c>
      <c r="J120" s="83"/>
      <c r="K120" s="81"/>
      <c r="L120" s="84"/>
      <c r="M120" s="84"/>
    </row>
    <row r="121" spans="1:13" ht="11.25">
      <c r="A121" s="80"/>
      <c r="B121" s="15"/>
      <c r="C121" s="15" t="s">
        <v>1218</v>
      </c>
      <c r="D121" s="104">
        <v>38398.81494212963</v>
      </c>
      <c r="E121" s="15">
        <v>115.6430602157655</v>
      </c>
      <c r="F121" s="96">
        <v>53.70167622672614</v>
      </c>
      <c r="J121" s="83"/>
      <c r="K121" s="81"/>
      <c r="L121" s="84"/>
      <c r="M121" s="84"/>
    </row>
    <row r="122" spans="1:13" ht="11.25">
      <c r="A122" s="80"/>
      <c r="B122" s="15"/>
      <c r="C122" s="15" t="s">
        <v>1219</v>
      </c>
      <c r="D122" s="104">
        <v>38398.82258101852</v>
      </c>
      <c r="E122" s="15">
        <v>1042.4159284571306</v>
      </c>
      <c r="F122" s="96">
        <v>1.5558293195757114</v>
      </c>
      <c r="J122" s="83"/>
      <c r="K122" s="81"/>
      <c r="L122" s="84"/>
      <c r="M122" s="84"/>
    </row>
    <row r="123" spans="1:13" ht="11.25">
      <c r="A123" s="80"/>
      <c r="B123" s="15"/>
      <c r="C123" s="15" t="s">
        <v>1137</v>
      </c>
      <c r="D123" s="104">
        <v>38398.83021990741</v>
      </c>
      <c r="E123" s="15">
        <v>22499.69667050379</v>
      </c>
      <c r="F123" s="96">
        <v>1.962858489596757</v>
      </c>
      <c r="J123" s="83"/>
      <c r="K123" s="81"/>
      <c r="L123" s="84"/>
      <c r="M123" s="84"/>
    </row>
    <row r="124" spans="1:13" ht="11.25">
      <c r="A124" s="80"/>
      <c r="B124" s="15"/>
      <c r="C124" s="15" t="s">
        <v>1211</v>
      </c>
      <c r="D124" s="104">
        <v>38398.83783564815</v>
      </c>
      <c r="E124" s="84">
        <v>194.56463457868713</v>
      </c>
      <c r="F124" s="95">
        <v>23.234462457769947</v>
      </c>
      <c r="J124" s="83"/>
      <c r="K124" s="81"/>
      <c r="L124" s="84"/>
      <c r="M124" s="84"/>
    </row>
    <row r="125" spans="1:13" ht="11.25">
      <c r="A125" s="80"/>
      <c r="B125" s="15"/>
      <c r="C125" s="15" t="s">
        <v>794</v>
      </c>
      <c r="D125" s="104">
        <v>38398.84546296296</v>
      </c>
      <c r="E125" s="84">
        <v>1654.0326644720478</v>
      </c>
      <c r="F125" s="95">
        <v>5.903395544807847</v>
      </c>
      <c r="J125" s="83"/>
      <c r="K125" s="81"/>
      <c r="L125" s="84"/>
      <c r="M125" s="84"/>
    </row>
    <row r="126" spans="1:13" ht="11.25">
      <c r="A126" s="80"/>
      <c r="B126" s="15"/>
      <c r="C126" s="15" t="s">
        <v>1135</v>
      </c>
      <c r="D126" s="104">
        <v>38398.853113425925</v>
      </c>
      <c r="E126" s="84">
        <v>21809.159194693886</v>
      </c>
      <c r="F126" s="95">
        <v>1.5606095619536493</v>
      </c>
      <c r="J126" s="83"/>
      <c r="K126" s="81"/>
      <c r="L126" s="84"/>
      <c r="M126" s="84"/>
    </row>
    <row r="127" spans="1:13" ht="11.25">
      <c r="A127" s="80"/>
      <c r="B127" s="15"/>
      <c r="C127" s="15" t="s">
        <v>860</v>
      </c>
      <c r="D127" s="104">
        <v>38398.86075231482</v>
      </c>
      <c r="E127" s="84">
        <v>1003.6522194918472</v>
      </c>
      <c r="F127" s="95">
        <v>4.829337144838948</v>
      </c>
      <c r="J127" s="83"/>
      <c r="K127" s="81"/>
      <c r="L127" s="84"/>
      <c r="M127" s="84"/>
    </row>
    <row r="128" spans="1:13" ht="11.25">
      <c r="A128" s="80"/>
      <c r="B128" s="15"/>
      <c r="C128" s="15" t="s">
        <v>894</v>
      </c>
      <c r="D128" s="104">
        <v>38398.868368055555</v>
      </c>
      <c r="E128" s="84">
        <v>968.5421835170318</v>
      </c>
      <c r="F128" s="95">
        <v>8.69040523608537</v>
      </c>
      <c r="L128" s="84"/>
      <c r="M128" s="76"/>
    </row>
    <row r="129" spans="1:6" ht="11.25">
      <c r="A129" s="80"/>
      <c r="B129" s="15"/>
      <c r="C129" s="15" t="s">
        <v>706</v>
      </c>
      <c r="D129" s="104">
        <v>38398.87600694445</v>
      </c>
      <c r="E129" s="84">
        <v>672.2720430779023</v>
      </c>
      <c r="F129" s="95">
        <v>6.5134933191701405</v>
      </c>
    </row>
    <row r="130" spans="1:13" ht="11.25">
      <c r="A130" s="80"/>
      <c r="B130" s="15"/>
      <c r="C130" s="15" t="s">
        <v>1138</v>
      </c>
      <c r="D130" s="104">
        <v>38398.88363425926</v>
      </c>
      <c r="E130" s="84">
        <v>58736.72954810906</v>
      </c>
      <c r="F130" s="95">
        <v>1.6459301586121433</v>
      </c>
      <c r="J130" s="78"/>
      <c r="K130" s="78"/>
      <c r="L130" s="79"/>
      <c r="M130" s="79"/>
    </row>
    <row r="131" spans="1:13" ht="11.25">
      <c r="A131" s="80"/>
      <c r="B131" s="15"/>
      <c r="C131" s="15" t="s">
        <v>1212</v>
      </c>
      <c r="D131" s="104">
        <v>38398.89126157408</v>
      </c>
      <c r="E131" s="84">
        <v>21965.97763407968</v>
      </c>
      <c r="F131" s="95">
        <v>2.1301155154642135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1136</v>
      </c>
      <c r="D132" s="104">
        <v>38398.898888888885</v>
      </c>
      <c r="E132" s="84">
        <v>146.89658227134646</v>
      </c>
      <c r="F132" s="95">
        <v>62.34654442717361</v>
      </c>
      <c r="J132" s="83"/>
      <c r="K132" s="81"/>
      <c r="L132" s="84"/>
      <c r="M132" s="84"/>
    </row>
    <row r="133" spans="1:13" ht="11.25">
      <c r="A133" s="80"/>
      <c r="B133" s="15"/>
      <c r="C133" s="15" t="s">
        <v>617</v>
      </c>
      <c r="D133" s="104">
        <v>38398.90652777778</v>
      </c>
      <c r="E133" s="84">
        <v>812.0380857146079</v>
      </c>
      <c r="F133" s="95">
        <v>11.068821924045688</v>
      </c>
      <c r="J133" s="83"/>
      <c r="K133" s="81"/>
      <c r="L133" s="84"/>
      <c r="M133" s="84"/>
    </row>
    <row r="134" spans="1:13" ht="11.25">
      <c r="A134" s="80"/>
      <c r="B134" s="15"/>
      <c r="C134" s="15" t="s">
        <v>651</v>
      </c>
      <c r="D134" s="104">
        <v>38398.914143518516</v>
      </c>
      <c r="E134" s="84">
        <v>1010.1122931297853</v>
      </c>
      <c r="F134" s="95">
        <v>4.967669083254497</v>
      </c>
      <c r="J134" s="83"/>
      <c r="K134" s="81"/>
      <c r="L134" s="84"/>
      <c r="M134" s="84"/>
    </row>
    <row r="135" spans="1:13" ht="11.25">
      <c r="A135" s="80"/>
      <c r="B135" s="15"/>
      <c r="C135" s="15" t="s">
        <v>463</v>
      </c>
      <c r="D135" s="104">
        <v>38398.92177083333</v>
      </c>
      <c r="E135" s="84">
        <v>968.9971126767284</v>
      </c>
      <c r="F135" s="95">
        <v>6.475013233616039</v>
      </c>
      <c r="J135" s="83"/>
      <c r="K135" s="81"/>
      <c r="L135" s="84"/>
      <c r="M135" s="84"/>
    </row>
    <row r="136" spans="1:13" ht="11.25">
      <c r="A136" s="80"/>
      <c r="B136" s="15"/>
      <c r="C136" s="15" t="s">
        <v>1075</v>
      </c>
      <c r="D136" s="104">
        <v>38398.929398148146</v>
      </c>
      <c r="E136" s="84">
        <v>21435.659014976573</v>
      </c>
      <c r="F136" s="95">
        <v>0.9137638819450582</v>
      </c>
      <c r="J136" s="83"/>
      <c r="K136" s="81"/>
      <c r="L136" s="84"/>
      <c r="M136" s="84"/>
    </row>
    <row r="137" spans="1:13" ht="11.25">
      <c r="A137" s="80"/>
      <c r="B137" s="15"/>
      <c r="C137" s="15" t="s">
        <v>1145</v>
      </c>
      <c r="D137" s="104">
        <v>38398.93703703704</v>
      </c>
      <c r="E137" s="84">
        <v>1008.9878507036019</v>
      </c>
      <c r="F137" s="95">
        <v>2.407922191418944</v>
      </c>
      <c r="J137" s="83"/>
      <c r="K137" s="81"/>
      <c r="L137" s="84"/>
      <c r="M137" s="84"/>
    </row>
    <row r="138" spans="1:13" ht="11.25">
      <c r="A138" s="80"/>
      <c r="B138" s="15"/>
      <c r="C138" s="15" t="s">
        <v>563</v>
      </c>
      <c r="D138" s="104">
        <v>38398.94466435185</v>
      </c>
      <c r="E138" s="84">
        <v>792.2209358582166</v>
      </c>
      <c r="F138" s="95">
        <v>6.790260605629031</v>
      </c>
      <c r="J138" s="83"/>
      <c r="K138" s="81"/>
      <c r="L138" s="84"/>
      <c r="M138" s="84"/>
    </row>
    <row r="139" spans="1:13" ht="11.25">
      <c r="A139" s="80"/>
      <c r="B139" s="15"/>
      <c r="C139" s="15" t="s">
        <v>375</v>
      </c>
      <c r="D139" s="104">
        <v>38398.95229166667</v>
      </c>
      <c r="E139" s="84">
        <v>913.7238883410453</v>
      </c>
      <c r="F139" s="95">
        <v>10.849269913273513</v>
      </c>
      <c r="J139" s="83"/>
      <c r="K139" s="81"/>
      <c r="L139" s="84"/>
      <c r="M139" s="84"/>
    </row>
    <row r="140" spans="1:13" ht="11.25">
      <c r="A140" s="80"/>
      <c r="B140" s="15"/>
      <c r="C140" s="15" t="s">
        <v>1250</v>
      </c>
      <c r="D140" s="104">
        <v>38398.95990740741</v>
      </c>
      <c r="E140" s="84">
        <v>32016.98942789104</v>
      </c>
      <c r="F140" s="95">
        <v>2.306925382131223</v>
      </c>
      <c r="J140" s="83"/>
      <c r="K140" s="81"/>
      <c r="L140" s="84"/>
      <c r="M140" s="84"/>
    </row>
    <row r="141" spans="1:13" ht="11.25">
      <c r="A141" s="80"/>
      <c r="B141" s="15"/>
      <c r="C141" s="15" t="s">
        <v>1144</v>
      </c>
      <c r="D141" s="104">
        <v>38398.967523148145</v>
      </c>
      <c r="E141" s="84">
        <v>21384.311878642813</v>
      </c>
      <c r="F141" s="95">
        <v>4.417609581512154</v>
      </c>
      <c r="J141" s="83"/>
      <c r="K141" s="81"/>
      <c r="L141" s="84"/>
      <c r="M141" s="84"/>
    </row>
    <row r="142" spans="1:13" ht="11.25">
      <c r="A142" s="80"/>
      <c r="B142" s="15"/>
      <c r="C142" s="15" t="s">
        <v>253</v>
      </c>
      <c r="D142" s="104">
        <v>38398.97511574074</v>
      </c>
      <c r="E142" s="84">
        <v>1005.5138572416232</v>
      </c>
      <c r="F142" s="95">
        <v>17.690069748365644</v>
      </c>
      <c r="J142" s="83"/>
      <c r="K142" s="81"/>
      <c r="L142" s="84"/>
      <c r="M142" s="84"/>
    </row>
    <row r="143" spans="1:13" ht="11.25">
      <c r="A143" s="80"/>
      <c r="B143" s="15"/>
      <c r="C143" s="15" t="s">
        <v>1194</v>
      </c>
      <c r="D143" s="104">
        <v>38398.98273148148</v>
      </c>
      <c r="E143" s="84">
        <v>242.67678708470757</v>
      </c>
      <c r="F143" s="95">
        <v>9.557143324511067</v>
      </c>
      <c r="J143" s="83"/>
      <c r="K143" s="81"/>
      <c r="L143" s="84"/>
      <c r="M143" s="84"/>
    </row>
    <row r="144" spans="1:13" ht="11.25">
      <c r="A144" s="80"/>
      <c r="B144" s="15"/>
      <c r="C144" s="15" t="s">
        <v>320</v>
      </c>
      <c r="D144" s="104">
        <v>38398.99034722222</v>
      </c>
      <c r="E144" s="84">
        <v>865.4985041231931</v>
      </c>
      <c r="F144" s="95">
        <v>11.877306572429482</v>
      </c>
      <c r="J144" s="83"/>
      <c r="K144" s="81"/>
      <c r="L144" s="84"/>
      <c r="M144" s="84"/>
    </row>
    <row r="145" spans="1:13" ht="11.25">
      <c r="A145" s="80"/>
      <c r="B145" s="15"/>
      <c r="C145" s="15" t="s">
        <v>132</v>
      </c>
      <c r="D145" s="104">
        <v>38398.99796296296</v>
      </c>
      <c r="E145" s="84">
        <v>646.6536622985107</v>
      </c>
      <c r="F145" s="95">
        <v>6.871082628788178</v>
      </c>
      <c r="J145" s="83"/>
      <c r="K145" s="81"/>
      <c r="L145" s="84"/>
      <c r="M145" s="84"/>
    </row>
    <row r="146" spans="1:13" ht="11.25">
      <c r="A146" s="80"/>
      <c r="B146" s="15"/>
      <c r="C146" s="15" t="s">
        <v>1257</v>
      </c>
      <c r="D146" s="104">
        <v>38399.005590277775</v>
      </c>
      <c r="E146" s="84">
        <v>21221.83356173573</v>
      </c>
      <c r="F146" s="95">
        <v>6.345872660388365</v>
      </c>
      <c r="J146" s="83"/>
      <c r="K146" s="81"/>
      <c r="L146" s="84"/>
      <c r="M146" s="84"/>
    </row>
    <row r="147" spans="1:13" ht="11.25">
      <c r="A147" s="80"/>
      <c r="B147" s="15"/>
      <c r="C147" s="15" t="s">
        <v>1195</v>
      </c>
      <c r="D147" s="104">
        <v>38399.01320601852</v>
      </c>
      <c r="E147" s="84">
        <v>60664.45461234813</v>
      </c>
      <c r="F147" s="95">
        <v>2.303650944258757</v>
      </c>
      <c r="J147" s="83"/>
      <c r="K147" s="81"/>
      <c r="L147" s="84"/>
      <c r="M147" s="84"/>
    </row>
    <row r="148" spans="1:13" ht="11.25">
      <c r="A148" s="80"/>
      <c r="B148" s="15"/>
      <c r="C148" s="15" t="s">
        <v>1289</v>
      </c>
      <c r="D148" s="104">
        <v>38399.020833333336</v>
      </c>
      <c r="E148" s="84">
        <v>57.96422764259897</v>
      </c>
      <c r="F148" s="95">
        <v>43.56206157628001</v>
      </c>
      <c r="J148" s="83"/>
      <c r="K148" s="81"/>
      <c r="L148" s="84"/>
      <c r="M148" s="84"/>
    </row>
    <row r="149" spans="1:13" ht="11.25">
      <c r="A149" s="80"/>
      <c r="B149" s="15"/>
      <c r="C149" s="15" t="s">
        <v>1251</v>
      </c>
      <c r="D149" s="104">
        <v>38399.0284375</v>
      </c>
      <c r="E149" s="84">
        <v>101.91450143476295</v>
      </c>
      <c r="F149" s="95">
        <v>66.78720666347593</v>
      </c>
      <c r="J149" s="83"/>
      <c r="K149" s="81"/>
      <c r="L149" s="84"/>
      <c r="M149" s="84"/>
    </row>
    <row r="150" spans="1:13" ht="11.25">
      <c r="A150" s="80"/>
      <c r="B150" s="15"/>
      <c r="C150" s="15" t="s">
        <v>1253</v>
      </c>
      <c r="D150" s="104">
        <v>38399.03605324074</v>
      </c>
      <c r="E150" s="84">
        <v>32674.894566179835</v>
      </c>
      <c r="F150" s="95">
        <v>5.306196114241114</v>
      </c>
      <c r="J150" s="83"/>
      <c r="K150" s="81"/>
      <c r="L150" s="84"/>
      <c r="M150" s="84"/>
    </row>
    <row r="151" spans="1:13" ht="11.25">
      <c r="A151" s="80"/>
      <c r="B151" s="15"/>
      <c r="C151" s="15" t="s">
        <v>1256</v>
      </c>
      <c r="D151" s="104">
        <v>38399.04368055556</v>
      </c>
      <c r="E151" s="84">
        <v>22361.68121293727</v>
      </c>
      <c r="F151" s="95">
        <v>4.28535756640553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1092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1093</v>
      </c>
      <c r="D158" s="105" t="s">
        <v>1094</v>
      </c>
      <c r="E158" s="84" t="s">
        <v>1095</v>
      </c>
      <c r="F158" s="95" t="s">
        <v>1103</v>
      </c>
      <c r="J158" s="83"/>
      <c r="K158" s="81"/>
      <c r="L158" s="84"/>
      <c r="M158" s="84"/>
    </row>
    <row r="159" spans="1:6" ht="11.25">
      <c r="A159" s="80" t="s">
        <v>1108</v>
      </c>
      <c r="B159" s="15"/>
      <c r="C159" s="15" t="s">
        <v>1099</v>
      </c>
      <c r="D159" s="105">
        <v>38398.80446759259</v>
      </c>
      <c r="E159" s="84">
        <v>897904.9266868841</v>
      </c>
      <c r="F159" s="95">
        <v>0.7877873633258529</v>
      </c>
    </row>
    <row r="160" spans="1:13" ht="11.25">
      <c r="A160" s="80"/>
      <c r="B160" s="15"/>
      <c r="C160" s="15" t="s">
        <v>1218</v>
      </c>
      <c r="D160" s="105">
        <v>38398.81209490741</v>
      </c>
      <c r="E160" s="84">
        <v>1622.2143542985245</v>
      </c>
      <c r="F160" s="95">
        <v>5.934229569635863</v>
      </c>
      <c r="L160" s="84"/>
      <c r="M160" s="84"/>
    </row>
    <row r="161" spans="1:12" ht="11.25">
      <c r="A161" s="80"/>
      <c r="B161" s="15"/>
      <c r="C161" s="15" t="s">
        <v>1219</v>
      </c>
      <c r="D161" s="105">
        <v>38398.8197337963</v>
      </c>
      <c r="E161" s="84">
        <v>1200469.0773615183</v>
      </c>
      <c r="F161" s="95">
        <v>1.2259861175759692</v>
      </c>
      <c r="L161" s="84"/>
    </row>
    <row r="162" spans="1:13" ht="11.25">
      <c r="A162" s="80"/>
      <c r="B162" s="15"/>
      <c r="C162" s="15" t="s">
        <v>1137</v>
      </c>
      <c r="D162" s="105">
        <v>38398.827372685184</v>
      </c>
      <c r="E162" s="84">
        <v>897989.0475718067</v>
      </c>
      <c r="F162" s="95">
        <v>0.7484061858750235</v>
      </c>
      <c r="L162" s="84"/>
      <c r="M162" s="76"/>
    </row>
    <row r="163" spans="1:6" ht="11.25">
      <c r="A163" s="80"/>
      <c r="B163" s="15"/>
      <c r="C163" s="15" t="s">
        <v>1211</v>
      </c>
      <c r="D163" s="105">
        <v>38398.835011574076</v>
      </c>
      <c r="E163" s="84">
        <v>5623617.371022202</v>
      </c>
      <c r="F163" s="95">
        <v>0.7497219945306154</v>
      </c>
    </row>
    <row r="164" spans="1:13" ht="11.25">
      <c r="A164" s="80"/>
      <c r="B164" s="15"/>
      <c r="C164" s="15" t="s">
        <v>794</v>
      </c>
      <c r="D164" s="105">
        <v>38398.842627314814</v>
      </c>
      <c r="E164" s="84">
        <v>1054077.3600476729</v>
      </c>
      <c r="F164" s="95">
        <v>0.7803844241141369</v>
      </c>
      <c r="J164" s="78"/>
      <c r="K164" s="78"/>
      <c r="L164" s="79"/>
      <c r="M164" s="79"/>
    </row>
    <row r="165" spans="1:13" ht="11.25">
      <c r="A165" s="80"/>
      <c r="B165" s="15"/>
      <c r="C165" s="15" t="s">
        <v>1135</v>
      </c>
      <c r="D165" s="105">
        <v>38398.850266203706</v>
      </c>
      <c r="E165" s="84">
        <v>902221.6166577924</v>
      </c>
      <c r="F165" s="95">
        <v>0.5276303603994914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860</v>
      </c>
      <c r="D166" s="105">
        <v>38398.85790509259</v>
      </c>
      <c r="E166" s="84">
        <v>1201420.1829800236</v>
      </c>
      <c r="F166" s="95">
        <v>0.8708166317705576</v>
      </c>
      <c r="J166" s="83"/>
      <c r="K166" s="81"/>
      <c r="L166" s="84"/>
      <c r="M166" s="84"/>
    </row>
    <row r="167" spans="1:13" ht="11.25">
      <c r="A167" s="80"/>
      <c r="B167" s="15"/>
      <c r="C167" s="15" t="s">
        <v>894</v>
      </c>
      <c r="D167" s="105">
        <v>38398.865532407406</v>
      </c>
      <c r="E167" s="84">
        <v>1234911.2216766856</v>
      </c>
      <c r="F167" s="95">
        <v>1.2101644393401563</v>
      </c>
      <c r="J167" s="83"/>
      <c r="K167" s="81"/>
      <c r="L167" s="84"/>
      <c r="M167" s="84"/>
    </row>
    <row r="168" spans="1:13" ht="11.25">
      <c r="A168" s="80"/>
      <c r="B168" s="15"/>
      <c r="C168" s="15" t="s">
        <v>706</v>
      </c>
      <c r="D168" s="105">
        <v>38398.87315972222</v>
      </c>
      <c r="E168" s="84">
        <v>1319877.436215376</v>
      </c>
      <c r="F168" s="95">
        <v>1.644664767488817</v>
      </c>
      <c r="J168" s="83"/>
      <c r="K168" s="81"/>
      <c r="L168" s="84"/>
      <c r="M168" s="84"/>
    </row>
    <row r="169" spans="1:13" ht="11.25">
      <c r="A169" s="80"/>
      <c r="B169" s="15"/>
      <c r="C169" s="15" t="s">
        <v>1138</v>
      </c>
      <c r="D169" s="105">
        <v>38398.88078703704</v>
      </c>
      <c r="E169" s="84">
        <v>457512.34175432654</v>
      </c>
      <c r="F169" s="95">
        <v>1.1370674016143827</v>
      </c>
      <c r="J169" s="83"/>
      <c r="K169" s="81"/>
      <c r="L169" s="84"/>
      <c r="M169" s="84"/>
    </row>
    <row r="170" spans="1:13" ht="11.25">
      <c r="A170" s="80"/>
      <c r="B170" s="15"/>
      <c r="C170" s="15" t="s">
        <v>1212</v>
      </c>
      <c r="D170" s="105">
        <v>38398.88842592593</v>
      </c>
      <c r="E170" s="84">
        <v>896310.2875392289</v>
      </c>
      <c r="F170" s="95">
        <v>1.588345043839493</v>
      </c>
      <c r="J170" s="83"/>
      <c r="K170" s="81"/>
      <c r="L170" s="84"/>
      <c r="M170" s="84"/>
    </row>
    <row r="171" spans="1:13" ht="11.25">
      <c r="A171" s="80"/>
      <c r="B171" s="15"/>
      <c r="C171" s="15" t="s">
        <v>1136</v>
      </c>
      <c r="D171" s="105">
        <v>38398.896053240744</v>
      </c>
      <c r="E171" s="84">
        <v>5951442.417887258</v>
      </c>
      <c r="F171" s="95">
        <v>2.940692560224948</v>
      </c>
      <c r="J171" s="83"/>
      <c r="K171" s="81"/>
      <c r="L171" s="84"/>
      <c r="M171" s="84"/>
    </row>
    <row r="172" spans="1:13" ht="11.25">
      <c r="A172" s="80"/>
      <c r="B172" s="15"/>
      <c r="C172" s="15" t="s">
        <v>617</v>
      </c>
      <c r="D172" s="105">
        <v>38398.90368055556</v>
      </c>
      <c r="E172" s="84">
        <v>1166967.4218143576</v>
      </c>
      <c r="F172" s="95">
        <v>3.4770373463102318</v>
      </c>
      <c r="J172" s="83"/>
      <c r="K172" s="81"/>
      <c r="L172" s="84"/>
      <c r="M172" s="84"/>
    </row>
    <row r="173" spans="1:13" ht="11.25">
      <c r="A173" s="80"/>
      <c r="B173" s="15"/>
      <c r="C173" s="15" t="s">
        <v>651</v>
      </c>
      <c r="D173" s="105">
        <v>38398.911307870374</v>
      </c>
      <c r="E173" s="84">
        <v>1195249.1766688256</v>
      </c>
      <c r="F173" s="95">
        <v>0.816537823530989</v>
      </c>
      <c r="J173" s="83"/>
      <c r="K173" s="81"/>
      <c r="L173" s="84"/>
      <c r="M173" s="84"/>
    </row>
    <row r="174" spans="1:13" ht="11.25">
      <c r="A174" s="80"/>
      <c r="B174" s="15"/>
      <c r="C174" s="15" t="s">
        <v>463</v>
      </c>
      <c r="D174" s="105">
        <v>38398.91892361111</v>
      </c>
      <c r="E174" s="84">
        <v>1191613.5564037166</v>
      </c>
      <c r="F174" s="95">
        <v>1.0205252803180556</v>
      </c>
      <c r="J174" s="83"/>
      <c r="K174" s="81"/>
      <c r="L174" s="84"/>
      <c r="M174" s="84"/>
    </row>
    <row r="175" spans="1:13" ht="11.25">
      <c r="A175" s="80"/>
      <c r="B175" s="15"/>
      <c r="C175" s="15" t="s">
        <v>1075</v>
      </c>
      <c r="D175" s="105">
        <v>38398.92655092593</v>
      </c>
      <c r="E175" s="84">
        <v>883805.513626154</v>
      </c>
      <c r="F175" s="95">
        <v>1.3658675183161701</v>
      </c>
      <c r="J175" s="83"/>
      <c r="K175" s="81"/>
      <c r="L175" s="84"/>
      <c r="M175" s="84"/>
    </row>
    <row r="176" spans="1:13" ht="11.25">
      <c r="A176" s="80"/>
      <c r="B176" s="15"/>
      <c r="C176" s="15" t="s">
        <v>1145</v>
      </c>
      <c r="D176" s="105">
        <v>38398.93417824074</v>
      </c>
      <c r="E176" s="84">
        <v>1178618.5018775875</v>
      </c>
      <c r="F176" s="95">
        <v>1.5053035207719143</v>
      </c>
      <c r="J176" s="83"/>
      <c r="K176" s="81"/>
      <c r="L176" s="84"/>
      <c r="M176" s="84"/>
    </row>
    <row r="177" spans="1:13" ht="11.25">
      <c r="A177" s="80"/>
      <c r="B177" s="15"/>
      <c r="C177" s="15" t="s">
        <v>563</v>
      </c>
      <c r="D177" s="105">
        <v>38398.94181712963</v>
      </c>
      <c r="E177" s="84">
        <v>1369150.2350718873</v>
      </c>
      <c r="F177" s="95">
        <v>1.6456624861694606</v>
      </c>
      <c r="J177" s="83"/>
      <c r="K177" s="81"/>
      <c r="L177" s="84"/>
      <c r="M177" s="84"/>
    </row>
    <row r="178" spans="1:13" ht="11.25">
      <c r="A178" s="80"/>
      <c r="B178" s="15"/>
      <c r="C178" s="15" t="s">
        <v>375</v>
      </c>
      <c r="D178" s="105">
        <v>38398.94944444444</v>
      </c>
      <c r="E178" s="84">
        <v>1233199.8543337667</v>
      </c>
      <c r="F178" s="95">
        <v>1.8123226198838374</v>
      </c>
      <c r="J178" s="83"/>
      <c r="K178" s="81"/>
      <c r="L178" s="84"/>
      <c r="M178" s="84"/>
    </row>
    <row r="179" spans="1:13" ht="11.25">
      <c r="A179" s="80"/>
      <c r="B179" s="15"/>
      <c r="C179" s="15" t="s">
        <v>1250</v>
      </c>
      <c r="D179" s="105">
        <v>38398.95706018519</v>
      </c>
      <c r="E179" s="84">
        <v>640244.5904282639</v>
      </c>
      <c r="F179" s="95">
        <v>0.8633375948144101</v>
      </c>
      <c r="J179" s="83"/>
      <c r="K179" s="81"/>
      <c r="L179" s="84"/>
      <c r="M179" s="84"/>
    </row>
    <row r="180" spans="1:13" ht="11.25">
      <c r="A180" s="80"/>
      <c r="B180" s="15"/>
      <c r="C180" s="15" t="s">
        <v>1144</v>
      </c>
      <c r="D180" s="105">
        <v>38398.9646875</v>
      </c>
      <c r="E180" s="84">
        <v>903867.4694781358</v>
      </c>
      <c r="F180" s="95">
        <v>1.0879733968093486</v>
      </c>
      <c r="J180" s="83"/>
      <c r="K180" s="81"/>
      <c r="L180" s="84"/>
      <c r="M180" s="84"/>
    </row>
    <row r="181" spans="1:13" ht="11.25">
      <c r="A181" s="80"/>
      <c r="B181" s="15"/>
      <c r="C181" s="15" t="s">
        <v>253</v>
      </c>
      <c r="D181" s="105">
        <v>38398.97226851852</v>
      </c>
      <c r="E181" s="84">
        <v>1157703.6905941246</v>
      </c>
      <c r="F181" s="95">
        <v>1.5697145877710705</v>
      </c>
      <c r="J181" s="83"/>
      <c r="K181" s="81"/>
      <c r="L181" s="84"/>
      <c r="M181" s="84"/>
    </row>
    <row r="182" spans="1:13" ht="11.25">
      <c r="A182" s="80"/>
      <c r="B182" s="15"/>
      <c r="C182" s="15" t="s">
        <v>1194</v>
      </c>
      <c r="D182" s="105">
        <v>38398.979895833334</v>
      </c>
      <c r="E182" s="84">
        <v>5586693.563486213</v>
      </c>
      <c r="F182" s="95">
        <v>1.7787168308278865</v>
      </c>
      <c r="J182" s="83"/>
      <c r="K182" s="81"/>
      <c r="L182" s="84"/>
      <c r="M182" s="84"/>
    </row>
    <row r="183" spans="1:13" ht="11.25">
      <c r="A183" s="80"/>
      <c r="B183" s="15"/>
      <c r="C183" s="15" t="s">
        <v>320</v>
      </c>
      <c r="D183" s="105">
        <v>38398.98751157407</v>
      </c>
      <c r="E183" s="84">
        <v>1593690.9703530038</v>
      </c>
      <c r="F183" s="95">
        <v>0.5164019436285185</v>
      </c>
      <c r="J183" s="83"/>
      <c r="K183" s="81"/>
      <c r="L183" s="84"/>
      <c r="M183" s="84"/>
    </row>
    <row r="184" spans="1:13" ht="11.25">
      <c r="A184" s="80"/>
      <c r="B184" s="15"/>
      <c r="C184" s="15" t="s">
        <v>132</v>
      </c>
      <c r="D184" s="105">
        <v>38398.99511574074</v>
      </c>
      <c r="E184" s="84">
        <v>1258606.330504998</v>
      </c>
      <c r="F184" s="95">
        <v>1.982060371500751</v>
      </c>
      <c r="J184" s="83"/>
      <c r="K184" s="81"/>
      <c r="L184" s="84"/>
      <c r="M184" s="84"/>
    </row>
    <row r="185" spans="1:13" ht="11.25">
      <c r="A185" s="80"/>
      <c r="B185" s="15"/>
      <c r="C185" s="15" t="s">
        <v>1257</v>
      </c>
      <c r="D185" s="105">
        <v>38399.00274305556</v>
      </c>
      <c r="E185" s="84">
        <v>907198.7971589811</v>
      </c>
      <c r="F185" s="95">
        <v>2.059067854121179</v>
      </c>
      <c r="J185" s="83"/>
      <c r="K185" s="81"/>
      <c r="L185" s="84"/>
      <c r="M185" s="84"/>
    </row>
    <row r="186" spans="1:13" ht="11.25">
      <c r="A186" s="80"/>
      <c r="B186" s="15"/>
      <c r="C186" s="74" t="s">
        <v>1195</v>
      </c>
      <c r="D186" s="105">
        <v>38399.01037037037</v>
      </c>
      <c r="E186" s="84">
        <v>463393.12927081145</v>
      </c>
      <c r="F186" s="95">
        <v>0.46368203042307554</v>
      </c>
      <c r="J186" s="83"/>
      <c r="K186" s="81"/>
      <c r="L186" s="84"/>
      <c r="M186" s="84"/>
    </row>
    <row r="187" spans="1:13" ht="11.25">
      <c r="A187" s="80"/>
      <c r="C187" s="74" t="s">
        <v>1289</v>
      </c>
      <c r="D187" s="105">
        <v>38399.01798611111</v>
      </c>
      <c r="E187" s="74">
        <v>1375.718769985215</v>
      </c>
      <c r="F187" s="97">
        <v>1.927863518795913</v>
      </c>
      <c r="J187" s="83"/>
      <c r="K187" s="81"/>
      <c r="L187" s="84"/>
      <c r="M187" s="84"/>
    </row>
    <row r="188" spans="1:13" ht="11.25">
      <c r="A188" s="80"/>
      <c r="C188" s="74" t="s">
        <v>1251</v>
      </c>
      <c r="D188" s="105">
        <v>38399.02560185185</v>
      </c>
      <c r="E188" s="74">
        <v>6060159.98005021</v>
      </c>
      <c r="F188" s="97">
        <v>0.4311430609051994</v>
      </c>
      <c r="J188" s="83"/>
      <c r="K188" s="81"/>
      <c r="L188" s="84"/>
      <c r="M188" s="84"/>
    </row>
    <row r="189" spans="1:13" ht="11.25">
      <c r="A189" s="80"/>
      <c r="C189" s="74" t="s">
        <v>1253</v>
      </c>
      <c r="D189" s="105">
        <v>38399.033217592594</v>
      </c>
      <c r="E189" s="74">
        <v>646411.8239200375</v>
      </c>
      <c r="F189" s="97">
        <v>0.9072051010735849</v>
      </c>
      <c r="J189" s="83"/>
      <c r="K189" s="81"/>
      <c r="L189" s="84"/>
      <c r="M189" s="84"/>
    </row>
    <row r="190" spans="1:13" ht="11.25">
      <c r="A190" s="80"/>
      <c r="C190" s="74" t="s">
        <v>1256</v>
      </c>
      <c r="D190" s="105">
        <v>38399.04083333333</v>
      </c>
      <c r="E190" s="74">
        <v>901652.9396434037</v>
      </c>
      <c r="F190" s="97">
        <v>1.6030298543381825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1092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1093</v>
      </c>
      <c r="D197" s="105" t="s">
        <v>1094</v>
      </c>
      <c r="E197" s="74" t="s">
        <v>1095</v>
      </c>
      <c r="F197" s="97" t="s">
        <v>1103</v>
      </c>
    </row>
    <row r="198" spans="1:13" ht="11.25">
      <c r="A198" s="80" t="s">
        <v>1109</v>
      </c>
      <c r="C198" s="74" t="s">
        <v>1099</v>
      </c>
      <c r="D198" s="105">
        <v>38398.80311342593</v>
      </c>
      <c r="E198" s="74">
        <v>530554.2246977463</v>
      </c>
      <c r="F198" s="97">
        <v>2.9494162635770347</v>
      </c>
      <c r="J198" s="78"/>
      <c r="K198" s="78"/>
      <c r="L198" s="79"/>
      <c r="M198" s="79"/>
    </row>
    <row r="199" spans="1:13" ht="11.25">
      <c r="A199" s="80"/>
      <c r="C199" s="74" t="s">
        <v>1218</v>
      </c>
      <c r="D199" s="105">
        <v>38398.810752314814</v>
      </c>
      <c r="E199" s="74">
        <v>10928.57780019939</v>
      </c>
      <c r="F199" s="97">
        <v>1.5888619321968656</v>
      </c>
      <c r="H199" s="82"/>
      <c r="J199" s="83"/>
      <c r="K199" s="81"/>
      <c r="L199" s="84"/>
      <c r="M199" s="84"/>
    </row>
    <row r="200" spans="1:13" ht="11.25">
      <c r="A200" s="80"/>
      <c r="C200" s="74" t="s">
        <v>1219</v>
      </c>
      <c r="D200" s="105">
        <v>38398.818391203706</v>
      </c>
      <c r="E200" s="74">
        <v>546908.4575386072</v>
      </c>
      <c r="F200" s="97">
        <v>1.4371032095001381</v>
      </c>
      <c r="J200" s="83"/>
      <c r="K200" s="81"/>
      <c r="L200" s="84"/>
      <c r="M200" s="84"/>
    </row>
    <row r="201" spans="1:13" ht="11.25">
      <c r="A201" s="80"/>
      <c r="C201" s="74" t="s">
        <v>1137</v>
      </c>
      <c r="D201" s="105">
        <v>38398.82601851852</v>
      </c>
      <c r="E201" s="74">
        <v>523039.33410676324</v>
      </c>
      <c r="F201" s="97">
        <v>3.452984659138924</v>
      </c>
      <c r="J201" s="83"/>
      <c r="K201" s="81"/>
      <c r="L201" s="84"/>
      <c r="M201" s="84"/>
    </row>
    <row r="202" spans="1:13" ht="11.25">
      <c r="A202" s="80"/>
      <c r="C202" s="74" t="s">
        <v>1211</v>
      </c>
      <c r="D202" s="105">
        <v>38398.833657407406</v>
      </c>
      <c r="E202" s="74">
        <v>378504.8314900398</v>
      </c>
      <c r="F202" s="97">
        <v>1.7352735528079668</v>
      </c>
      <c r="J202" s="83"/>
      <c r="K202" s="81"/>
      <c r="L202" s="84"/>
      <c r="M202" s="84"/>
    </row>
    <row r="203" spans="1:13" ht="11.25">
      <c r="A203" s="80"/>
      <c r="C203" s="74" t="s">
        <v>794</v>
      </c>
      <c r="D203" s="105">
        <v>38398.84127314815</v>
      </c>
      <c r="E203" s="74">
        <v>921564.7624378181</v>
      </c>
      <c r="F203" s="97">
        <v>0.9298772582943883</v>
      </c>
      <c r="J203" s="83"/>
      <c r="K203" s="81"/>
      <c r="L203" s="84"/>
      <c r="M203" s="84"/>
    </row>
    <row r="204" spans="1:13" ht="11.25">
      <c r="A204" s="80"/>
      <c r="C204" s="74" t="s">
        <v>1135</v>
      </c>
      <c r="D204" s="105">
        <v>38398.848912037036</v>
      </c>
      <c r="E204" s="74">
        <v>542718.0807409311</v>
      </c>
      <c r="F204" s="97">
        <v>1.309293757617973</v>
      </c>
      <c r="J204" s="83"/>
      <c r="K204" s="81"/>
      <c r="L204" s="84"/>
      <c r="M204" s="84"/>
    </row>
    <row r="205" spans="1:13" ht="11.25">
      <c r="A205" s="80"/>
      <c r="C205" s="74" t="s">
        <v>860</v>
      </c>
      <c r="D205" s="105">
        <v>38398.8565625</v>
      </c>
      <c r="E205" s="74">
        <v>456764.35593811923</v>
      </c>
      <c r="F205" s="97">
        <v>1.0291106738369373</v>
      </c>
      <c r="J205" s="83"/>
      <c r="K205" s="81"/>
      <c r="L205" s="84"/>
      <c r="M205" s="84"/>
    </row>
    <row r="206" spans="1:13" ht="11.25">
      <c r="A206" s="80"/>
      <c r="C206" s="74" t="s">
        <v>894</v>
      </c>
      <c r="D206" s="105">
        <v>38398.86417824074</v>
      </c>
      <c r="E206" s="74">
        <v>436532.7216657003</v>
      </c>
      <c r="F206" s="97">
        <v>0.3273327832081496</v>
      </c>
      <c r="J206" s="83"/>
      <c r="K206" s="81"/>
      <c r="L206" s="84"/>
      <c r="M206" s="84"/>
    </row>
    <row r="207" spans="1:13" ht="11.25">
      <c r="A207" s="80"/>
      <c r="C207" s="74" t="s">
        <v>706</v>
      </c>
      <c r="D207" s="105">
        <v>38398.87180555556</v>
      </c>
      <c r="E207" s="74">
        <v>388548.8692180315</v>
      </c>
      <c r="F207" s="97">
        <v>1.975192350743434</v>
      </c>
      <c r="J207" s="83"/>
      <c r="K207" s="81"/>
      <c r="L207" s="84"/>
      <c r="M207" s="84"/>
    </row>
    <row r="208" spans="1:13" ht="11.25">
      <c r="A208" s="80"/>
      <c r="C208" s="74" t="s">
        <v>1138</v>
      </c>
      <c r="D208" s="105">
        <v>38398.87944444444</v>
      </c>
      <c r="E208" s="74">
        <v>335399.9186145465</v>
      </c>
      <c r="F208" s="97">
        <v>2.341298329175704</v>
      </c>
      <c r="J208" s="83"/>
      <c r="K208" s="81"/>
      <c r="L208" s="84"/>
      <c r="M208" s="84"/>
    </row>
    <row r="209" spans="1:13" ht="11.25">
      <c r="A209" s="80"/>
      <c r="C209" s="74" t="s">
        <v>1212</v>
      </c>
      <c r="D209" s="105">
        <v>38398.88707175926</v>
      </c>
      <c r="E209" s="74">
        <v>535583.5467793172</v>
      </c>
      <c r="F209" s="97">
        <v>1.926208601824244</v>
      </c>
      <c r="J209" s="83"/>
      <c r="K209" s="81"/>
      <c r="L209" s="84"/>
      <c r="M209" s="84"/>
    </row>
    <row r="210" spans="1:13" ht="11.25">
      <c r="A210" s="80"/>
      <c r="C210" s="74" t="s">
        <v>1136</v>
      </c>
      <c r="D210" s="105">
        <v>38398.89469907407</v>
      </c>
      <c r="E210" s="74">
        <v>379937.63099590444</v>
      </c>
      <c r="F210" s="97">
        <v>1.1149829783595142</v>
      </c>
      <c r="J210" s="83"/>
      <c r="K210" s="81"/>
      <c r="L210" s="84"/>
      <c r="M210" s="84"/>
    </row>
    <row r="211" spans="1:13" ht="11.25">
      <c r="A211" s="80"/>
      <c r="C211" s="74" t="s">
        <v>617</v>
      </c>
      <c r="D211" s="105">
        <v>38398.90232638889</v>
      </c>
      <c r="E211" s="74">
        <v>414029.2787747383</v>
      </c>
      <c r="F211" s="97">
        <v>2.0892638831914065</v>
      </c>
      <c r="J211" s="83"/>
      <c r="K211" s="81"/>
      <c r="L211" s="84"/>
      <c r="M211" s="84"/>
    </row>
    <row r="212" spans="1:13" ht="11.25">
      <c r="A212" s="80"/>
      <c r="C212" s="74" t="s">
        <v>651</v>
      </c>
      <c r="D212" s="105">
        <v>38398.90996527778</v>
      </c>
      <c r="E212" s="74">
        <v>423949.724682649</v>
      </c>
      <c r="F212" s="97">
        <v>1.6435026904516379</v>
      </c>
      <c r="J212" s="83"/>
      <c r="K212" s="81"/>
      <c r="L212" s="84"/>
      <c r="M212" s="84"/>
    </row>
    <row r="213" spans="1:13" ht="11.25">
      <c r="A213" s="80"/>
      <c r="C213" s="74" t="s">
        <v>463</v>
      </c>
      <c r="D213" s="105">
        <v>38398.91756944444</v>
      </c>
      <c r="E213" s="74">
        <v>385837.7557069486</v>
      </c>
      <c r="F213" s="97">
        <v>0.7569670971558986</v>
      </c>
      <c r="J213" s="83"/>
      <c r="K213" s="81"/>
      <c r="L213" s="84"/>
      <c r="M213" s="84"/>
    </row>
    <row r="214" spans="1:13" ht="11.25">
      <c r="A214" s="80"/>
      <c r="C214" s="74" t="s">
        <v>1075</v>
      </c>
      <c r="D214" s="105">
        <v>38398.92519675926</v>
      </c>
      <c r="E214" s="74">
        <v>530227.6029688542</v>
      </c>
      <c r="F214" s="97">
        <v>0.9836579004378337</v>
      </c>
      <c r="J214" s="83"/>
      <c r="K214" s="81"/>
      <c r="L214" s="84"/>
      <c r="M214" s="84"/>
    </row>
    <row r="215" spans="1:13" ht="11.25">
      <c r="A215" s="80"/>
      <c r="C215" s="74" t="s">
        <v>1145</v>
      </c>
      <c r="D215" s="105">
        <v>38398.93282407407</v>
      </c>
      <c r="E215" s="74">
        <v>557441.92856884</v>
      </c>
      <c r="F215" s="97">
        <v>0.7582129677316783</v>
      </c>
      <c r="J215" s="83"/>
      <c r="K215" s="81"/>
      <c r="L215" s="84"/>
      <c r="M215" s="84"/>
    </row>
    <row r="216" spans="1:13" ht="11.25">
      <c r="A216" s="80"/>
      <c r="C216" s="74" t="s">
        <v>563</v>
      </c>
      <c r="D216" s="105">
        <v>38398.940474537034</v>
      </c>
      <c r="E216" s="74">
        <v>392155.32071670145</v>
      </c>
      <c r="F216" s="97">
        <v>1.6814586445599133</v>
      </c>
      <c r="J216" s="83"/>
      <c r="K216" s="81"/>
      <c r="L216" s="84"/>
      <c r="M216" s="84"/>
    </row>
    <row r="217" spans="1:13" ht="11.25">
      <c r="A217" s="80"/>
      <c r="C217" s="74" t="s">
        <v>375</v>
      </c>
      <c r="D217" s="105">
        <v>38398.94809027778</v>
      </c>
      <c r="E217" s="74">
        <v>415599.36010948324</v>
      </c>
      <c r="F217" s="97">
        <v>0.8420419281488037</v>
      </c>
      <c r="J217" s="83"/>
      <c r="K217" s="81"/>
      <c r="L217" s="84"/>
      <c r="M217" s="84"/>
    </row>
    <row r="218" spans="1:13" ht="11.25">
      <c r="A218" s="80"/>
      <c r="C218" s="74" t="s">
        <v>1250</v>
      </c>
      <c r="D218" s="105">
        <v>38398.955717592595</v>
      </c>
      <c r="E218" s="74">
        <v>573904.350104332</v>
      </c>
      <c r="F218" s="97">
        <v>1.185153270567685</v>
      </c>
      <c r="J218" s="83"/>
      <c r="K218" s="81"/>
      <c r="L218" s="84"/>
      <c r="M218" s="84"/>
    </row>
    <row r="219" spans="1:13" ht="11.25">
      <c r="A219" s="80"/>
      <c r="C219" s="74" t="s">
        <v>1144</v>
      </c>
      <c r="D219" s="105">
        <v>38398.96333333333</v>
      </c>
      <c r="E219" s="74">
        <v>542114.0785309473</v>
      </c>
      <c r="F219" s="97">
        <v>1.3084640836105754</v>
      </c>
      <c r="J219" s="83"/>
      <c r="K219" s="81"/>
      <c r="L219" s="84"/>
      <c r="M219" s="84"/>
    </row>
    <row r="220" spans="1:13" ht="11.25">
      <c r="A220" s="80"/>
      <c r="C220" s="74" t="s">
        <v>253</v>
      </c>
      <c r="D220" s="105">
        <v>38398.9709375</v>
      </c>
      <c r="E220" s="74">
        <v>412325.13816912717</v>
      </c>
      <c r="F220" s="97">
        <v>2.6973699862193814</v>
      </c>
      <c r="J220" s="83"/>
      <c r="K220" s="81"/>
      <c r="L220" s="84"/>
      <c r="M220" s="84"/>
    </row>
    <row r="221" spans="1:13" ht="11.25">
      <c r="A221" s="80"/>
      <c r="C221" s="74" t="s">
        <v>1194</v>
      </c>
      <c r="D221" s="105">
        <v>38398.978541666664</v>
      </c>
      <c r="E221" s="74">
        <v>387223.75966183096</v>
      </c>
      <c r="F221" s="97">
        <v>1.2822409763072022</v>
      </c>
      <c r="J221" s="83"/>
      <c r="K221" s="81"/>
      <c r="L221" s="84"/>
      <c r="M221" s="84"/>
    </row>
    <row r="222" spans="1:13" ht="11.25">
      <c r="A222" s="80"/>
      <c r="C222" s="74" t="s">
        <v>320</v>
      </c>
      <c r="D222" s="105">
        <v>38398.98615740741</v>
      </c>
      <c r="E222" s="74">
        <v>413139.5788667947</v>
      </c>
      <c r="F222" s="97">
        <v>1.1198220108788972</v>
      </c>
      <c r="J222" s="83"/>
      <c r="K222" s="81"/>
      <c r="L222" s="84"/>
      <c r="M222" s="84"/>
    </row>
    <row r="223" spans="1:13" ht="11.25">
      <c r="A223" s="80"/>
      <c r="C223" s="74" t="s">
        <v>132</v>
      </c>
      <c r="D223" s="105">
        <v>38398.99377314815</v>
      </c>
      <c r="E223" s="74">
        <v>405179.6248435924</v>
      </c>
      <c r="F223" s="97">
        <v>0.6512555004884217</v>
      </c>
      <c r="J223" s="83"/>
      <c r="K223" s="81"/>
      <c r="L223" s="84"/>
      <c r="M223" s="84"/>
    </row>
    <row r="224" spans="1:13" ht="11.25">
      <c r="A224" s="80"/>
      <c r="C224" s="74" t="s">
        <v>1257</v>
      </c>
      <c r="D224" s="105">
        <v>38399.00140046296</v>
      </c>
      <c r="E224" s="74">
        <v>546774.9352016449</v>
      </c>
      <c r="F224" s="97">
        <v>2.3289367462623947</v>
      </c>
      <c r="J224" s="83"/>
      <c r="K224" s="81"/>
      <c r="L224" s="84"/>
      <c r="M224" s="84"/>
    </row>
    <row r="225" spans="1:13" ht="11.25">
      <c r="A225" s="80"/>
      <c r="C225" s="74" t="s">
        <v>1195</v>
      </c>
      <c r="D225" s="105">
        <v>38399.0090162037</v>
      </c>
      <c r="E225" s="74">
        <v>350658.3620460803</v>
      </c>
      <c r="F225" s="97">
        <v>1.377000414855911</v>
      </c>
      <c r="J225" s="83"/>
      <c r="K225" s="81"/>
      <c r="L225" s="84"/>
      <c r="M225" s="84"/>
    </row>
    <row r="226" spans="1:13" ht="11.25">
      <c r="A226" s="80"/>
      <c r="C226" s="74" t="s">
        <v>1289</v>
      </c>
      <c r="D226" s="105">
        <v>38399.01664351852</v>
      </c>
      <c r="E226" s="74">
        <v>11279.661652622122</v>
      </c>
      <c r="F226" s="97">
        <v>0.42671418065774924</v>
      </c>
      <c r="J226" s="83"/>
      <c r="K226" s="81"/>
      <c r="L226" s="84"/>
      <c r="M226" s="84"/>
    </row>
    <row r="227" spans="1:6" ht="11.25">
      <c r="A227" s="80"/>
      <c r="C227" s="74" t="s">
        <v>1251</v>
      </c>
      <c r="D227" s="105">
        <v>38399.024247685185</v>
      </c>
      <c r="E227" s="74">
        <v>389098.5908191999</v>
      </c>
      <c r="F227" s="97">
        <v>1.435832794523408</v>
      </c>
    </row>
    <row r="228" spans="1:13" ht="11.25">
      <c r="A228" s="80"/>
      <c r="C228" s="74" t="s">
        <v>1253</v>
      </c>
      <c r="D228" s="105">
        <v>38399.031863425924</v>
      </c>
      <c r="E228" s="74">
        <v>586499.1551675797</v>
      </c>
      <c r="F228" s="97">
        <v>2.389163841392366</v>
      </c>
      <c r="H228" s="83"/>
      <c r="M228" s="77"/>
    </row>
    <row r="229" spans="1:6" ht="11.25">
      <c r="A229" s="80"/>
      <c r="C229" s="74" t="s">
        <v>1256</v>
      </c>
      <c r="D229" s="105">
        <v>38399.03947916667</v>
      </c>
      <c r="E229" s="74">
        <v>557717.498344419</v>
      </c>
      <c r="F229" s="97">
        <v>0.8204942962996268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1092</v>
      </c>
    </row>
    <row r="234" ht="11.25">
      <c r="A234" s="80"/>
    </row>
    <row r="235" ht="11.25">
      <c r="A235" s="80"/>
    </row>
    <row r="236" spans="1:6" ht="11.25">
      <c r="A236" s="80"/>
      <c r="C236" s="74" t="s">
        <v>1093</v>
      </c>
      <c r="D236" s="105" t="s">
        <v>1094</v>
      </c>
      <c r="E236" s="74" t="s">
        <v>1095</v>
      </c>
      <c r="F236" s="97" t="s">
        <v>1103</v>
      </c>
    </row>
    <row r="237" spans="1:6" ht="11.25">
      <c r="A237" s="80" t="s">
        <v>1085</v>
      </c>
      <c r="C237" s="74" t="s">
        <v>1099</v>
      </c>
      <c r="D237" s="105">
        <v>38398.80681712963</v>
      </c>
      <c r="E237" s="74">
        <v>558488.0715434802</v>
      </c>
      <c r="F237" s="97">
        <v>1.1161035256715437</v>
      </c>
    </row>
    <row r="238" spans="1:6" ht="11.25">
      <c r="A238" s="80"/>
      <c r="C238" s="74" t="s">
        <v>1218</v>
      </c>
      <c r="D238" s="105">
        <v>38398.81443287037</v>
      </c>
      <c r="E238" s="74">
        <v>13044.231200105974</v>
      </c>
      <c r="F238" s="97">
        <v>0.45182742337113185</v>
      </c>
    </row>
    <row r="239" spans="1:6" ht="11.25">
      <c r="A239" s="80"/>
      <c r="C239" s="74" t="s">
        <v>1219</v>
      </c>
      <c r="D239" s="105">
        <v>38398.82208333333</v>
      </c>
      <c r="E239" s="74">
        <v>459462.53120458685</v>
      </c>
      <c r="F239" s="97">
        <v>1.581486020668119</v>
      </c>
    </row>
    <row r="240" spans="1:6" ht="11.25">
      <c r="A240" s="80"/>
      <c r="C240" s="74" t="s">
        <v>1137</v>
      </c>
      <c r="D240" s="105">
        <v>38398.829722222225</v>
      </c>
      <c r="E240" s="74">
        <v>552135.2387706864</v>
      </c>
      <c r="F240" s="97">
        <v>1.4241351394207937</v>
      </c>
    </row>
    <row r="241" spans="1:6" ht="11.25">
      <c r="A241" s="80"/>
      <c r="C241" s="74" t="s">
        <v>1211</v>
      </c>
      <c r="D241" s="105">
        <v>38398.83733796296</v>
      </c>
      <c r="E241" s="74">
        <v>20592.76947511864</v>
      </c>
      <c r="F241" s="97">
        <v>1.8969318133996182</v>
      </c>
    </row>
    <row r="242" spans="1:6" ht="11.25">
      <c r="A242" s="80"/>
      <c r="C242" s="74" t="s">
        <v>794</v>
      </c>
      <c r="D242" s="105">
        <v>38398.84496527778</v>
      </c>
      <c r="E242" s="74">
        <v>567832.1811210654</v>
      </c>
      <c r="F242" s="97">
        <v>3.4267944357908187</v>
      </c>
    </row>
    <row r="243" spans="1:6" ht="11.25">
      <c r="A243" s="80"/>
      <c r="C243" s="74" t="s">
        <v>1135</v>
      </c>
      <c r="D243" s="105">
        <v>38398.85261574074</v>
      </c>
      <c r="E243" s="74">
        <v>563449.3282853615</v>
      </c>
      <c r="F243" s="97">
        <v>2.4241722094881903</v>
      </c>
    </row>
    <row r="244" spans="1:6" ht="11.25">
      <c r="A244" s="80"/>
      <c r="C244" s="74" t="s">
        <v>860</v>
      </c>
      <c r="D244" s="105">
        <v>38398.86025462963</v>
      </c>
      <c r="E244" s="74">
        <v>578043.8008536254</v>
      </c>
      <c r="F244" s="97">
        <v>0.8747606664334481</v>
      </c>
    </row>
    <row r="245" spans="1:6" ht="11.25">
      <c r="A245" s="80"/>
      <c r="C245" s="74" t="s">
        <v>894</v>
      </c>
      <c r="D245" s="105">
        <v>38398.86787037037</v>
      </c>
      <c r="E245" s="74">
        <v>530311.2836740126</v>
      </c>
      <c r="F245" s="97">
        <v>2.256337951429636</v>
      </c>
    </row>
    <row r="246" spans="1:6" ht="11.25">
      <c r="A246" s="80"/>
      <c r="C246" s="74" t="s">
        <v>706</v>
      </c>
      <c r="D246" s="105">
        <v>38398.87550925926</v>
      </c>
      <c r="E246" s="74">
        <v>448861.091845341</v>
      </c>
      <c r="F246" s="97">
        <v>1.8613987317414062</v>
      </c>
    </row>
    <row r="247" spans="1:6" ht="11.25">
      <c r="A247" s="80"/>
      <c r="C247" s="74" t="s">
        <v>1138</v>
      </c>
      <c r="D247" s="105">
        <v>38398.88313657408</v>
      </c>
      <c r="E247" s="74">
        <v>805722.2094493104</v>
      </c>
      <c r="F247" s="97">
        <v>1.413741829721617</v>
      </c>
    </row>
    <row r="248" spans="1:6" ht="11.25">
      <c r="A248" s="80"/>
      <c r="C248" s="74" t="s">
        <v>1212</v>
      </c>
      <c r="D248" s="105">
        <v>38398.89076388889</v>
      </c>
      <c r="E248" s="74">
        <v>548665.2868850675</v>
      </c>
      <c r="F248" s="97">
        <v>2.015024977615542</v>
      </c>
    </row>
    <row r="249" spans="1:6" ht="11.25">
      <c r="A249" s="80"/>
      <c r="C249" s="74" t="s">
        <v>1136</v>
      </c>
      <c r="D249" s="105">
        <v>38398.8983912037</v>
      </c>
      <c r="E249" s="74">
        <v>14644.88102280738</v>
      </c>
      <c r="F249" s="97">
        <v>1.6364013493407343</v>
      </c>
    </row>
    <row r="250" spans="1:6" ht="11.25">
      <c r="A250" s="80"/>
      <c r="C250" s="74" t="s">
        <v>617</v>
      </c>
      <c r="D250" s="105">
        <v>38398.90603009259</v>
      </c>
      <c r="E250" s="74">
        <v>522743.4926569119</v>
      </c>
      <c r="F250" s="97">
        <v>1.558361821710815</v>
      </c>
    </row>
    <row r="251" spans="1:6" ht="11.25">
      <c r="A251" s="80"/>
      <c r="C251" s="74" t="s">
        <v>651</v>
      </c>
      <c r="D251" s="105">
        <v>38398.91364583333</v>
      </c>
      <c r="E251" s="74">
        <v>520374.18068925827</v>
      </c>
      <c r="F251" s="97">
        <v>2.6096416760344106</v>
      </c>
    </row>
    <row r="252" spans="1:6" ht="11.25">
      <c r="A252" s="80"/>
      <c r="C252" s="74" t="s">
        <v>463</v>
      </c>
      <c r="D252" s="105">
        <v>38398.921273148146</v>
      </c>
      <c r="E252" s="74">
        <v>555099.4005119505</v>
      </c>
      <c r="F252" s="97">
        <v>2.384164633002531</v>
      </c>
    </row>
    <row r="253" spans="1:6" ht="11.25">
      <c r="A253" s="80"/>
      <c r="C253" s="74" t="s">
        <v>1075</v>
      </c>
      <c r="D253" s="105">
        <v>38398.92890046296</v>
      </c>
      <c r="E253" s="74">
        <v>544536.6910050816</v>
      </c>
      <c r="F253" s="97">
        <v>2.110432991176603</v>
      </c>
    </row>
    <row r="254" spans="1:6" ht="11.25">
      <c r="A254" s="80"/>
      <c r="C254" s="74" t="s">
        <v>1145</v>
      </c>
      <c r="D254" s="105">
        <v>38398.936527777776</v>
      </c>
      <c r="E254" s="74">
        <v>459825.35300634225</v>
      </c>
      <c r="F254" s="97">
        <v>0.03081071428102803</v>
      </c>
    </row>
    <row r="255" spans="1:6" ht="11.25">
      <c r="A255" s="80"/>
      <c r="C255" s="74" t="s">
        <v>563</v>
      </c>
      <c r="D255" s="105">
        <v>38398.94415509259</v>
      </c>
      <c r="E255" s="74">
        <v>463685.5505101917</v>
      </c>
      <c r="F255" s="97">
        <v>1.2841248213436478</v>
      </c>
    </row>
    <row r="256" spans="1:6" ht="11.25">
      <c r="A256" s="80"/>
      <c r="C256" s="74" t="s">
        <v>375</v>
      </c>
      <c r="D256" s="105">
        <v>38398.95178240741</v>
      </c>
      <c r="E256" s="74">
        <v>570100.0781524702</v>
      </c>
      <c r="F256" s="97">
        <v>1.9776454285930325</v>
      </c>
    </row>
    <row r="257" spans="1:6" ht="11.25">
      <c r="A257" s="80"/>
      <c r="C257" s="74" t="s">
        <v>1250</v>
      </c>
      <c r="D257" s="105">
        <v>38398.95940972222</v>
      </c>
      <c r="E257" s="74">
        <v>689832.3567349969</v>
      </c>
      <c r="F257" s="97">
        <v>1.2885573090171656</v>
      </c>
    </row>
    <row r="258" spans="1:6" ht="11.25">
      <c r="A258" s="80"/>
      <c r="C258" s="74" t="s">
        <v>1144</v>
      </c>
      <c r="D258" s="105">
        <v>38398.96702546296</v>
      </c>
      <c r="E258" s="74">
        <v>556458.7155772984</v>
      </c>
      <c r="F258" s="97">
        <v>1.2844565305508764</v>
      </c>
    </row>
    <row r="259" spans="1:6" ht="11.25">
      <c r="A259" s="80"/>
      <c r="C259" s="74" t="s">
        <v>253</v>
      </c>
      <c r="D259" s="105">
        <v>38398.97461805555</v>
      </c>
      <c r="E259" s="74">
        <v>646935.9268656629</v>
      </c>
      <c r="F259" s="97">
        <v>2.9783621187710083</v>
      </c>
    </row>
    <row r="260" spans="1:6" ht="11.25">
      <c r="A260" s="80"/>
      <c r="C260" s="74" t="s">
        <v>1194</v>
      </c>
      <c r="D260" s="105">
        <v>38398.9822337963</v>
      </c>
      <c r="E260" s="74">
        <v>20361.608940012324</v>
      </c>
      <c r="F260" s="97">
        <v>3.3603936240483536</v>
      </c>
    </row>
    <row r="261" spans="1:6" ht="11.25">
      <c r="A261" s="80"/>
      <c r="C261" s="74" t="s">
        <v>320</v>
      </c>
      <c r="D261" s="105">
        <v>38398.989849537036</v>
      </c>
      <c r="E261" s="74">
        <v>456029.85810407856</v>
      </c>
      <c r="F261" s="97">
        <v>1.9013240972700145</v>
      </c>
    </row>
    <row r="262" spans="1:6" ht="11.25">
      <c r="A262" s="80"/>
      <c r="C262" s="74" t="s">
        <v>132</v>
      </c>
      <c r="D262" s="105">
        <v>38398.997465277775</v>
      </c>
      <c r="E262" s="74">
        <v>515111.5914397231</v>
      </c>
      <c r="F262" s="97">
        <v>2.1736658624330123</v>
      </c>
    </row>
    <row r="263" spans="1:6" ht="11.25">
      <c r="A263" s="80"/>
      <c r="C263" s="74" t="s">
        <v>1257</v>
      </c>
      <c r="D263" s="105">
        <v>38399.00509259259</v>
      </c>
      <c r="E263" s="74">
        <v>556430.8291448603</v>
      </c>
      <c r="F263" s="97">
        <v>2.9151943622292267</v>
      </c>
    </row>
    <row r="264" spans="1:6" ht="11.25">
      <c r="A264" s="80"/>
      <c r="C264" s="74" t="s">
        <v>1195</v>
      </c>
      <c r="D264" s="105">
        <v>38399.012708333335</v>
      </c>
      <c r="E264" s="74">
        <v>808949.6328353855</v>
      </c>
      <c r="F264" s="97">
        <v>0.7830879148842427</v>
      </c>
    </row>
    <row r="265" spans="1:6" ht="11.25">
      <c r="A265" s="80"/>
      <c r="C265" s="74" t="s">
        <v>1289</v>
      </c>
      <c r="D265" s="105">
        <v>38399.020324074074</v>
      </c>
      <c r="E265" s="74">
        <v>13579.426620809034</v>
      </c>
      <c r="F265" s="97">
        <v>1.7116038021673206</v>
      </c>
    </row>
    <row r="266" spans="1:6" ht="11.25">
      <c r="A266" s="80"/>
      <c r="C266" s="74" t="s">
        <v>1251</v>
      </c>
      <c r="D266" s="105">
        <v>38399.02793981481</v>
      </c>
      <c r="E266" s="74">
        <v>15162.369066175146</v>
      </c>
      <c r="F266" s="97">
        <v>4.192434314791969</v>
      </c>
    </row>
    <row r="267" spans="1:6" ht="11.25">
      <c r="A267" s="80"/>
      <c r="C267" s="74" t="s">
        <v>1253</v>
      </c>
      <c r="D267" s="105">
        <v>38399.03555555556</v>
      </c>
      <c r="E267" s="74">
        <v>696537.0222057146</v>
      </c>
      <c r="F267" s="97">
        <v>0.7924614278127899</v>
      </c>
    </row>
    <row r="268" spans="1:6" ht="11.25">
      <c r="A268" s="80"/>
      <c r="C268" s="74" t="s">
        <v>1256</v>
      </c>
      <c r="D268" s="105">
        <v>38399.04318287037</v>
      </c>
      <c r="E268" s="74">
        <v>561396.0149486613</v>
      </c>
      <c r="F268" s="97">
        <v>2.4853091530341267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1092</v>
      </c>
    </row>
    <row r="273" ht="11.25">
      <c r="A273" s="80"/>
    </row>
    <row r="274" ht="11.25">
      <c r="A274" s="80"/>
    </row>
    <row r="275" spans="1:6" ht="11.25">
      <c r="A275" s="80"/>
      <c r="C275" s="74" t="s">
        <v>1093</v>
      </c>
      <c r="D275" s="105" t="s">
        <v>1094</v>
      </c>
      <c r="E275" s="74" t="s">
        <v>1095</v>
      </c>
      <c r="F275" s="97" t="s">
        <v>1103</v>
      </c>
    </row>
    <row r="276" spans="1:6" ht="11.25">
      <c r="A276" s="80" t="s">
        <v>1139</v>
      </c>
      <c r="C276" s="74" t="s">
        <v>1099</v>
      </c>
      <c r="D276" s="105">
        <v>38398.80195601852</v>
      </c>
      <c r="E276" s="74">
        <v>321.77120104753413</v>
      </c>
      <c r="F276" s="97">
        <v>9.282866107619355</v>
      </c>
    </row>
    <row r="277" spans="1:6" ht="11.25">
      <c r="A277" s="80"/>
      <c r="C277" s="74" t="s">
        <v>1218</v>
      </c>
      <c r="D277" s="105">
        <v>38398.809594907405</v>
      </c>
      <c r="E277" s="74">
        <v>40.19913406698594</v>
      </c>
      <c r="F277" s="97">
        <v>15.90306148827654</v>
      </c>
    </row>
    <row r="278" spans="1:6" ht="11.25">
      <c r="A278" s="80"/>
      <c r="C278" s="74" t="s">
        <v>1219</v>
      </c>
      <c r="D278" s="105">
        <v>38398.81722222222</v>
      </c>
      <c r="E278" s="74">
        <v>63.57299214853164</v>
      </c>
      <c r="F278" s="97">
        <v>10.211714950579465</v>
      </c>
    </row>
    <row r="279" spans="1:6" ht="11.25">
      <c r="A279" s="80"/>
      <c r="C279" s="74" t="s">
        <v>1137</v>
      </c>
      <c r="D279" s="105">
        <v>38398.824849537035</v>
      </c>
      <c r="E279" s="74">
        <v>346.6053910326988</v>
      </c>
      <c r="F279" s="97">
        <v>3.922026431094975</v>
      </c>
    </row>
    <row r="280" spans="1:6" ht="11.25">
      <c r="A280" s="80"/>
      <c r="C280" s="74" t="s">
        <v>1211</v>
      </c>
      <c r="D280" s="105">
        <v>38398.8325</v>
      </c>
      <c r="E280" s="74">
        <v>27.79504512737706</v>
      </c>
      <c r="F280" s="97">
        <v>88.73003778843668</v>
      </c>
    </row>
    <row r="281" spans="1:6" ht="11.25">
      <c r="A281" s="80"/>
      <c r="C281" s="74" t="s">
        <v>794</v>
      </c>
      <c r="D281" s="105">
        <v>38398.84011574074</v>
      </c>
      <c r="E281" s="74">
        <v>80.08974675775502</v>
      </c>
      <c r="F281" s="97">
        <v>33.01453220729691</v>
      </c>
    </row>
    <row r="282" spans="1:6" ht="11.25">
      <c r="A282" s="80"/>
      <c r="C282" s="74" t="s">
        <v>1135</v>
      </c>
      <c r="D282" s="105">
        <v>38398.84775462963</v>
      </c>
      <c r="E282" s="74">
        <v>333.55266736031285</v>
      </c>
      <c r="F282" s="97">
        <v>5.141938443156927</v>
      </c>
    </row>
    <row r="283" spans="1:6" ht="11.25">
      <c r="A283" s="80"/>
      <c r="C283" s="74" t="s">
        <v>860</v>
      </c>
      <c r="D283" s="105">
        <v>38398.85539351852</v>
      </c>
      <c r="E283" s="74">
        <v>47.576970825475904</v>
      </c>
      <c r="F283" s="97">
        <v>25.66361076184826</v>
      </c>
    </row>
    <row r="284" spans="1:6" ht="11.25">
      <c r="A284" s="80"/>
      <c r="C284" s="74" t="s">
        <v>894</v>
      </c>
      <c r="D284" s="105">
        <v>38398.863020833334</v>
      </c>
      <c r="E284" s="74">
        <v>33.2016327960245</v>
      </c>
      <c r="F284" s="97">
        <v>103.40492712586878</v>
      </c>
    </row>
    <row r="285" spans="1:6" ht="11.25">
      <c r="A285" s="80"/>
      <c r="C285" s="74" t="s">
        <v>706</v>
      </c>
      <c r="D285" s="105">
        <v>38398.87064814815</v>
      </c>
      <c r="E285" s="74">
        <v>62.98984253280788</v>
      </c>
      <c r="F285" s="97">
        <v>15.299510003197089</v>
      </c>
    </row>
    <row r="286" spans="1:6" ht="11.25">
      <c r="A286" s="80"/>
      <c r="C286" s="74" t="s">
        <v>1138</v>
      </c>
      <c r="D286" s="105">
        <v>38398.878287037034</v>
      </c>
      <c r="E286" s="74">
        <v>177.85533266777978</v>
      </c>
      <c r="F286" s="97">
        <v>9.86694915030605</v>
      </c>
    </row>
    <row r="287" spans="1:6" ht="11.25">
      <c r="A287" s="80"/>
      <c r="C287" s="74" t="s">
        <v>1212</v>
      </c>
      <c r="D287" s="105">
        <v>38398.88591435185</v>
      </c>
      <c r="E287" s="74">
        <v>316.0451765724887</v>
      </c>
      <c r="F287" s="97">
        <v>8.250085366386914</v>
      </c>
    </row>
    <row r="288" spans="1:6" ht="11.25">
      <c r="A288" s="80"/>
      <c r="C288" s="74" t="s">
        <v>1136</v>
      </c>
      <c r="D288" s="105">
        <v>38398.893541666665</v>
      </c>
      <c r="E288" s="74">
        <v>32.279486292814184</v>
      </c>
      <c r="F288" s="97">
        <v>45.57512389842269</v>
      </c>
    </row>
    <row r="289" spans="1:6" ht="11.25">
      <c r="A289" s="80"/>
      <c r="C289" s="74" t="s">
        <v>617</v>
      </c>
      <c r="D289" s="105">
        <v>38398.90116898148</v>
      </c>
      <c r="E289" s="74">
        <v>48.28417483884478</v>
      </c>
      <c r="F289" s="97">
        <v>55.32794430255145</v>
      </c>
    </row>
    <row r="290" spans="1:6" ht="11.25">
      <c r="A290" s="80"/>
      <c r="C290" s="74" t="s">
        <v>651</v>
      </c>
      <c r="D290" s="105">
        <v>38398.908796296295</v>
      </c>
      <c r="E290" s="74">
        <v>56.1944011900008</v>
      </c>
      <c r="F290" s="97">
        <v>12.58358094189697</v>
      </c>
    </row>
    <row r="291" spans="1:6" ht="11.25">
      <c r="A291" s="80"/>
      <c r="C291" s="74" t="s">
        <v>463</v>
      </c>
      <c r="D291" s="105">
        <v>38398.91641203704</v>
      </c>
      <c r="E291" s="74">
        <v>45.9201370518476</v>
      </c>
      <c r="F291" s="97">
        <v>17.569521819625432</v>
      </c>
    </row>
    <row r="292" spans="1:6" ht="11.25">
      <c r="A292" s="80"/>
      <c r="C292" s="74" t="s">
        <v>1075</v>
      </c>
      <c r="D292" s="105">
        <v>38398.92403935185</v>
      </c>
      <c r="E292" s="74">
        <v>331.6860812011971</v>
      </c>
      <c r="F292" s="97">
        <v>3.8400753407126444</v>
      </c>
    </row>
    <row r="293" spans="1:6" ht="11.25">
      <c r="A293" s="80"/>
      <c r="C293" s="74" t="s">
        <v>1145</v>
      </c>
      <c r="D293" s="105">
        <v>38398.931666666664</v>
      </c>
      <c r="E293" s="74">
        <v>87.92537000387603</v>
      </c>
      <c r="F293" s="97">
        <v>15.604998356838895</v>
      </c>
    </row>
    <row r="294" spans="1:6" ht="11.25">
      <c r="A294" s="80"/>
      <c r="C294" s="74" t="s">
        <v>563</v>
      </c>
      <c r="D294" s="105">
        <v>38398.939305555556</v>
      </c>
      <c r="E294" s="74">
        <v>48.437098249440695</v>
      </c>
      <c r="F294" s="97">
        <v>91.7200727460218</v>
      </c>
    </row>
    <row r="295" spans="1:6" ht="11.25">
      <c r="A295" s="80"/>
      <c r="C295" s="74" t="s">
        <v>375</v>
      </c>
      <c r="D295" s="105">
        <v>38398.94693287037</v>
      </c>
      <c r="E295" s="74">
        <v>22.912787088764745</v>
      </c>
      <c r="F295" s="97">
        <v>92.07521601351094</v>
      </c>
    </row>
    <row r="296" spans="1:6" ht="11.25">
      <c r="A296" s="80"/>
      <c r="C296" s="74" t="s">
        <v>1250</v>
      </c>
      <c r="D296" s="105">
        <v>38398.954560185186</v>
      </c>
      <c r="E296" s="74">
        <v>355.14751205445754</v>
      </c>
      <c r="F296" s="97">
        <v>6.0133048420440325</v>
      </c>
    </row>
    <row r="297" spans="1:6" ht="11.25">
      <c r="A297" s="80"/>
      <c r="C297" s="74" t="s">
        <v>1144</v>
      </c>
      <c r="D297" s="105">
        <v>38398.962175925924</v>
      </c>
      <c r="E297" s="74">
        <v>379.52056460250816</v>
      </c>
      <c r="F297" s="97">
        <v>1.4999477064584925</v>
      </c>
    </row>
    <row r="298" spans="1:6" ht="11.25">
      <c r="A298" s="80"/>
      <c r="C298" s="74" t="s">
        <v>253</v>
      </c>
      <c r="D298" s="105">
        <v>38398.96978009259</v>
      </c>
      <c r="E298" s="74">
        <v>59.62812156454977</v>
      </c>
      <c r="F298" s="97">
        <v>42.08361329034467</v>
      </c>
    </row>
    <row r="299" spans="1:6" ht="11.25">
      <c r="A299" s="80"/>
      <c r="C299" s="74" t="s">
        <v>1194</v>
      </c>
      <c r="D299" s="105">
        <v>38398.97738425926</v>
      </c>
      <c r="E299" s="74">
        <v>55.889265145635036</v>
      </c>
      <c r="F299" s="97">
        <v>30.23281366988908</v>
      </c>
    </row>
    <row r="300" spans="1:6" ht="11.25">
      <c r="A300" s="80"/>
      <c r="C300" s="74" t="s">
        <v>320</v>
      </c>
      <c r="D300" s="105">
        <v>38398.985</v>
      </c>
      <c r="E300" s="74">
        <v>94.7855382378986</v>
      </c>
      <c r="F300" s="97">
        <v>26.651961953498567</v>
      </c>
    </row>
    <row r="301" spans="1:6" ht="11.25">
      <c r="A301" s="80"/>
      <c r="C301" s="74" t="s">
        <v>132</v>
      </c>
      <c r="D301" s="105">
        <v>38398.99261574074</v>
      </c>
      <c r="E301" s="74">
        <v>97.85772069050219</v>
      </c>
      <c r="F301" s="97">
        <v>19.98902453222126</v>
      </c>
    </row>
    <row r="302" spans="1:6" ht="11.25">
      <c r="A302" s="80"/>
      <c r="C302" s="74" t="s">
        <v>1257</v>
      </c>
      <c r="D302" s="105">
        <v>38399.000243055554</v>
      </c>
      <c r="E302" s="74">
        <v>357.47501870654645</v>
      </c>
      <c r="F302" s="97">
        <v>3.5476349257773627</v>
      </c>
    </row>
    <row r="303" spans="1:6" ht="11.25">
      <c r="A303" s="80"/>
      <c r="C303" s="74" t="s">
        <v>1195</v>
      </c>
      <c r="D303" s="105">
        <v>38399.0078587963</v>
      </c>
      <c r="E303" s="74">
        <v>184.27677854055378</v>
      </c>
      <c r="F303" s="97">
        <v>7.4845882780383475</v>
      </c>
    </row>
    <row r="304" spans="1:6" ht="11.25">
      <c r="A304" s="80"/>
      <c r="C304" s="74" t="s">
        <v>1289</v>
      </c>
      <c r="D304" s="105">
        <v>38399.01548611111</v>
      </c>
      <c r="E304" s="74">
        <v>73.7481035170805</v>
      </c>
      <c r="F304" s="97">
        <v>18.473826199803675</v>
      </c>
    </row>
    <row r="305" spans="1:6" ht="11.25">
      <c r="A305" s="80"/>
      <c r="C305" s="74" t="s">
        <v>1251</v>
      </c>
      <c r="D305" s="105">
        <v>38399.02309027778</v>
      </c>
      <c r="E305" s="74">
        <v>23.313159528341608</v>
      </c>
      <c r="F305" s="97">
        <v>71.85050082396339</v>
      </c>
    </row>
    <row r="306" spans="1:6" ht="11.25">
      <c r="A306" s="80"/>
      <c r="C306" s="74" t="s">
        <v>1253</v>
      </c>
      <c r="D306" s="105">
        <v>38399.030706018515</v>
      </c>
      <c r="E306" s="74">
        <v>438.32788763391693</v>
      </c>
      <c r="F306" s="97">
        <v>2.158134145631073</v>
      </c>
    </row>
    <row r="307" spans="1:6" ht="11.25">
      <c r="A307" s="80"/>
      <c r="C307" s="74" t="s">
        <v>1256</v>
      </c>
      <c r="D307" s="105">
        <v>38399.038310185184</v>
      </c>
      <c r="E307" s="74">
        <v>353.0002911119198</v>
      </c>
      <c r="F307" s="97">
        <v>5.566845890072929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1092</v>
      </c>
    </row>
    <row r="312" ht="11.25">
      <c r="A312" s="80"/>
    </row>
    <row r="313" ht="11.25">
      <c r="A313" s="80"/>
    </row>
    <row r="314" spans="1:6" ht="11.25">
      <c r="A314" s="80"/>
      <c r="C314" s="74" t="s">
        <v>1093</v>
      </c>
      <c r="D314" s="105" t="s">
        <v>1094</v>
      </c>
      <c r="E314" s="74" t="s">
        <v>1095</v>
      </c>
      <c r="F314" s="97" t="s">
        <v>1103</v>
      </c>
    </row>
    <row r="315" spans="1:6" ht="11.25">
      <c r="A315" s="80" t="s">
        <v>1110</v>
      </c>
      <c r="C315" s="74" t="s">
        <v>1099</v>
      </c>
      <c r="D315" s="105">
        <v>38398.80247685185</v>
      </c>
      <c r="E315" s="74">
        <v>5485510.806592676</v>
      </c>
      <c r="F315" s="97">
        <v>1.893428421811911</v>
      </c>
    </row>
    <row r="316" spans="1:6" ht="11.25">
      <c r="A316" s="80"/>
      <c r="C316" s="74" t="s">
        <v>1218</v>
      </c>
      <c r="D316" s="105">
        <v>38398.81010416667</v>
      </c>
      <c r="E316" s="74">
        <v>13413.843925965099</v>
      </c>
      <c r="F316" s="97">
        <v>2.771171417668934</v>
      </c>
    </row>
    <row r="317" spans="1:6" ht="11.25">
      <c r="A317" s="80"/>
      <c r="C317" s="74" t="s">
        <v>1219</v>
      </c>
      <c r="D317" s="105">
        <v>38398.81774305556</v>
      </c>
      <c r="E317" s="184">
        <v>5351687.22</v>
      </c>
      <c r="F317" s="184">
        <v>1.209495712468557</v>
      </c>
    </row>
    <row r="318" spans="1:6" ht="11.25">
      <c r="A318" s="80"/>
      <c r="C318" s="74" t="s">
        <v>1137</v>
      </c>
      <c r="D318" s="105">
        <v>38398.825370370374</v>
      </c>
      <c r="E318" s="74">
        <v>5600748.551757127</v>
      </c>
      <c r="F318" s="97">
        <v>0.9540350713259155</v>
      </c>
    </row>
    <row r="319" spans="1:6" ht="11.25">
      <c r="A319" s="80"/>
      <c r="C319" s="74" t="s">
        <v>1211</v>
      </c>
      <c r="D319" s="105">
        <v>38398.83300925926</v>
      </c>
      <c r="E319" s="74">
        <v>4887695.9380517285</v>
      </c>
      <c r="F319" s="97">
        <v>1.5847931980789243</v>
      </c>
    </row>
    <row r="320" spans="1:6" ht="11.25">
      <c r="A320" s="80"/>
      <c r="C320" s="74" t="s">
        <v>794</v>
      </c>
      <c r="D320" s="105">
        <v>38398.840625</v>
      </c>
      <c r="E320" s="74">
        <v>5602882.023843328</v>
      </c>
      <c r="F320" s="97">
        <v>1.4004936878555347</v>
      </c>
    </row>
    <row r="321" spans="1:6" ht="11.25">
      <c r="A321" s="80"/>
      <c r="C321" s="74" t="s">
        <v>1135</v>
      </c>
      <c r="D321" s="105">
        <v>38398.84826388889</v>
      </c>
      <c r="E321" s="74">
        <v>5536903.191312691</v>
      </c>
      <c r="F321" s="97">
        <v>2.102464905994742</v>
      </c>
    </row>
    <row r="322" spans="1:6" ht="11.25">
      <c r="A322" s="80"/>
      <c r="C322" s="74" t="s">
        <v>860</v>
      </c>
      <c r="D322" s="105">
        <v>38398.85591435185</v>
      </c>
      <c r="E322" s="74">
        <v>5964650.161813694</v>
      </c>
      <c r="F322" s="97">
        <v>1.408703114200265</v>
      </c>
    </row>
    <row r="323" spans="1:6" ht="11.25">
      <c r="A323" s="80"/>
      <c r="C323" s="74" t="s">
        <v>894</v>
      </c>
      <c r="D323" s="105">
        <v>38398.863541666666</v>
      </c>
      <c r="E323" s="74">
        <v>5871152.337831711</v>
      </c>
      <c r="F323" s="97">
        <v>1.546308755997332</v>
      </c>
    </row>
    <row r="324" spans="1:6" ht="11.25">
      <c r="A324" s="80"/>
      <c r="C324" s="74" t="s">
        <v>706</v>
      </c>
      <c r="D324" s="105">
        <v>38398.87116898148</v>
      </c>
      <c r="E324" s="74">
        <v>5817971.926071977</v>
      </c>
      <c r="F324" s="97">
        <v>1.738539373629854</v>
      </c>
    </row>
    <row r="325" spans="1:6" ht="11.25">
      <c r="A325" s="80"/>
      <c r="C325" s="74" t="s">
        <v>1138</v>
      </c>
      <c r="D325" s="105">
        <v>38398.878796296296</v>
      </c>
      <c r="E325" s="74">
        <v>7103076.792941227</v>
      </c>
      <c r="F325" s="97">
        <v>1.2716046944331711</v>
      </c>
    </row>
    <row r="326" spans="1:6" ht="11.25">
      <c r="A326" s="80"/>
      <c r="C326" s="74" t="s">
        <v>1212</v>
      </c>
      <c r="D326" s="105">
        <v>38398.88642361111</v>
      </c>
      <c r="E326" s="74">
        <v>5599023.69836352</v>
      </c>
      <c r="F326" s="97">
        <v>0.5406664570659165</v>
      </c>
    </row>
    <row r="327" spans="1:6" ht="11.25">
      <c r="A327" s="80"/>
      <c r="C327" s="74" t="s">
        <v>1136</v>
      </c>
      <c r="D327" s="105">
        <v>38398.8940625</v>
      </c>
      <c r="E327" s="74">
        <v>4636723.869977624</v>
      </c>
      <c r="F327" s="97">
        <v>1.316242460424611</v>
      </c>
    </row>
    <row r="328" spans="1:6" ht="11.25">
      <c r="A328" s="80"/>
      <c r="C328" s="74" t="s">
        <v>617</v>
      </c>
      <c r="D328" s="105">
        <v>38398.90168981482</v>
      </c>
      <c r="E328" s="74">
        <v>5898780.214640433</v>
      </c>
      <c r="F328" s="97">
        <v>1.4666409266518017</v>
      </c>
    </row>
    <row r="329" spans="1:6" ht="11.25">
      <c r="A329" s="80"/>
      <c r="C329" s="74" t="s">
        <v>651</v>
      </c>
      <c r="D329" s="105">
        <v>38398.909317129626</v>
      </c>
      <c r="E329" s="74">
        <v>5879821.850764312</v>
      </c>
      <c r="F329" s="97">
        <v>1.7622021581666036</v>
      </c>
    </row>
    <row r="330" spans="1:6" ht="11.25">
      <c r="A330" s="80"/>
      <c r="C330" s="74" t="s">
        <v>463</v>
      </c>
      <c r="D330" s="105">
        <v>38398.91693287037</v>
      </c>
      <c r="E330" s="74">
        <v>5862779.7210174</v>
      </c>
      <c r="F330" s="97">
        <v>1.3737837424816854</v>
      </c>
    </row>
    <row r="331" spans="1:6" ht="11.25">
      <c r="A331" s="80"/>
      <c r="C331" s="74" t="s">
        <v>1075</v>
      </c>
      <c r="D331" s="105">
        <v>38398.92456018519</v>
      </c>
      <c r="E331" s="74">
        <v>5567853.07099481</v>
      </c>
      <c r="F331" s="97">
        <v>0.13353470451420557</v>
      </c>
    </row>
    <row r="332" spans="1:6" ht="11.25">
      <c r="A332" s="80"/>
      <c r="C332" s="74" t="s">
        <v>1145</v>
      </c>
      <c r="D332" s="105">
        <v>38398.932175925926</v>
      </c>
      <c r="E332" s="74">
        <v>5417398.847953278</v>
      </c>
      <c r="F332" s="97">
        <v>1.0682893154843291</v>
      </c>
    </row>
    <row r="333" spans="1:6" ht="11.25">
      <c r="A333" s="80"/>
      <c r="C333" s="74" t="s">
        <v>563</v>
      </c>
      <c r="D333" s="105">
        <v>38398.93982638889</v>
      </c>
      <c r="E333" s="74">
        <v>5842302.971948725</v>
      </c>
      <c r="F333" s="97">
        <v>0.41391297084644285</v>
      </c>
    </row>
    <row r="334" spans="1:6" ht="11.25">
      <c r="A334" s="80"/>
      <c r="C334" s="74" t="s">
        <v>375</v>
      </c>
      <c r="D334" s="105">
        <v>38398.94744212963</v>
      </c>
      <c r="E334" s="74">
        <v>5778851.223033551</v>
      </c>
      <c r="F334" s="97">
        <v>1.4503003733699549</v>
      </c>
    </row>
    <row r="335" spans="1:6" ht="11.25">
      <c r="A335" s="80"/>
      <c r="C335" s="74" t="s">
        <v>1250</v>
      </c>
      <c r="D335" s="105">
        <v>38398.95506944445</v>
      </c>
      <c r="E335" s="74">
        <v>5820276.540658172</v>
      </c>
      <c r="F335" s="97">
        <v>1.1480908879752598</v>
      </c>
    </row>
    <row r="336" spans="1:6" ht="11.25">
      <c r="A336" s="80"/>
      <c r="C336" s="74" t="s">
        <v>1144</v>
      </c>
      <c r="D336" s="105">
        <v>38398.962685185186</v>
      </c>
      <c r="E336" s="74">
        <v>5550010.045084663</v>
      </c>
      <c r="F336" s="97">
        <v>2.306851115090504</v>
      </c>
    </row>
    <row r="337" spans="1:6" ht="11.25">
      <c r="A337" s="80"/>
      <c r="C337" s="74" t="s">
        <v>253</v>
      </c>
      <c r="D337" s="105">
        <v>38398.970289351855</v>
      </c>
      <c r="E337" s="74">
        <v>6231715.723326555</v>
      </c>
      <c r="F337" s="97">
        <v>0.8014197224497576</v>
      </c>
    </row>
    <row r="338" spans="1:6" ht="11.25">
      <c r="A338" s="80"/>
      <c r="C338" s="74" t="s">
        <v>1194</v>
      </c>
      <c r="D338" s="105">
        <v>38398.97790509259</v>
      </c>
      <c r="E338" s="74">
        <v>5058161.270996904</v>
      </c>
      <c r="F338" s="97">
        <v>2.1297870111509707</v>
      </c>
    </row>
    <row r="339" spans="1:6" ht="11.25">
      <c r="A339" s="80"/>
      <c r="C339" s="74" t="s">
        <v>320</v>
      </c>
      <c r="D339" s="105">
        <v>38398.98552083333</v>
      </c>
      <c r="E339" s="74">
        <v>5755740.484155211</v>
      </c>
      <c r="F339" s="97">
        <v>1.9376647588083116</v>
      </c>
    </row>
    <row r="340" spans="1:6" ht="11.25">
      <c r="A340" s="80"/>
      <c r="C340" s="74" t="s">
        <v>132</v>
      </c>
      <c r="D340" s="105">
        <v>38398.993125</v>
      </c>
      <c r="E340" s="74">
        <v>5899072.497256763</v>
      </c>
      <c r="F340" s="97">
        <v>1.1547620794443296</v>
      </c>
    </row>
    <row r="341" spans="1:6" ht="11.25">
      <c r="A341" s="80"/>
      <c r="C341" s="74" t="s">
        <v>1257</v>
      </c>
      <c r="D341" s="105">
        <v>38399.000752314816</v>
      </c>
      <c r="E341" s="74">
        <v>5795307.111282482</v>
      </c>
      <c r="F341" s="97">
        <v>0.9088751648188892</v>
      </c>
    </row>
    <row r="342" spans="1:6" ht="11.25">
      <c r="A342" s="80"/>
      <c r="C342" s="74" t="s">
        <v>1195</v>
      </c>
      <c r="D342" s="105">
        <v>38399.008368055554</v>
      </c>
      <c r="E342" s="74">
        <v>7365583.060780977</v>
      </c>
      <c r="F342" s="97">
        <v>2.166731894113901</v>
      </c>
    </row>
    <row r="343" spans="1:6" ht="11.25">
      <c r="A343" s="80"/>
      <c r="C343" s="74" t="s">
        <v>1289</v>
      </c>
      <c r="D343" s="105">
        <v>38399.01600694445</v>
      </c>
      <c r="E343" s="74">
        <v>13416.13535659687</v>
      </c>
      <c r="F343" s="97">
        <v>0.8692708573825888</v>
      </c>
    </row>
    <row r="344" spans="1:6" ht="11.25">
      <c r="A344" s="80"/>
      <c r="C344" s="74" t="s">
        <v>1251</v>
      </c>
      <c r="D344" s="105">
        <v>38399.02361111111</v>
      </c>
      <c r="E344" s="74">
        <v>4681809.71962028</v>
      </c>
      <c r="F344" s="97">
        <v>1.4255450765571809</v>
      </c>
    </row>
    <row r="345" spans="1:6" ht="11.25">
      <c r="A345" s="80"/>
      <c r="C345" s="74" t="s">
        <v>1253</v>
      </c>
      <c r="D345" s="105">
        <v>38399.031226851854</v>
      </c>
      <c r="E345" s="74">
        <v>5940524.531192249</v>
      </c>
      <c r="F345" s="97">
        <v>2.14465315208533</v>
      </c>
    </row>
    <row r="346" spans="1:6" ht="11.25">
      <c r="A346" s="80"/>
      <c r="C346" s="74" t="s">
        <v>1256</v>
      </c>
      <c r="D346" s="105">
        <v>38399.038831018515</v>
      </c>
      <c r="E346" s="74">
        <v>5741279.20524584</v>
      </c>
      <c r="F346" s="97">
        <v>0.6700322145570222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1092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1093</v>
      </c>
      <c r="D353" s="105" t="s">
        <v>1094</v>
      </c>
      <c r="E353" s="75" t="s">
        <v>1095</v>
      </c>
      <c r="F353" s="97" t="s">
        <v>1103</v>
      </c>
    </row>
    <row r="354" spans="1:6" ht="11.25">
      <c r="A354" s="80" t="s">
        <v>1071</v>
      </c>
      <c r="C354" s="74" t="s">
        <v>1099</v>
      </c>
      <c r="D354" s="105">
        <v>38398.80537037037</v>
      </c>
      <c r="E354" s="75">
        <v>1930880.9013780626</v>
      </c>
      <c r="F354" s="97">
        <v>0.13851235166051687</v>
      </c>
    </row>
    <row r="355" spans="1:6" ht="11.25">
      <c r="A355" s="80"/>
      <c r="C355" s="74" t="s">
        <v>1218</v>
      </c>
      <c r="D355" s="105">
        <v>38398.812997685185</v>
      </c>
      <c r="E355" s="75">
        <v>1058.849070024072</v>
      </c>
      <c r="F355" s="97">
        <v>18.618768084456768</v>
      </c>
    </row>
    <row r="356" spans="1:6" ht="11.25">
      <c r="A356" s="80"/>
      <c r="C356" s="74" t="s">
        <v>1219</v>
      </c>
      <c r="D356" s="105">
        <v>38398.82063657408</v>
      </c>
      <c r="E356" s="75">
        <v>658057.4171277263</v>
      </c>
      <c r="F356" s="97">
        <v>3.0059195750552568</v>
      </c>
    </row>
    <row r="357" spans="3:6" ht="11.25">
      <c r="C357" s="74" t="s">
        <v>1137</v>
      </c>
      <c r="D357" s="105">
        <v>38398.82827546296</v>
      </c>
      <c r="E357" s="75">
        <v>1929432.5419666562</v>
      </c>
      <c r="F357" s="97">
        <v>0.4097421732229096</v>
      </c>
    </row>
    <row r="358" spans="3:6" ht="11.25">
      <c r="C358" s="74" t="s">
        <v>1211</v>
      </c>
      <c r="D358" s="105">
        <v>38398.83590277778</v>
      </c>
      <c r="E358" s="75">
        <v>3054.161593101527</v>
      </c>
      <c r="F358" s="97">
        <v>6.600416377298851</v>
      </c>
    </row>
    <row r="359" spans="3:6" ht="11.25">
      <c r="C359" s="74" t="s">
        <v>794</v>
      </c>
      <c r="D359" s="105">
        <v>38398.84353009259</v>
      </c>
      <c r="E359" s="75">
        <v>4683180.657068353</v>
      </c>
      <c r="F359" s="97">
        <v>1.8797182276168711</v>
      </c>
    </row>
    <row r="360" spans="3:6" ht="11.25">
      <c r="C360" s="74" t="s">
        <v>1135</v>
      </c>
      <c r="D360" s="105">
        <v>38398.851168981484</v>
      </c>
      <c r="E360" s="75">
        <v>1905058.605733771</v>
      </c>
      <c r="F360" s="97">
        <v>2.9537219266943406</v>
      </c>
    </row>
    <row r="361" spans="3:6" ht="11.25">
      <c r="C361" s="74" t="s">
        <v>860</v>
      </c>
      <c r="D361" s="105">
        <v>38398.858819444446</v>
      </c>
      <c r="E361" s="75">
        <v>270509.3641358593</v>
      </c>
      <c r="F361" s="97">
        <v>2.342773901206433</v>
      </c>
    </row>
    <row r="362" spans="3:6" ht="11.25">
      <c r="C362" s="74" t="s">
        <v>894</v>
      </c>
      <c r="D362" s="105">
        <v>38398.866435185184</v>
      </c>
      <c r="E362" s="75">
        <v>310500.6407778054</v>
      </c>
      <c r="F362" s="97">
        <v>2.4299951554356256</v>
      </c>
    </row>
    <row r="363" spans="3:6" ht="11.25">
      <c r="C363" s="74" t="s">
        <v>706</v>
      </c>
      <c r="D363" s="105">
        <v>38398.8740625</v>
      </c>
      <c r="E363" s="75">
        <v>294378.58739123435</v>
      </c>
      <c r="F363" s="97">
        <v>2.814564410974076</v>
      </c>
    </row>
    <row r="364" spans="3:6" ht="11.25">
      <c r="C364" s="74" t="s">
        <v>1138</v>
      </c>
      <c r="D364" s="105">
        <v>38398.88170138889</v>
      </c>
      <c r="E364" s="75">
        <v>467007.1611607117</v>
      </c>
      <c r="F364" s="97">
        <v>0.7533382391057178</v>
      </c>
    </row>
    <row r="365" spans="3:6" ht="11.25">
      <c r="C365" s="74" t="s">
        <v>1212</v>
      </c>
      <c r="D365" s="105">
        <v>38398.889328703706</v>
      </c>
      <c r="E365" s="75">
        <v>1891063.7328275046</v>
      </c>
      <c r="F365" s="97">
        <v>1.8867348636857395</v>
      </c>
    </row>
    <row r="366" spans="3:6" ht="11.25">
      <c r="C366" s="74" t="s">
        <v>1136</v>
      </c>
      <c r="D366" s="105">
        <v>38398.89695601852</v>
      </c>
      <c r="E366" s="75">
        <v>3062.241426439662</v>
      </c>
      <c r="F366" s="97">
        <v>15.847030459515224</v>
      </c>
    </row>
    <row r="367" spans="3:6" ht="11.25">
      <c r="C367" s="74" t="s">
        <v>617</v>
      </c>
      <c r="D367" s="105">
        <v>38398.90458333334</v>
      </c>
      <c r="E367" s="75">
        <v>252310.40586112675</v>
      </c>
      <c r="F367" s="97">
        <v>0.5905688663721828</v>
      </c>
    </row>
    <row r="368" spans="3:6" ht="11.25">
      <c r="C368" s="74" t="s">
        <v>651</v>
      </c>
      <c r="D368" s="105">
        <v>38398.912210648145</v>
      </c>
      <c r="E368" s="75">
        <v>294780.69803158444</v>
      </c>
      <c r="F368" s="97">
        <v>0.6145920696100345</v>
      </c>
    </row>
    <row r="369" spans="3:6" ht="11.25">
      <c r="C369" s="74" t="s">
        <v>463</v>
      </c>
      <c r="D369" s="105">
        <v>38398.91983796296</v>
      </c>
      <c r="E369" s="75">
        <v>237069.27909555775</v>
      </c>
      <c r="F369" s="97">
        <v>0.4166506580934014</v>
      </c>
    </row>
    <row r="370" spans="3:6" ht="11.25">
      <c r="C370" s="74" t="s">
        <v>1075</v>
      </c>
      <c r="D370" s="105">
        <v>38398.927453703705</v>
      </c>
      <c r="E370" s="75">
        <v>1886337.8651600888</v>
      </c>
      <c r="F370" s="97">
        <v>2.0568659068501423</v>
      </c>
    </row>
    <row r="371" spans="3:6" ht="11.25">
      <c r="C371" s="74" t="s">
        <v>1145</v>
      </c>
      <c r="D371" s="105">
        <v>38398.93509259259</v>
      </c>
      <c r="E371" s="75">
        <v>653736.7208413241</v>
      </c>
      <c r="F371" s="97">
        <v>0.07205160664173194</v>
      </c>
    </row>
    <row r="372" spans="3:6" ht="11.25">
      <c r="C372" s="74" t="s">
        <v>563</v>
      </c>
      <c r="D372" s="105">
        <v>38398.942719907405</v>
      </c>
      <c r="E372" s="75">
        <v>239734.4556889869</v>
      </c>
      <c r="F372" s="97">
        <v>3.9061393526144843</v>
      </c>
    </row>
    <row r="373" spans="3:6" ht="11.25">
      <c r="C373" s="74" t="s">
        <v>375</v>
      </c>
      <c r="D373" s="105">
        <v>38398.95034722222</v>
      </c>
      <c r="E373" s="75">
        <v>205568.69252960305</v>
      </c>
      <c r="F373" s="97">
        <v>0.8079258562640418</v>
      </c>
    </row>
    <row r="374" spans="3:6" ht="11.25">
      <c r="C374" s="74" t="s">
        <v>1250</v>
      </c>
      <c r="D374" s="105">
        <v>38398.957962962966</v>
      </c>
      <c r="E374" s="75">
        <v>966114.120874338</v>
      </c>
      <c r="F374" s="97">
        <v>0.5553374128180024</v>
      </c>
    </row>
    <row r="375" spans="3:6" ht="11.25">
      <c r="C375" s="74" t="s">
        <v>1144</v>
      </c>
      <c r="D375" s="105">
        <v>38398.96559027778</v>
      </c>
      <c r="E375" s="75">
        <v>1905072.4101754236</v>
      </c>
      <c r="F375" s="97">
        <v>0.6972976260461635</v>
      </c>
    </row>
    <row r="376" spans="3:6" ht="11.25">
      <c r="C376" s="74" t="s">
        <v>253</v>
      </c>
      <c r="D376" s="105">
        <v>38398.9731712963</v>
      </c>
      <c r="E376" s="75">
        <v>205142.25248494063</v>
      </c>
      <c r="F376" s="97">
        <v>0.9347200049803916</v>
      </c>
    </row>
    <row r="377" spans="3:6" ht="11.25">
      <c r="C377" s="74" t="s">
        <v>1194</v>
      </c>
      <c r="D377" s="105">
        <v>38398.98079861111</v>
      </c>
      <c r="E377" s="75">
        <v>2978.4715503203242</v>
      </c>
      <c r="F377" s="97">
        <v>11.896134377602912</v>
      </c>
    </row>
    <row r="378" spans="3:6" ht="11.25">
      <c r="C378" s="74" t="s">
        <v>320</v>
      </c>
      <c r="D378" s="105">
        <v>38398.98841435185</v>
      </c>
      <c r="E378" s="75">
        <v>287258.76223801734</v>
      </c>
      <c r="F378" s="97">
        <v>1.8622341425327604</v>
      </c>
    </row>
    <row r="379" spans="3:6" ht="11.25">
      <c r="C379" s="74" t="s">
        <v>132</v>
      </c>
      <c r="D379" s="105">
        <v>38398.99601851852</v>
      </c>
      <c r="E379" s="75">
        <v>235929.4033210236</v>
      </c>
      <c r="F379" s="97">
        <v>2.03685369581151</v>
      </c>
    </row>
    <row r="380" spans="3:6" ht="11.25">
      <c r="C380" s="74" t="s">
        <v>1257</v>
      </c>
      <c r="D380" s="105">
        <v>38399.003645833334</v>
      </c>
      <c r="E380" s="75">
        <v>1914005.3827918537</v>
      </c>
      <c r="F380" s="97">
        <v>0.2724071122942354</v>
      </c>
    </row>
    <row r="381" spans="3:6" ht="11.25">
      <c r="C381" s="74" t="s">
        <v>1195</v>
      </c>
      <c r="D381" s="105">
        <v>38399.01126157407</v>
      </c>
      <c r="E381" s="75">
        <v>479864.275581912</v>
      </c>
      <c r="F381" s="97">
        <v>1.7357839942937572</v>
      </c>
    </row>
    <row r="382" spans="3:6" ht="11.25">
      <c r="C382" s="74" t="s">
        <v>1289</v>
      </c>
      <c r="D382" s="105">
        <v>38399.01888888889</v>
      </c>
      <c r="E382" s="75">
        <v>1236.580595447306</v>
      </c>
      <c r="F382" s="97">
        <v>11.924230444053928</v>
      </c>
    </row>
    <row r="383" spans="3:6" ht="11.25">
      <c r="C383" s="74" t="s">
        <v>1251</v>
      </c>
      <c r="D383" s="105">
        <v>38399.026504629626</v>
      </c>
      <c r="E383" s="74">
        <v>3609.046040173162</v>
      </c>
      <c r="F383" s="97">
        <v>6.704636538835095</v>
      </c>
    </row>
    <row r="384" spans="3:6" ht="11.25">
      <c r="C384" s="74" t="s">
        <v>1253</v>
      </c>
      <c r="D384" s="105">
        <v>38399.03412037037</v>
      </c>
      <c r="E384" s="74">
        <v>989746.0047598386</v>
      </c>
      <c r="F384" s="97">
        <v>2.3024809483236104</v>
      </c>
    </row>
    <row r="385" spans="3:6" ht="11.25">
      <c r="C385" s="74" t="s">
        <v>1256</v>
      </c>
      <c r="D385" s="105">
        <v>38399.04173611111</v>
      </c>
      <c r="E385" s="74">
        <v>1904140.3641721157</v>
      </c>
      <c r="F385" s="97">
        <v>1.367412655534508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1092</v>
      </c>
    </row>
    <row r="393" spans="1:7" ht="11.25">
      <c r="A393" s="74" t="s">
        <v>1215</v>
      </c>
      <c r="G393" s="74" t="s">
        <v>1174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73">
      <selection activeCell="F396" sqref="F396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1100</v>
      </c>
      <c r="D1" s="76" t="s">
        <v>1101</v>
      </c>
      <c r="E1" s="15" t="s">
        <v>1102</v>
      </c>
      <c r="F1" s="31" t="s">
        <v>1103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38398.80631944445</v>
      </c>
      <c r="E3" s="15">
        <f>'raw data'!E3</f>
        <v>5049751.7092389185</v>
      </c>
      <c r="F3" s="31">
        <f>'raw data'!F3</f>
        <v>1.1182342601094115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38398.81394675926</v>
      </c>
      <c r="E4" s="173">
        <v>6879.405000000001</v>
      </c>
      <c r="F4" s="174">
        <v>3.1961318400340324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38398.82157407407</v>
      </c>
      <c r="E5" s="15">
        <f>'raw data'!E5</f>
        <v>5845594.615713766</v>
      </c>
      <c r="F5" s="31">
        <f>'raw data'!F5</f>
        <v>0.7805942364702564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38398.82921296296</v>
      </c>
      <c r="E6" s="15">
        <f>'raw data'!E6</f>
        <v>5132900.609426277</v>
      </c>
      <c r="F6" s="31">
        <f>'raw data'!F6</f>
        <v>0.7614809513117347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38398.836851851855</v>
      </c>
      <c r="E7" s="15">
        <f>'raw data'!E7</f>
        <v>246644.1224246131</v>
      </c>
      <c r="F7" s="31">
        <f>'raw data'!F7</f>
        <v>2.1753658685089357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182r1  43-52</v>
      </c>
      <c r="D8" s="81">
        <f>'raw data'!D8</f>
        <v>38398.84446759259</v>
      </c>
      <c r="E8" s="15">
        <f>'raw data'!E8</f>
        <v>4680660.660979689</v>
      </c>
      <c r="F8" s="31">
        <f>'raw data'!F8</f>
        <v>3.1513028053810292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38398.852118055554</v>
      </c>
      <c r="E9" s="15">
        <f>'raw data'!E9</f>
        <v>4952948.684764606</v>
      </c>
      <c r="F9" s="31">
        <f>'raw data'!F9</f>
        <v>3.6012197687782623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194r2  50-60</v>
      </c>
      <c r="D10" s="81">
        <f>'raw data'!D10</f>
        <v>38398.85975694445</v>
      </c>
      <c r="E10" s="15">
        <f>'raw data'!E10</f>
        <v>5869279.066253644</v>
      </c>
      <c r="F10" s="31">
        <f>'raw data'!F10</f>
        <v>1.3884482468233346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195r3  44-53</v>
      </c>
      <c r="D11" s="81">
        <f>'raw data'!D11</f>
        <v>38398.867372685185</v>
      </c>
      <c r="E11" s="15">
        <f>'raw data'!E11</f>
        <v>5726646.709104522</v>
      </c>
      <c r="F11" s="31">
        <f>'raw data'!F11</f>
        <v>1.3553131563920413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196r3  55-62</v>
      </c>
      <c r="D12" s="81">
        <f>'raw data'!D12</f>
        <v>38398.87501157408</v>
      </c>
      <c r="E12" s="15">
        <f>'raw data'!E12</f>
        <v>5335407.584552591</v>
      </c>
      <c r="F12" s="31">
        <f>'raw data'!F12</f>
        <v>0.885824469598241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38398.88263888889</v>
      </c>
      <c r="E13" s="15">
        <f>'raw data'!E13</f>
        <v>5878927.826010811</v>
      </c>
      <c r="F13" s="31">
        <f>'raw data'!F13</f>
        <v>1.2016833502414341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38398.89027777778</v>
      </c>
      <c r="E14" s="15">
        <f>'raw data'!E14</f>
        <v>4894762.043690773</v>
      </c>
      <c r="F14" s="31">
        <f>'raw data'!F14</f>
        <v>2.8350777989624225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38398.897893518515</v>
      </c>
      <c r="E15" s="15">
        <f>'raw data'!E15</f>
        <v>67303.68681666901</v>
      </c>
      <c r="F15" s="31">
        <f>'raw data'!F15</f>
        <v>3.6840021624544192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198r1  62-72</v>
      </c>
      <c r="D16" s="81">
        <f>'raw data'!D16</f>
        <v>38398.90553240741</v>
      </c>
      <c r="E16" s="15">
        <f>'raw data'!E16</f>
        <v>5811220.713659462</v>
      </c>
      <c r="F16" s="31">
        <f>'raw data'!F16</f>
        <v>2.2978852642592607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199r3  55-68</v>
      </c>
      <c r="D17" s="81">
        <f>'raw data'!D17</f>
        <v>38398.913148148145</v>
      </c>
      <c r="E17" s="15">
        <f>'raw data'!E17</f>
        <v>5540659.782243598</v>
      </c>
      <c r="F17" s="31">
        <f>'raw data'!F17</f>
        <v>2.922545641538721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200r2  40-50</v>
      </c>
      <c r="D18" s="81">
        <f>'raw data'!D18</f>
        <v>38398.92077546296</v>
      </c>
      <c r="E18" s="15">
        <f>'raw data'!E18</f>
        <v>6202528.832394877</v>
      </c>
      <c r="F18" s="31">
        <f>'raw data'!F18</f>
        <v>2.486580579091652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38398.928402777776</v>
      </c>
      <c r="E19" s="15">
        <f>'raw data'!E19</f>
        <v>4979146.259204691</v>
      </c>
      <c r="F19" s="31">
        <f>'raw data'!F19</f>
        <v>1.3060088745170677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38398.93603009259</v>
      </c>
      <c r="E20" s="15">
        <f>'raw data'!E20</f>
        <v>5634659.171998313</v>
      </c>
      <c r="F20" s="31">
        <f>'raw data'!F20</f>
        <v>2.053671502686068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202r1  44-56</v>
      </c>
      <c r="D21" s="81">
        <f>'raw data'!D21</f>
        <v>38398.94366898148</v>
      </c>
      <c r="E21" s="15">
        <f>'raw data'!E21</f>
        <v>5302082.88586612</v>
      </c>
      <c r="F21" s="31">
        <f>'raw data'!F21</f>
        <v>1.4452113439253624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203r1  83-92</v>
      </c>
      <c r="D22" s="81">
        <f>'raw data'!D22</f>
        <v>38398.95128472222</v>
      </c>
      <c r="E22" s="15">
        <f>'raw data'!E22</f>
        <v>6175147.1200047545</v>
      </c>
      <c r="F22" s="31">
        <f>'raw data'!F22</f>
        <v>1.7414137634799993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38398.95891203704</v>
      </c>
      <c r="E23" s="15">
        <f>'raw data'!E23</f>
        <v>6413030.753111968</v>
      </c>
      <c r="F23" s="31">
        <f>'raw data'!F23</f>
        <v>0.7455237196895473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38398.96653935185</v>
      </c>
      <c r="E24" s="15">
        <f>'raw data'!E24</f>
        <v>4917467.2533249715</v>
      </c>
      <c r="F24" s="31">
        <f>'raw data'!F24</f>
        <v>1.6148427165095398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204r4  15-26</v>
      </c>
      <c r="D25" s="81">
        <f>'raw data'!D25</f>
        <v>38398.97412037037</v>
      </c>
      <c r="E25" s="15">
        <f>'raw data'!E25</f>
        <v>6593031.752995811</v>
      </c>
      <c r="F25" s="31">
        <f>'raw data'!F25</f>
        <v>3.261817647186315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38398.98173611111</v>
      </c>
      <c r="E26" s="15">
        <f>'raw data'!E26</f>
        <v>250046.88111865043</v>
      </c>
      <c r="F26" s="31">
        <f>'raw data'!F26</f>
        <v>2.363965400222036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205r2  91-101</v>
      </c>
      <c r="D27" s="81">
        <f>'raw data'!D27</f>
        <v>38398.98935185185</v>
      </c>
      <c r="E27" s="15">
        <f>'raw data'!E27</f>
        <v>5554156.401748473</v>
      </c>
      <c r="F27" s="31">
        <f>'raw data'!F27</f>
        <v>1.5070119706793677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209r2  85-90</v>
      </c>
      <c r="D28" s="81">
        <f>'raw data'!D28</f>
        <v>38398.99696759259</v>
      </c>
      <c r="E28" s="15">
        <f>'raw data'!E28</f>
        <v>6043818.265581603</v>
      </c>
      <c r="F28" s="31">
        <f>'raw data'!F28</f>
        <v>1.8238301546090463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38399.00460648148</v>
      </c>
      <c r="E29" s="15">
        <f>'raw data'!E29</f>
        <v>4993273.145675514</v>
      </c>
      <c r="F29" s="31">
        <f>'raw data'!F29</f>
        <v>1.4321260967780856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38399.01221064815</v>
      </c>
      <c r="E30" s="15">
        <f>'raw data'!E30</f>
        <v>5899319.079224089</v>
      </c>
      <c r="F30" s="31">
        <f>'raw data'!F30</f>
        <v>0.5379883770275913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38399.019837962966</v>
      </c>
      <c r="E31" s="173">
        <v>5737.77</v>
      </c>
      <c r="F31" s="174">
        <v>0.503793724995313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38399.027453703704</v>
      </c>
      <c r="E32" s="15">
        <f>'raw data'!E32</f>
        <v>69254.74854291276</v>
      </c>
      <c r="F32" s="31">
        <f>'raw data'!F32</f>
        <v>1.783410122065157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38399.03505787037</v>
      </c>
      <c r="E33" s="15">
        <f>'raw data'!E33</f>
        <v>6456386.424307848</v>
      </c>
      <c r="F33" s="31">
        <f>'raw data'!F33</f>
        <v>0.6191997670672134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38399.04268518519</v>
      </c>
      <c r="E34" s="15">
        <f>'raw data'!E34</f>
        <v>5135992.677438464</v>
      </c>
      <c r="F34" s="31">
        <f>'raw data'!F34</f>
        <v>1.139232781407156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38398.80584490741</v>
      </c>
      <c r="E42" s="15">
        <f>'raw data'!E42</f>
        <v>4853789.923802693</v>
      </c>
      <c r="F42" s="31">
        <f>'raw data'!F42</f>
        <v>0.895763378425202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38398.813472222224</v>
      </c>
      <c r="E43" s="15">
        <f>'raw data'!E43</f>
        <v>16913.131230513256</v>
      </c>
      <c r="F43" s="31">
        <f>'raw data'!F43</f>
        <v>2.341706395779733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38398.82111111111</v>
      </c>
      <c r="E44" s="15">
        <f>'raw data'!E44</f>
        <v>5455826.535326639</v>
      </c>
      <c r="F44" s="31">
        <f>'raw data'!F44</f>
        <v>2.1845334557391043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38398.82875</v>
      </c>
      <c r="E45" s="15">
        <f>'raw data'!E45</f>
        <v>4764609.252840678</v>
      </c>
      <c r="F45" s="31">
        <f>'raw data'!F45</f>
        <v>0.23989077814085383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38398.836377314816</v>
      </c>
      <c r="E46" s="15">
        <f>'raw data'!E46</f>
        <v>267870.1737203598</v>
      </c>
      <c r="F46" s="31">
        <f>'raw data'!F46</f>
        <v>0.992431409618965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182r1  43-52</v>
      </c>
      <c r="D47" s="81">
        <f>'raw data'!D47</f>
        <v>38398.84400462963</v>
      </c>
      <c r="E47" s="15">
        <f>'raw data'!E47</f>
        <v>5116476.288335164</v>
      </c>
      <c r="F47" s="31">
        <f>'raw data'!F47</f>
        <v>0.24137398941239485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38398.851643518516</v>
      </c>
      <c r="E48" s="15">
        <f>'raw data'!E48</f>
        <v>4832385.808853149</v>
      </c>
      <c r="F48" s="31">
        <f>'raw data'!F48</f>
        <v>1.0190376838211794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194r2  50-60</v>
      </c>
      <c r="D49" s="81">
        <f>'raw data'!D49</f>
        <v>38398.859293981484</v>
      </c>
      <c r="E49" s="15">
        <f>'raw data'!E49</f>
        <v>4980006.467961629</v>
      </c>
      <c r="F49" s="31">
        <f>'raw data'!F49</f>
        <v>1.8728672204235444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195r3  44-53</v>
      </c>
      <c r="D50" s="81">
        <f>'raw data'!D50</f>
        <v>38398.86690972222</v>
      </c>
      <c r="E50" s="15">
        <f>'raw data'!E50</f>
        <v>5614121.394744873</v>
      </c>
      <c r="F50" s="31">
        <f>'raw data'!F50</f>
        <v>2.951438694613454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196r3  55-62</v>
      </c>
      <c r="D51" s="81">
        <f>'raw data'!D51</f>
        <v>38398.874548611115</v>
      </c>
      <c r="E51" s="15">
        <f>'raw data'!E51</f>
        <v>6204851.055130005</v>
      </c>
      <c r="F51" s="31">
        <f>'raw data'!F51</f>
        <v>1.5761899527510288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38398.88217592592</v>
      </c>
      <c r="E52" s="15">
        <f>'raw data'!E52</f>
        <v>2637781.983694712</v>
      </c>
      <c r="F52" s="31">
        <f>'raw data'!F52</f>
        <v>0.773375236577885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38398.88980324074</v>
      </c>
      <c r="E53" s="15">
        <f>'raw data'!E53</f>
        <v>4683160.699666341</v>
      </c>
      <c r="F53" s="31">
        <f>'raw data'!F53</f>
        <v>0.951318856074169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38398.89743055555</v>
      </c>
      <c r="E54" s="15">
        <f>'raw data'!E54</f>
        <v>68538.78434050083</v>
      </c>
      <c r="F54" s="31">
        <f>'raw data'!F54</f>
        <v>1.1430056487303735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198r1  62-72</v>
      </c>
      <c r="D55" s="81">
        <f>'raw data'!D55</f>
        <v>38398.905069444445</v>
      </c>
      <c r="E55" s="15">
        <f>'raw data'!E55</f>
        <v>5743880.562555948</v>
      </c>
      <c r="F55" s="31">
        <f>'raw data'!F55</f>
        <v>1.5561475309852386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199r3  55-68</v>
      </c>
      <c r="D56" s="81">
        <f>'raw data'!D56</f>
        <v>38398.91268518518</v>
      </c>
      <c r="E56" s="15">
        <f>'raw data'!E56</f>
        <v>5834479.737927755</v>
      </c>
      <c r="F56" s="31">
        <f>'raw data'!F56</f>
        <v>2.5785013480581878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200r2  40-50</v>
      </c>
      <c r="D57" s="81">
        <f>'raw data'!D57</f>
        <v>38398.9203125</v>
      </c>
      <c r="E57" s="15">
        <f>'raw data'!E57</f>
        <v>5676278.327573141</v>
      </c>
      <c r="F57" s="31">
        <f>'raw data'!F57</f>
        <v>1.5100859423024917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38398.927928240744</v>
      </c>
      <c r="E58" s="15">
        <f>'raw data'!E58</f>
        <v>4717104.279551188</v>
      </c>
      <c r="F58" s="31">
        <f>'raw data'!F58</f>
        <v>2.155746929521001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38398.93556712963</v>
      </c>
      <c r="E59" s="15">
        <f>'raw data'!E59</f>
        <v>5399580.246541342</v>
      </c>
      <c r="F59" s="31">
        <f>'raw data'!F59</f>
        <v>1.2978314348840536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202r1  44-56</v>
      </c>
      <c r="D60" s="81">
        <f>'raw data'!D60</f>
        <v>38398.94320601852</v>
      </c>
      <c r="E60" s="15">
        <f>'raw data'!E60</f>
        <v>6189306.244008383</v>
      </c>
      <c r="F60" s="31">
        <f>'raw data'!F60</f>
        <v>1.5819937293964044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203r1  83-92</v>
      </c>
      <c r="D61" s="81">
        <f>'raw data'!D61</f>
        <v>38398.95082175926</v>
      </c>
      <c r="E61" s="15">
        <f>'raw data'!E61</f>
        <v>5403709.26646932</v>
      </c>
      <c r="F61" s="31">
        <f>'raw data'!F61</f>
        <v>1.8961793214972722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38398.958449074074</v>
      </c>
      <c r="E62" s="15">
        <f>'raw data'!E62</f>
        <v>4006106.414812724</v>
      </c>
      <c r="F62" s="31">
        <f>'raw data'!F62</f>
        <v>1.304182901590427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38398.96606481481</v>
      </c>
      <c r="E63" s="15">
        <f>'raw data'!E63</f>
        <v>4692898.266337077</v>
      </c>
      <c r="F63" s="31">
        <f>'raw data'!F63</f>
        <v>0.6904706235459811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204r4  15-26</v>
      </c>
      <c r="D64" s="81">
        <f>'raw data'!D64</f>
        <v>38398.973657407405</v>
      </c>
      <c r="E64" s="15">
        <f>'raw data'!E64</f>
        <v>4788900.919474284</v>
      </c>
      <c r="F64" s="31">
        <f>'raw data'!F64</f>
        <v>1.6245651976660458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38398.98127314815</v>
      </c>
      <c r="E65" s="15">
        <f>'raw data'!E65</f>
        <v>258440.39525874454</v>
      </c>
      <c r="F65" s="31">
        <f>'raw data'!F65</f>
        <v>1.6153203815012314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205r2  91-101</v>
      </c>
      <c r="D66" s="81">
        <f>'raw data'!D66</f>
        <v>38398.98888888889</v>
      </c>
      <c r="E66" s="15">
        <f>'raw data'!E66</f>
        <v>5530333.931485495</v>
      </c>
      <c r="F66" s="31">
        <f>'raw data'!F66</f>
        <v>1.962352722956853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209r2  85-90</v>
      </c>
      <c r="D67" s="81">
        <f>'raw data'!D67</f>
        <v>38398.99650462963</v>
      </c>
      <c r="E67" s="15">
        <f>'raw data'!E67</f>
        <v>5986362.622296652</v>
      </c>
      <c r="F67" s="31">
        <f>'raw data'!F67</f>
        <v>1.3825572948181604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38399.00413194444</v>
      </c>
      <c r="E68" s="15">
        <f>'raw data'!E68</f>
        <v>4700083.778961182</v>
      </c>
      <c r="F68" s="31">
        <f>'raw data'!F68</f>
        <v>1.030453076464732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38399.01174768519</v>
      </c>
      <c r="E69" s="15">
        <f>'raw data'!E69</f>
        <v>2665820.9410591125</v>
      </c>
      <c r="F69" s="31">
        <f>'raw data'!F69</f>
        <v>1.0629444351227102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38399.01936342593</v>
      </c>
      <c r="E70" s="15">
        <f>'raw data'!E70</f>
        <v>17812.758567025263</v>
      </c>
      <c r="F70" s="31">
        <f>'raw data'!F70</f>
        <v>1.0649426489993987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38399.026979166665</v>
      </c>
      <c r="E71" s="15">
        <f>'raw data'!E71</f>
        <v>69968.14834670226</v>
      </c>
      <c r="F71" s="31">
        <f>'raw data'!F71</f>
        <v>1.3749026425812694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38399.03459490741</v>
      </c>
      <c r="E72" s="15">
        <f>'raw data'!E72</f>
        <v>3994961.2054214478</v>
      </c>
      <c r="F72" s="31">
        <f>'raw data'!F72</f>
        <v>1.301076774824053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38399.04221064815</v>
      </c>
      <c r="E73" s="15">
        <f>'raw data'!E73</f>
        <v>4726843.8326848345</v>
      </c>
      <c r="F73" s="31">
        <f>'raw data'!F73</f>
        <v>1.1957249135799461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38398.80378472222</v>
      </c>
      <c r="E81" s="15">
        <f>'raw data'!E81</f>
        <v>5938101.784197826</v>
      </c>
      <c r="F81" s="31">
        <f>'raw data'!F81</f>
        <v>0.7363631339017939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38398.811423611114</v>
      </c>
      <c r="E82" s="15">
        <f>'raw data'!E82</f>
        <v>13453.462069006835</v>
      </c>
      <c r="F82" s="31">
        <f>'raw data'!F82</f>
        <v>3.0426198797184583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38398.81905092593</v>
      </c>
      <c r="E83" s="15">
        <f>'raw data'!E83</f>
        <v>5440983.552007279</v>
      </c>
      <c r="F83" s="31">
        <f>'raw data'!F83</f>
        <v>1.3649858450459653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38398.826689814814</v>
      </c>
      <c r="E84" s="15">
        <f>'raw data'!E84</f>
        <v>5917476.317194525</v>
      </c>
      <c r="F84" s="31">
        <f>'raw data'!F84</f>
        <v>0.43667614695261586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38398.834328703706</v>
      </c>
      <c r="E85" s="15">
        <f>'raw data'!E85</f>
        <v>4029987.939517951</v>
      </c>
      <c r="F85" s="31">
        <f>'raw data'!F85</f>
        <v>0.7616982855928148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182r1  43-52</v>
      </c>
      <c r="D86" s="81">
        <f>'raw data'!D86</f>
        <v>38398.841944444444</v>
      </c>
      <c r="E86" s="15">
        <f>'raw data'!E86</f>
        <v>9459468.394816369</v>
      </c>
      <c r="F86" s="31">
        <f>'raw data'!F86</f>
        <v>0.5634503798577875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38398.849583333336</v>
      </c>
      <c r="E87" s="15">
        <f>'raw data'!E87</f>
        <v>6001687.057545597</v>
      </c>
      <c r="F87" s="31">
        <f>'raw data'!F87</f>
        <v>2.733698563519963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194r2  50-60</v>
      </c>
      <c r="D88" s="81">
        <f>'raw data'!D88</f>
        <v>38398.8572337963</v>
      </c>
      <c r="E88" s="15">
        <f>'raw data'!E88</f>
        <v>3585216.6641344996</v>
      </c>
      <c r="F88" s="31">
        <f>'raw data'!F88</f>
        <v>0.7858051435101836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195r3  44-53</v>
      </c>
      <c r="D89" s="81">
        <f>'raw data'!D89</f>
        <v>38398.864849537036</v>
      </c>
      <c r="E89" s="15">
        <f>'raw data'!E89</f>
        <v>3537536.704322167</v>
      </c>
      <c r="F89" s="31">
        <f>'raw data'!F89</f>
        <v>2.687301123364648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196r3  55-62</v>
      </c>
      <c r="D90" s="81">
        <f>'raw data'!D90</f>
        <v>38398.87248842593</v>
      </c>
      <c r="E90" s="15">
        <f>'raw data'!E90</f>
        <v>2849513.5168938786</v>
      </c>
      <c r="F90" s="31">
        <f>'raw data'!F90</f>
        <v>1.0760774946174614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38398.88011574074</v>
      </c>
      <c r="E91" s="15">
        <f>'raw data'!E91</f>
        <v>3140149.8738685227</v>
      </c>
      <c r="F91" s="31">
        <f>'raw data'!F91</f>
        <v>0.44866694050159234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38398.88774305556</v>
      </c>
      <c r="E92" s="15">
        <f>'raw data'!E92</f>
        <v>5844163.892139363</v>
      </c>
      <c r="F92" s="31">
        <f>'raw data'!F92</f>
        <v>0.553934807645197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38398.895370370374</v>
      </c>
      <c r="E93" s="15">
        <f>'raw data'!E93</f>
        <v>4144581.53705357</v>
      </c>
      <c r="F93" s="31">
        <f>'raw data'!F93</f>
        <v>2.364945686396189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198r1  62-72</v>
      </c>
      <c r="D94" s="81">
        <f>'raw data'!D94</f>
        <v>38398.90299768518</v>
      </c>
      <c r="E94" s="15">
        <f>'raw data'!E94</f>
        <v>3071224.5969173266</v>
      </c>
      <c r="F94" s="31">
        <f>'raw data'!F94</f>
        <v>1.7147228263348604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199r3  55-68</v>
      </c>
      <c r="D95" s="81">
        <f>'raw data'!D95</f>
        <v>38398.91063657407</v>
      </c>
      <c r="E95" s="15">
        <f>'raw data'!E95</f>
        <v>3106424.497174989</v>
      </c>
      <c r="F95" s="31">
        <f>'raw data'!F95</f>
        <v>2.363761137884761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200r2  40-50</v>
      </c>
      <c r="D96" s="81">
        <f>'raw data'!D96</f>
        <v>38398.91825231481</v>
      </c>
      <c r="E96" s="15">
        <f>'raw data'!E96</f>
        <v>2996466.877892548</v>
      </c>
      <c r="F96" s="31">
        <f>'raw data'!F96</f>
        <v>1.1260476309644232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38398.92586805556</v>
      </c>
      <c r="E97" s="15">
        <f>'raw data'!E97</f>
        <v>5971672.430131445</v>
      </c>
      <c r="F97" s="31">
        <f>'raw data'!F97</f>
        <v>0.571317195729603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38398.93349537037</v>
      </c>
      <c r="E98" s="15">
        <f>'raw data'!E98</f>
        <v>5429879.693858022</v>
      </c>
      <c r="F98" s="31">
        <f>'raw data'!F98</f>
        <v>1.803512554828959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202r1  44-56</v>
      </c>
      <c r="D99" s="81">
        <f>'raw data'!D99</f>
        <v>38398.941145833334</v>
      </c>
      <c r="E99" s="15">
        <f>'raw data'!E99</f>
        <v>2892543.0520323273</v>
      </c>
      <c r="F99" s="31">
        <f>'raw data'!F99</f>
        <v>1.9003414098993159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203r1  83-92</v>
      </c>
      <c r="D100" s="81">
        <f>'raw data'!D100</f>
        <v>38398.94876157407</v>
      </c>
      <c r="E100" s="15">
        <f>'raw data'!E100</f>
        <v>3579474.1552125947</v>
      </c>
      <c r="F100" s="31">
        <f>'raw data'!F100</f>
        <v>0.9175479708837743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38398.95638888889</v>
      </c>
      <c r="E101" s="15">
        <f>'raw data'!E101</f>
        <v>5643332.834282881</v>
      </c>
      <c r="F101" s="31">
        <f>'raw data'!F101</f>
        <v>2.1303879950517364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38398.964004629626</v>
      </c>
      <c r="E102" s="15">
        <f>'raw data'!E102</f>
        <v>6015909.377356426</v>
      </c>
      <c r="F102" s="31">
        <f>'raw data'!F102</f>
        <v>0.9962691598080748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204r4  15-26</v>
      </c>
      <c r="D103" s="81">
        <f>'raw data'!D103</f>
        <v>38398.971597222226</v>
      </c>
      <c r="E103" s="15">
        <f>'raw data'!E103</f>
        <v>3279864.462168711</v>
      </c>
      <c r="F103" s="31">
        <f>'raw data'!F103</f>
        <v>1.482109714008663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38398.979212962964</v>
      </c>
      <c r="E104" s="15">
        <f>'raw data'!E104</f>
        <v>4103844.962077039</v>
      </c>
      <c r="F104" s="31">
        <f>'raw data'!F104</f>
        <v>0.7800777380161944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205r2  91-101</v>
      </c>
      <c r="D105" s="81">
        <f>'raw data'!D105</f>
        <v>38398.9868287037</v>
      </c>
      <c r="E105" s="15">
        <f>'raw data'!E105</f>
        <v>3412731.7802353627</v>
      </c>
      <c r="F105" s="31">
        <f>'raw data'!F105</f>
        <v>0.9855052399177007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209r2  85-90</v>
      </c>
      <c r="D106" s="81">
        <f>'raw data'!D106</f>
        <v>38398.99444444444</v>
      </c>
      <c r="E106" s="15">
        <f>'raw data'!E106</f>
        <v>3020175.7114587217</v>
      </c>
      <c r="F106" s="31">
        <f>'raw data'!F106</f>
        <v>1.4477173320068477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38399.002071759256</v>
      </c>
      <c r="E107" s="15">
        <f>'raw data'!E107</f>
        <v>6071188.15792818</v>
      </c>
      <c r="F107" s="31">
        <f>'raw data'!F107</f>
        <v>0.6973965981926996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38399.0096875</v>
      </c>
      <c r="E108" s="15">
        <f>'raw data'!E108</f>
        <v>3245030.6386082964</v>
      </c>
      <c r="F108" s="31">
        <f>'raw data'!F108</f>
        <v>0.23240615230952863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38399.01731481482</v>
      </c>
      <c r="E109" s="15">
        <f>'raw data'!E109</f>
        <v>13350.882875883353</v>
      </c>
      <c r="F109" s="31">
        <f>'raw data'!F109</f>
        <v>1.9101217132538915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38399.024930555555</v>
      </c>
      <c r="E110" s="15">
        <f>'raw data'!E110</f>
        <v>4182210.111827898</v>
      </c>
      <c r="F110" s="31">
        <f>'raw data'!F110</f>
        <v>2.0390895340664166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38399.032534722224</v>
      </c>
      <c r="E111" s="15">
        <f>'raw data'!E111</f>
        <v>5687487.185589868</v>
      </c>
      <c r="F111" s="31">
        <f>'raw data'!F111</f>
        <v>1.1026325329870228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38399.04015046296</v>
      </c>
      <c r="E112" s="15">
        <f>'raw data'!E112</f>
        <v>6149363.676844998</v>
      </c>
      <c r="F112" s="31">
        <f>'raw data'!F112</f>
        <v>1.2289402395839708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38398.80731481482</v>
      </c>
      <c r="E120" s="15">
        <f>'raw data'!E120</f>
        <v>21754.80867724942</v>
      </c>
      <c r="F120" s="31">
        <f>'raw data'!F120</f>
        <v>1.0514702312582067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38398.81494212963</v>
      </c>
      <c r="E121" s="171">
        <f>'raw data'!E121</f>
        <v>115.6430602157655</v>
      </c>
      <c r="F121" s="172">
        <f>'raw data'!F121</f>
        <v>53.70167622672614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38398.82258101852</v>
      </c>
      <c r="E122" s="15">
        <f>'raw data'!E122</f>
        <v>1042.4159284571306</v>
      </c>
      <c r="F122" s="31">
        <f>'raw data'!F122</f>
        <v>1.5558293195757114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38398.83021990741</v>
      </c>
      <c r="E123" s="15">
        <f>'raw data'!E123</f>
        <v>22499.69667050379</v>
      </c>
      <c r="F123" s="31">
        <f>'raw data'!F123</f>
        <v>1.962858489596757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38398.83783564815</v>
      </c>
      <c r="E124" s="173">
        <v>125.095</v>
      </c>
      <c r="F124" s="174">
        <v>5.386888064837142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182r1  43-52</v>
      </c>
      <c r="D125" s="81">
        <f>'raw data'!D125</f>
        <v>38398.84546296296</v>
      </c>
      <c r="E125" s="173">
        <v>1677.52</v>
      </c>
      <c r="F125" s="174">
        <v>1.205544729239968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38398.853113425925</v>
      </c>
      <c r="E126" s="15">
        <f>'raw data'!E126</f>
        <v>21809.159194693886</v>
      </c>
      <c r="F126" s="31">
        <f>'raw data'!F126</f>
        <v>1.5606095619536493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194r2  50-60</v>
      </c>
      <c r="D127" s="81">
        <f>'raw data'!D127</f>
        <v>38398.86075231482</v>
      </c>
      <c r="E127" s="15">
        <f>'raw data'!E127</f>
        <v>1003.6522194918472</v>
      </c>
      <c r="F127" s="31">
        <f>'raw data'!F127</f>
        <v>4.829337144838948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195r3  44-53</v>
      </c>
      <c r="D128" s="81">
        <f>'raw data'!D128</f>
        <v>38398.868368055555</v>
      </c>
      <c r="E128" s="173">
        <v>942.805</v>
      </c>
      <c r="F128" s="174">
        <v>3.1087633264756485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196r3  55-62</v>
      </c>
      <c r="D129" s="81">
        <f>'raw data'!D129</f>
        <v>38398.87600694445</v>
      </c>
      <c r="E129" s="173">
        <v>659.085</v>
      </c>
      <c r="F129" s="174">
        <v>2.2347700603282044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38398.88363425926</v>
      </c>
      <c r="E130" s="15">
        <f>'raw data'!E130</f>
        <v>58736.72954810906</v>
      </c>
      <c r="F130" s="31">
        <f>'raw data'!F130</f>
        <v>1.6459301586121433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38398.89126157408</v>
      </c>
      <c r="E131" s="15">
        <f>'raw data'!E131</f>
        <v>21965.97763407968</v>
      </c>
      <c r="F131" s="31">
        <f>'raw data'!F131</f>
        <v>2.1301155154642135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38398.898888888885</v>
      </c>
      <c r="E132" s="175">
        <v>230.425</v>
      </c>
      <c r="F132" s="176">
        <v>73.49246089893293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198r1  62-72</v>
      </c>
      <c r="D133" s="81">
        <f>'raw data'!D133</f>
        <v>38398.90652777778</v>
      </c>
      <c r="E133" s="173">
        <v>837.09</v>
      </c>
      <c r="F133" s="174">
        <v>2.0036761697960452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199r3  55-68</v>
      </c>
      <c r="D134" s="81">
        <f>'raw data'!D134</f>
        <v>38398.914143518516</v>
      </c>
      <c r="E134" s="15">
        <f>'raw data'!E134</f>
        <v>1010.1122931297853</v>
      </c>
      <c r="F134" s="31">
        <f>'raw data'!F134</f>
        <v>4.967669083254497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200r2  40-50</v>
      </c>
      <c r="D135" s="81">
        <f>'raw data'!D135</f>
        <v>38398.92177083333</v>
      </c>
      <c r="E135" s="173">
        <v>927.1</v>
      </c>
      <c r="F135" s="174">
        <v>3.3757465360065986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38398.929398148146</v>
      </c>
      <c r="E136" s="15">
        <f>'raw data'!E136</f>
        <v>21435.659014976573</v>
      </c>
      <c r="F136" s="31">
        <f>'raw data'!F136</f>
        <v>0.9137638819450582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38398.93703703704</v>
      </c>
      <c r="E137" s="15">
        <f>'raw data'!E137</f>
        <v>1008.9878507036019</v>
      </c>
      <c r="F137" s="31">
        <f>'raw data'!F137</f>
        <v>2.407922191418944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202r1  44-56</v>
      </c>
      <c r="D138" s="81">
        <f>'raw data'!D138</f>
        <v>38398.94466435185</v>
      </c>
      <c r="E138" s="171">
        <f>'raw data'!E138</f>
        <v>792.2209358582166</v>
      </c>
      <c r="F138" s="172">
        <f>'raw data'!F138</f>
        <v>6.790260605629031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203r1  83-92</v>
      </c>
      <c r="D139" s="81">
        <f>'raw data'!D139</f>
        <v>38398.95229166667</v>
      </c>
      <c r="E139" s="173">
        <v>916.14</v>
      </c>
      <c r="F139" s="174">
        <v>0.28249075677691954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38398.95990740741</v>
      </c>
      <c r="E140" s="15">
        <f>'raw data'!E140</f>
        <v>32016.98942789104</v>
      </c>
      <c r="F140" s="31">
        <f>'raw data'!F140</f>
        <v>2.306925382131223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38398.967523148145</v>
      </c>
      <c r="E141" s="15">
        <f>'raw data'!E141</f>
        <v>21384.311878642813</v>
      </c>
      <c r="F141" s="31">
        <f>'raw data'!F141</f>
        <v>4.417609581512154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204r4  15-26</v>
      </c>
      <c r="D142" s="81">
        <f>'raw data'!D142</f>
        <v>38398.97511574074</v>
      </c>
      <c r="E142" s="173">
        <v>1103.095</v>
      </c>
      <c r="F142" s="174">
        <v>2.6826718272369874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38398.98273148148</v>
      </c>
      <c r="E143" s="173">
        <v>246.365</v>
      </c>
      <c r="F143" s="174">
        <v>1.7881092065796542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205r2  91-101</v>
      </c>
      <c r="D144" s="81">
        <f>'raw data'!D144</f>
        <v>38398.99034722222</v>
      </c>
      <c r="E144" s="173">
        <v>824.395</v>
      </c>
      <c r="F144" s="174">
        <v>6.576201567643017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209r2  85-90</v>
      </c>
      <c r="D145" s="81">
        <f>'raw data'!D145</f>
        <v>38398.99796296296</v>
      </c>
      <c r="E145" s="173">
        <v>642.105</v>
      </c>
      <c r="F145" s="174">
        <v>0.056162848514688446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38399.005590277775</v>
      </c>
      <c r="E146" s="15">
        <f>'raw data'!E146</f>
        <v>21221.83356173573</v>
      </c>
      <c r="F146" s="31">
        <f>'raw data'!F146</f>
        <v>6.345872660388365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38399.01320601852</v>
      </c>
      <c r="E147" s="15">
        <f>'raw data'!E147</f>
        <v>60664.45461234813</v>
      </c>
      <c r="F147" s="31">
        <f>'raw data'!F147</f>
        <v>2.303650944258757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38399.020833333336</v>
      </c>
      <c r="E148" s="173">
        <v>94.19</v>
      </c>
      <c r="F148" s="174">
        <v>27.776781934284173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38399.0284375</v>
      </c>
      <c r="E149" s="173">
        <v>181.435</v>
      </c>
      <c r="F149" s="174">
        <v>15.647662945208923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38399.03605324074</v>
      </c>
      <c r="E150" s="173">
        <v>33637.83</v>
      </c>
      <c r="F150" s="174">
        <v>1.4718607771392551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38399.04368055556</v>
      </c>
      <c r="E151" s="15">
        <f>'raw data'!E151</f>
        <v>22361.68121293727</v>
      </c>
      <c r="F151" s="31">
        <f>'raw data'!F151</f>
        <v>4.28535756640553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38398.80446759259</v>
      </c>
      <c r="E159" s="15">
        <f>'raw data'!E159</f>
        <v>897904.9266868841</v>
      </c>
      <c r="F159" s="31">
        <f>'raw data'!F159</f>
        <v>0.7877873633258529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38398.81209490741</v>
      </c>
      <c r="E160" s="173">
        <v>1684.03</v>
      </c>
      <c r="F160" s="174">
        <v>0.6541880875555177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38398.8197337963</v>
      </c>
      <c r="E161" s="15">
        <f>'raw data'!E161</f>
        <v>1200469.0773615183</v>
      </c>
      <c r="F161" s="31">
        <f>'raw data'!F161</f>
        <v>1.2259861175759692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38398.827372685184</v>
      </c>
      <c r="E162" s="15">
        <f>'raw data'!E162</f>
        <v>897989.0475718067</v>
      </c>
      <c r="F162" s="31">
        <f>'raw data'!F162</f>
        <v>0.7484061858750235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38398.835011574076</v>
      </c>
      <c r="E163" s="15">
        <f>'raw data'!E163</f>
        <v>5623617.371022202</v>
      </c>
      <c r="F163" s="31">
        <f>'raw data'!F163</f>
        <v>0.7497219945306154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182r1  43-52</v>
      </c>
      <c r="D164" s="81">
        <f>'raw data'!D164</f>
        <v>38398.842627314814</v>
      </c>
      <c r="E164" s="15">
        <f>'raw data'!E164</f>
        <v>1054077.3600476729</v>
      </c>
      <c r="F164" s="31">
        <f>'raw data'!F164</f>
        <v>0.7803844241141369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38398.850266203706</v>
      </c>
      <c r="E165" s="15">
        <f>'raw data'!E165</f>
        <v>902221.6166577924</v>
      </c>
      <c r="F165" s="31">
        <f>'raw data'!F165</f>
        <v>0.5276303603994914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194r2  50-60</v>
      </c>
      <c r="D166" s="81">
        <f>'raw data'!D166</f>
        <v>38398.85790509259</v>
      </c>
      <c r="E166" s="15">
        <f>'raw data'!E166</f>
        <v>1201420.1829800236</v>
      </c>
      <c r="F166" s="31">
        <f>'raw data'!F166</f>
        <v>0.8708166317705576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195r3  44-53</v>
      </c>
      <c r="D167" s="81">
        <f>'raw data'!D167</f>
        <v>38398.865532407406</v>
      </c>
      <c r="E167" s="15">
        <f>'raw data'!E167</f>
        <v>1234911.2216766856</v>
      </c>
      <c r="F167" s="31">
        <f>'raw data'!F167</f>
        <v>1.2101644393401563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196r3  55-62</v>
      </c>
      <c r="D168" s="81">
        <f>'raw data'!D168</f>
        <v>38398.87315972222</v>
      </c>
      <c r="E168" s="15">
        <f>'raw data'!E168</f>
        <v>1319877.436215376</v>
      </c>
      <c r="F168" s="31">
        <f>'raw data'!F168</f>
        <v>1.644664767488817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38398.88078703704</v>
      </c>
      <c r="E169" s="15">
        <f>'raw data'!E169</f>
        <v>457512.34175432654</v>
      </c>
      <c r="F169" s="31">
        <f>'raw data'!F169</f>
        <v>1.1370674016143827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38398.88842592593</v>
      </c>
      <c r="E170" s="15">
        <f>'raw data'!E170</f>
        <v>896310.2875392289</v>
      </c>
      <c r="F170" s="31">
        <f>'raw data'!F170</f>
        <v>1.588345043839493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38398.896053240744</v>
      </c>
      <c r="E171" s="15">
        <f>'raw data'!E171</f>
        <v>5951442.417887258</v>
      </c>
      <c r="F171" s="31">
        <f>'raw data'!F171</f>
        <v>2.940692560224948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198r1  62-72</v>
      </c>
      <c r="D172" s="81">
        <f>'raw data'!D172</f>
        <v>38398.90368055556</v>
      </c>
      <c r="E172" s="15">
        <f>'raw data'!E172</f>
        <v>1166967.4218143576</v>
      </c>
      <c r="F172" s="31">
        <f>'raw data'!F172</f>
        <v>3.4770373463102318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199r3  55-68</v>
      </c>
      <c r="D173" s="81">
        <f>'raw data'!D173</f>
        <v>38398.911307870374</v>
      </c>
      <c r="E173" s="15">
        <f>'raw data'!E173</f>
        <v>1195249.1766688256</v>
      </c>
      <c r="F173" s="31">
        <f>'raw data'!F173</f>
        <v>0.816537823530989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200r2  40-50</v>
      </c>
      <c r="D174" s="81">
        <f>'raw data'!D174</f>
        <v>38398.91892361111</v>
      </c>
      <c r="E174" s="15">
        <f>'raw data'!E174</f>
        <v>1191613.5564037166</v>
      </c>
      <c r="F174" s="31">
        <f>'raw data'!F174</f>
        <v>1.0205252803180556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38398.92655092593</v>
      </c>
      <c r="E175" s="15">
        <f>'raw data'!E175</f>
        <v>883805.513626154</v>
      </c>
      <c r="F175" s="31">
        <f>'raw data'!F175</f>
        <v>1.3658675183161701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38398.93417824074</v>
      </c>
      <c r="E176" s="15">
        <f>'raw data'!E176</f>
        <v>1178618.5018775875</v>
      </c>
      <c r="F176" s="31">
        <f>'raw data'!F176</f>
        <v>1.5053035207719143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202r1  44-56</v>
      </c>
      <c r="D177" s="81">
        <f>'raw data'!D177</f>
        <v>38398.94181712963</v>
      </c>
      <c r="E177" s="15">
        <f>'raw data'!E177</f>
        <v>1369150.2350718873</v>
      </c>
      <c r="F177" s="31">
        <f>'raw data'!F177</f>
        <v>1.6456624861694606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203r1  83-92</v>
      </c>
      <c r="D178" s="81">
        <f>'raw data'!D178</f>
        <v>38398.94944444444</v>
      </c>
      <c r="E178" s="15">
        <f>'raw data'!E178</f>
        <v>1233199.8543337667</v>
      </c>
      <c r="F178" s="31">
        <f>'raw data'!F178</f>
        <v>1.8123226198838374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38398.95706018519</v>
      </c>
      <c r="E179" s="15">
        <f>'raw data'!E179</f>
        <v>640244.5904282639</v>
      </c>
      <c r="F179" s="31">
        <f>'raw data'!F179</f>
        <v>0.8633375948144101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38398.9646875</v>
      </c>
      <c r="E180" s="15">
        <f>'raw data'!E180</f>
        <v>903867.4694781358</v>
      </c>
      <c r="F180" s="31">
        <f>'raw data'!F180</f>
        <v>1.0879733968093486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204r4  15-26</v>
      </c>
      <c r="D181" s="81">
        <f>'raw data'!D181</f>
        <v>38398.97226851852</v>
      </c>
      <c r="E181" s="15">
        <f>'raw data'!E181</f>
        <v>1157703.6905941246</v>
      </c>
      <c r="F181" s="31">
        <f>'raw data'!F181</f>
        <v>1.5697145877710705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38398.979895833334</v>
      </c>
      <c r="E182" s="15">
        <f>'raw data'!E182</f>
        <v>5586693.563486213</v>
      </c>
      <c r="F182" s="31">
        <f>'raw data'!F182</f>
        <v>1.7787168308278865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205r2  91-101</v>
      </c>
      <c r="D183" s="81">
        <f>'raw data'!D183</f>
        <v>38398.98751157407</v>
      </c>
      <c r="E183" s="15">
        <f>'raw data'!E183</f>
        <v>1593690.9703530038</v>
      </c>
      <c r="F183" s="31">
        <f>'raw data'!F183</f>
        <v>0.5164019436285185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209r2  85-90</v>
      </c>
      <c r="D184" s="81">
        <f>'raw data'!D184</f>
        <v>38398.99511574074</v>
      </c>
      <c r="E184" s="15">
        <f>'raw data'!E184</f>
        <v>1258606.330504998</v>
      </c>
      <c r="F184" s="31">
        <f>'raw data'!F184</f>
        <v>1.982060371500751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38399.00274305556</v>
      </c>
      <c r="E185" s="15">
        <f>'raw data'!E185</f>
        <v>907198.7971589811</v>
      </c>
      <c r="F185" s="31">
        <f>'raw data'!F185</f>
        <v>2.059067854121179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38399.01037037037</v>
      </c>
      <c r="E186" s="15">
        <f>'raw data'!E186</f>
        <v>463393.12927081145</v>
      </c>
      <c r="F186" s="31">
        <f>'raw data'!F186</f>
        <v>0.46368203042307554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38399.01798611111</v>
      </c>
      <c r="E187" s="15">
        <f>'raw data'!E187</f>
        <v>1375.718769985215</v>
      </c>
      <c r="F187" s="31">
        <f>'raw data'!F187</f>
        <v>1.927863518795913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38399.02560185185</v>
      </c>
      <c r="E188" s="15">
        <f>'raw data'!E188</f>
        <v>6060159.98005021</v>
      </c>
      <c r="F188" s="31">
        <f>'raw data'!F188</f>
        <v>0.4311430609051994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38399.033217592594</v>
      </c>
      <c r="E189" s="15">
        <f>'raw data'!E189</f>
        <v>646411.8239200375</v>
      </c>
      <c r="F189" s="31">
        <f>'raw data'!F189</f>
        <v>0.9072051010735849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38399.04083333333</v>
      </c>
      <c r="E190" s="15">
        <f>'raw data'!E190</f>
        <v>901652.9396434037</v>
      </c>
      <c r="F190" s="31">
        <f>'raw data'!F190</f>
        <v>1.6030298543381825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38398.80311342593</v>
      </c>
      <c r="E198" s="15">
        <f>'raw data'!E198</f>
        <v>530554.2246977463</v>
      </c>
      <c r="F198" s="31">
        <f>'raw data'!F198</f>
        <v>2.9494162635770347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38398.810752314814</v>
      </c>
      <c r="E199" s="15">
        <f>'raw data'!E199</f>
        <v>10928.57780019939</v>
      </c>
      <c r="F199" s="31">
        <f>'raw data'!F199</f>
        <v>1.5888619321968656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38398.818391203706</v>
      </c>
      <c r="E200" s="15">
        <f>'raw data'!E200</f>
        <v>546908.4575386072</v>
      </c>
      <c r="F200" s="31">
        <f>'raw data'!F200</f>
        <v>1.4371032095001381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38398.82601851852</v>
      </c>
      <c r="E201" s="15">
        <f>'raw data'!E201</f>
        <v>523039.33410676324</v>
      </c>
      <c r="F201" s="31">
        <f>'raw data'!F201</f>
        <v>3.452984659138924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38398.833657407406</v>
      </c>
      <c r="E202" s="15">
        <f>'raw data'!E202</f>
        <v>378504.8314900398</v>
      </c>
      <c r="F202" s="31">
        <f>'raw data'!F202</f>
        <v>1.7352735528079668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182r1  43-52</v>
      </c>
      <c r="D203" s="81">
        <f>'raw data'!D203</f>
        <v>38398.84127314815</v>
      </c>
      <c r="E203" s="15">
        <f>'raw data'!E203</f>
        <v>921564.7624378181</v>
      </c>
      <c r="F203" s="31">
        <f>'raw data'!F203</f>
        <v>0.9298772582943883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38398.848912037036</v>
      </c>
      <c r="E204" s="15">
        <f>'raw data'!E204</f>
        <v>542718.0807409311</v>
      </c>
      <c r="F204" s="31">
        <f>'raw data'!F204</f>
        <v>1.309293757617973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194r2  50-60</v>
      </c>
      <c r="D205" s="81">
        <f>'raw data'!D205</f>
        <v>38398.8565625</v>
      </c>
      <c r="E205" s="15">
        <f>'raw data'!E205</f>
        <v>456764.35593811923</v>
      </c>
      <c r="F205" s="31">
        <f>'raw data'!F205</f>
        <v>1.0291106738369373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195r3  44-53</v>
      </c>
      <c r="D206" s="81">
        <f>'raw data'!D206</f>
        <v>38398.86417824074</v>
      </c>
      <c r="E206" s="15">
        <f>'raw data'!E206</f>
        <v>436532.7216657003</v>
      </c>
      <c r="F206" s="31">
        <f>'raw data'!F206</f>
        <v>0.3273327832081496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196r3  55-62</v>
      </c>
      <c r="D207" s="81">
        <f>'raw data'!D207</f>
        <v>38398.87180555556</v>
      </c>
      <c r="E207" s="15">
        <f>'raw data'!E207</f>
        <v>388548.8692180315</v>
      </c>
      <c r="F207" s="31">
        <f>'raw data'!F207</f>
        <v>1.975192350743434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38398.87944444444</v>
      </c>
      <c r="E208" s="15">
        <f>'raw data'!E208</f>
        <v>335399.9186145465</v>
      </c>
      <c r="F208" s="31">
        <f>'raw data'!F208</f>
        <v>2.341298329175704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38398.88707175926</v>
      </c>
      <c r="E209" s="15">
        <f>'raw data'!E209</f>
        <v>535583.5467793172</v>
      </c>
      <c r="F209" s="31">
        <f>'raw data'!F209</f>
        <v>1.926208601824244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38398.89469907407</v>
      </c>
      <c r="E210" s="15">
        <f>'raw data'!E210</f>
        <v>379937.63099590444</v>
      </c>
      <c r="F210" s="31">
        <f>'raw data'!F210</f>
        <v>1.1149829783595142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198r1  62-72</v>
      </c>
      <c r="D211" s="81">
        <f>'raw data'!D211</f>
        <v>38398.90232638889</v>
      </c>
      <c r="E211" s="15">
        <f>'raw data'!E211</f>
        <v>414029.2787747383</v>
      </c>
      <c r="F211" s="31">
        <f>'raw data'!F211</f>
        <v>2.0892638831914065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199r3  55-68</v>
      </c>
      <c r="D212" s="81">
        <f>'raw data'!D212</f>
        <v>38398.90996527778</v>
      </c>
      <c r="E212" s="15">
        <f>'raw data'!E212</f>
        <v>423949.724682649</v>
      </c>
      <c r="F212" s="31">
        <f>'raw data'!F212</f>
        <v>1.6435026904516379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200r2  40-50</v>
      </c>
      <c r="D213" s="81">
        <f>'raw data'!D213</f>
        <v>38398.91756944444</v>
      </c>
      <c r="E213" s="15">
        <f>'raw data'!E213</f>
        <v>385837.7557069486</v>
      </c>
      <c r="F213" s="31">
        <f>'raw data'!F213</f>
        <v>0.7569670971558986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38398.92519675926</v>
      </c>
      <c r="E214" s="15">
        <f>'raw data'!E214</f>
        <v>530227.6029688542</v>
      </c>
      <c r="F214" s="31">
        <f>'raw data'!F214</f>
        <v>0.9836579004378337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38398.93282407407</v>
      </c>
      <c r="E215" s="15">
        <f>'raw data'!E215</f>
        <v>557441.92856884</v>
      </c>
      <c r="F215" s="31">
        <f>'raw data'!F215</f>
        <v>0.7582129677316783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202r1  44-56</v>
      </c>
      <c r="D216" s="81">
        <f>'raw data'!D216</f>
        <v>38398.940474537034</v>
      </c>
      <c r="E216" s="15">
        <f>'raw data'!E216</f>
        <v>392155.32071670145</v>
      </c>
      <c r="F216" s="31">
        <f>'raw data'!F216</f>
        <v>1.6814586445599133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203r1  83-92</v>
      </c>
      <c r="D217" s="81">
        <f>'raw data'!D217</f>
        <v>38398.94809027778</v>
      </c>
      <c r="E217" s="15">
        <f>'raw data'!E217</f>
        <v>415599.36010948324</v>
      </c>
      <c r="F217" s="31">
        <f>'raw data'!F217</f>
        <v>0.8420419281488037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38398.955717592595</v>
      </c>
      <c r="E218" s="15">
        <f>'raw data'!E218</f>
        <v>573904.350104332</v>
      </c>
      <c r="F218" s="31">
        <f>'raw data'!F218</f>
        <v>1.185153270567685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38398.96333333333</v>
      </c>
      <c r="E219" s="15">
        <f>'raw data'!E219</f>
        <v>542114.0785309473</v>
      </c>
      <c r="F219" s="31">
        <f>'raw data'!F219</f>
        <v>1.3084640836105754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204r4  15-26</v>
      </c>
      <c r="D220" s="81">
        <f>'raw data'!D220</f>
        <v>38398.9709375</v>
      </c>
      <c r="E220" s="15">
        <f>'raw data'!E220</f>
        <v>412325.13816912717</v>
      </c>
      <c r="F220" s="31">
        <f>'raw data'!F220</f>
        <v>2.6973699862193814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38398.978541666664</v>
      </c>
      <c r="E221" s="15">
        <f>'raw data'!E221</f>
        <v>387223.75966183096</v>
      </c>
      <c r="F221" s="31">
        <f>'raw data'!F221</f>
        <v>1.2822409763072022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205r2  91-101</v>
      </c>
      <c r="D222" s="81">
        <f>'raw data'!D222</f>
        <v>38398.98615740741</v>
      </c>
      <c r="E222" s="15">
        <f>'raw data'!E222</f>
        <v>413139.5788667947</v>
      </c>
      <c r="F222" s="31">
        <f>'raw data'!F222</f>
        <v>1.1198220108788972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209r2  85-90</v>
      </c>
      <c r="D223" s="81">
        <f>'raw data'!D223</f>
        <v>38398.99377314815</v>
      </c>
      <c r="E223" s="15">
        <f>'raw data'!E223</f>
        <v>405179.6248435924</v>
      </c>
      <c r="F223" s="31">
        <f>'raw data'!F223</f>
        <v>0.6512555004884217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38399.00140046296</v>
      </c>
      <c r="E224" s="15">
        <f>'raw data'!E224</f>
        <v>546774.9352016449</v>
      </c>
      <c r="F224" s="31">
        <f>'raw data'!F224</f>
        <v>2.3289367462623947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38399.0090162037</v>
      </c>
      <c r="E225" s="15">
        <f>'raw data'!E225</f>
        <v>350658.3620460803</v>
      </c>
      <c r="F225" s="31">
        <f>'raw data'!F225</f>
        <v>1.377000414855911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38399.01664351852</v>
      </c>
      <c r="E226" s="15">
        <f>'raw data'!E226</f>
        <v>11279.661652622122</v>
      </c>
      <c r="F226" s="31">
        <f>'raw data'!F226</f>
        <v>0.42671418065774924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38399.024247685185</v>
      </c>
      <c r="E227" s="15">
        <f>'raw data'!E227</f>
        <v>389098.5908191999</v>
      </c>
      <c r="F227" s="31">
        <f>'raw data'!F227</f>
        <v>1.435832794523408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38399.031863425924</v>
      </c>
      <c r="E228" s="15">
        <f>'raw data'!E228</f>
        <v>586499.1551675797</v>
      </c>
      <c r="F228" s="31">
        <f>'raw data'!F228</f>
        <v>2.389163841392366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38399.03947916667</v>
      </c>
      <c r="E229" s="15">
        <f>'raw data'!E229</f>
        <v>557717.498344419</v>
      </c>
      <c r="F229" s="31">
        <f>'raw data'!F229</f>
        <v>0.8204942962996268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38398.80681712963</v>
      </c>
      <c r="E237" s="15">
        <f>'raw data'!E237</f>
        <v>558488.0715434802</v>
      </c>
      <c r="F237" s="31">
        <f>'raw data'!F237</f>
        <v>1.1161035256715437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38398.81443287037</v>
      </c>
      <c r="E238" s="15">
        <f>'raw data'!E238</f>
        <v>13044.231200105974</v>
      </c>
      <c r="F238" s="31">
        <f>'raw data'!F238</f>
        <v>0.45182742337113185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38398.82208333333</v>
      </c>
      <c r="E239" s="15">
        <f>'raw data'!E239</f>
        <v>459462.53120458685</v>
      </c>
      <c r="F239" s="31">
        <f>'raw data'!F239</f>
        <v>1.581486020668119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38398.829722222225</v>
      </c>
      <c r="E240" s="15">
        <f>'raw data'!E240</f>
        <v>552135.2387706864</v>
      </c>
      <c r="F240" s="31">
        <f>'raw data'!F240</f>
        <v>1.4241351394207937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38398.83733796296</v>
      </c>
      <c r="E241" s="15">
        <f>'raw data'!E241</f>
        <v>20592.76947511864</v>
      </c>
      <c r="F241" s="31">
        <f>'raw data'!F241</f>
        <v>1.8969318133996182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182r1  43-52</v>
      </c>
      <c r="D242" s="81">
        <f>'raw data'!D242</f>
        <v>38398.84496527778</v>
      </c>
      <c r="E242" s="15">
        <f>'raw data'!E242</f>
        <v>567832.1811210654</v>
      </c>
      <c r="F242" s="31">
        <f>'raw data'!F242</f>
        <v>3.4267944357908187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38398.85261574074</v>
      </c>
      <c r="E243" s="15">
        <f>'raw data'!E243</f>
        <v>563449.3282853615</v>
      </c>
      <c r="F243" s="31">
        <f>'raw data'!F243</f>
        <v>2.4241722094881903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194r2  50-60</v>
      </c>
      <c r="D244" s="81">
        <f>'raw data'!D244</f>
        <v>38398.86025462963</v>
      </c>
      <c r="E244" s="15">
        <f>'raw data'!E244</f>
        <v>578043.8008536254</v>
      </c>
      <c r="F244" s="31">
        <f>'raw data'!F244</f>
        <v>0.8747606664334481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195r3  44-53</v>
      </c>
      <c r="D245" s="81">
        <f>'raw data'!D245</f>
        <v>38398.86787037037</v>
      </c>
      <c r="E245" s="15">
        <f>'raw data'!E245</f>
        <v>530311.2836740126</v>
      </c>
      <c r="F245" s="31">
        <f>'raw data'!F245</f>
        <v>2.256337951429636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196r3  55-62</v>
      </c>
      <c r="D246" s="81">
        <f>'raw data'!D246</f>
        <v>38398.87550925926</v>
      </c>
      <c r="E246" s="15">
        <f>'raw data'!E246</f>
        <v>448861.091845341</v>
      </c>
      <c r="F246" s="31">
        <f>'raw data'!F246</f>
        <v>1.8613987317414062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38398.88313657408</v>
      </c>
      <c r="E247" s="15">
        <f>'raw data'!E247</f>
        <v>805722.2094493104</v>
      </c>
      <c r="F247" s="31">
        <f>'raw data'!F247</f>
        <v>1.413741829721617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38398.89076388889</v>
      </c>
      <c r="E248" s="15">
        <f>'raw data'!E248</f>
        <v>548665.2868850675</v>
      </c>
      <c r="F248" s="31">
        <f>'raw data'!F248</f>
        <v>2.015024977615542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38398.8983912037</v>
      </c>
      <c r="E249" s="15">
        <f>'raw data'!E249</f>
        <v>14644.88102280738</v>
      </c>
      <c r="F249" s="31">
        <f>'raw data'!F249</f>
        <v>1.6364013493407343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198r1  62-72</v>
      </c>
      <c r="D250" s="81">
        <f>'raw data'!D250</f>
        <v>38398.90603009259</v>
      </c>
      <c r="E250" s="15">
        <f>'raw data'!E250</f>
        <v>522743.4926569119</v>
      </c>
      <c r="F250" s="31">
        <f>'raw data'!F250</f>
        <v>1.558361821710815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199r3  55-68</v>
      </c>
      <c r="D251" s="81">
        <f>'raw data'!D251</f>
        <v>38398.91364583333</v>
      </c>
      <c r="E251" s="15">
        <f>'raw data'!E251</f>
        <v>520374.18068925827</v>
      </c>
      <c r="F251" s="31">
        <f>'raw data'!F251</f>
        <v>2.6096416760344106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200r2  40-50</v>
      </c>
      <c r="D252" s="81">
        <f>'raw data'!D252</f>
        <v>38398.921273148146</v>
      </c>
      <c r="E252" s="15">
        <f>'raw data'!E252</f>
        <v>555099.4005119505</v>
      </c>
      <c r="F252" s="31">
        <f>'raw data'!F252</f>
        <v>2.384164633002531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38398.92890046296</v>
      </c>
      <c r="E253" s="15">
        <f>'raw data'!E253</f>
        <v>544536.6910050816</v>
      </c>
      <c r="F253" s="31">
        <f>'raw data'!F253</f>
        <v>2.110432991176603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38398.936527777776</v>
      </c>
      <c r="E254" s="15">
        <f>'raw data'!E254</f>
        <v>459825.35300634225</v>
      </c>
      <c r="F254" s="31">
        <f>'raw data'!F254</f>
        <v>0.03081071428102803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202r1  44-56</v>
      </c>
      <c r="D255" s="81">
        <f>'raw data'!D255</f>
        <v>38398.94415509259</v>
      </c>
      <c r="E255" s="15">
        <f>'raw data'!E255</f>
        <v>463685.5505101917</v>
      </c>
      <c r="F255" s="31">
        <f>'raw data'!F255</f>
        <v>1.2841248213436478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203r1  83-92</v>
      </c>
      <c r="D256" s="81">
        <f>'raw data'!D256</f>
        <v>38398.95178240741</v>
      </c>
      <c r="E256" s="15">
        <f>'raw data'!E256</f>
        <v>570100.0781524702</v>
      </c>
      <c r="F256" s="31">
        <f>'raw data'!F256</f>
        <v>1.9776454285930325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38398.95940972222</v>
      </c>
      <c r="E257" s="15">
        <f>'raw data'!E257</f>
        <v>689832.3567349969</v>
      </c>
      <c r="F257" s="31">
        <f>'raw data'!F257</f>
        <v>1.2885573090171656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38398.96702546296</v>
      </c>
      <c r="E258" s="15">
        <f>'raw data'!E258</f>
        <v>556458.7155772984</v>
      </c>
      <c r="F258" s="31">
        <f>'raw data'!F258</f>
        <v>1.2844565305508764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204r4  15-26</v>
      </c>
      <c r="D259" s="81">
        <f>'raw data'!D259</f>
        <v>38398.97461805555</v>
      </c>
      <c r="E259" s="15">
        <f>'raw data'!E259</f>
        <v>646935.9268656629</v>
      </c>
      <c r="F259" s="31">
        <f>'raw data'!F259</f>
        <v>2.9783621187710083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38398.9822337963</v>
      </c>
      <c r="E260" s="15">
        <f>'raw data'!E260</f>
        <v>20361.608940012324</v>
      </c>
      <c r="F260" s="31">
        <f>'raw data'!F260</f>
        <v>3.3603936240483536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205r2  91-101</v>
      </c>
      <c r="D261" s="81">
        <f>'raw data'!D261</f>
        <v>38398.989849537036</v>
      </c>
      <c r="E261" s="15">
        <f>'raw data'!E261</f>
        <v>456029.85810407856</v>
      </c>
      <c r="F261" s="31">
        <f>'raw data'!F261</f>
        <v>1.9013240972700145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209r2  85-90</v>
      </c>
      <c r="D262" s="81">
        <f>'raw data'!D262</f>
        <v>38398.997465277775</v>
      </c>
      <c r="E262" s="15">
        <f>'raw data'!E262</f>
        <v>515111.5914397231</v>
      </c>
      <c r="F262" s="31">
        <f>'raw data'!F262</f>
        <v>2.1736658624330123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38399.00509259259</v>
      </c>
      <c r="E263" s="15">
        <f>'raw data'!E263</f>
        <v>556430.8291448603</v>
      </c>
      <c r="F263" s="31">
        <f>'raw data'!F263</f>
        <v>2.9151943622292267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38399.012708333335</v>
      </c>
      <c r="E264" s="15">
        <f>'raw data'!E264</f>
        <v>808949.6328353855</v>
      </c>
      <c r="F264" s="31">
        <f>'raw data'!F264</f>
        <v>0.7830879148842427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38399.020324074074</v>
      </c>
      <c r="E265" s="15">
        <f>'raw data'!E265</f>
        <v>13579.426620809034</v>
      </c>
      <c r="F265" s="31">
        <f>'raw data'!F265</f>
        <v>1.7116038021673206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38399.02793981481</v>
      </c>
      <c r="E266" s="15">
        <f>'raw data'!E266</f>
        <v>15162.369066175146</v>
      </c>
      <c r="F266" s="31">
        <f>'raw data'!F266</f>
        <v>4.192434314791969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38399.03555555556</v>
      </c>
      <c r="E267" s="15">
        <f>'raw data'!E267</f>
        <v>696537.0222057146</v>
      </c>
      <c r="F267" s="31">
        <f>'raw data'!F267</f>
        <v>0.7924614278127899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38399.04318287037</v>
      </c>
      <c r="E268" s="15">
        <f>'raw data'!E268</f>
        <v>561396.0149486613</v>
      </c>
      <c r="F268" s="31">
        <f>'raw data'!F268</f>
        <v>2.4853091530341267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38398.80195601852</v>
      </c>
      <c r="E276" s="15">
        <f>'raw data'!E276</f>
        <v>321.77120104753413</v>
      </c>
      <c r="F276" s="31">
        <f>'raw data'!F276</f>
        <v>9.282866107619355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38398.809594907405</v>
      </c>
      <c r="E277" s="171">
        <f>'raw data'!E277</f>
        <v>40.19913406698594</v>
      </c>
      <c r="F277" s="172">
        <f>'raw data'!F277</f>
        <v>15.90306148827654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38398.81722222222</v>
      </c>
      <c r="E278" s="171">
        <f>'raw data'!E278</f>
        <v>63.57299214853164</v>
      </c>
      <c r="F278" s="172">
        <f>'raw data'!F278</f>
        <v>10.211714950579465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38398.824849537035</v>
      </c>
      <c r="E279" s="173">
        <v>323.11</v>
      </c>
      <c r="F279" s="174">
        <v>6.9110928630715325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38398.8325</v>
      </c>
      <c r="E280" s="173">
        <v>53.355</v>
      </c>
      <c r="F280" s="174">
        <v>23.682875418992733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182r1  43-52</v>
      </c>
      <c r="D281" s="81">
        <f>'raw data'!D281</f>
        <v>38398.84011574074</v>
      </c>
      <c r="E281" s="173">
        <v>81.945</v>
      </c>
      <c r="F281" s="174">
        <v>2.1486312589606213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38398.84775462963</v>
      </c>
      <c r="E282" s="173">
        <v>324.685</v>
      </c>
      <c r="F282" s="174">
        <v>1.2783826803110538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194r2  50-60</v>
      </c>
      <c r="D283" s="81">
        <f>'raw data'!D283</f>
        <v>38398.85539351852</v>
      </c>
      <c r="E283" s="173">
        <v>62.395</v>
      </c>
      <c r="F283" s="174">
        <v>8.44289689853322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195r3  44-53</v>
      </c>
      <c r="D284" s="81">
        <f>'raw data'!D284</f>
        <v>38398.863020833334</v>
      </c>
      <c r="E284" s="173">
        <v>47.69</v>
      </c>
      <c r="F284" s="174">
        <v>37.86854097610491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196r3  55-62</v>
      </c>
      <c r="D285" s="81">
        <f>'raw data'!D285</f>
        <v>38398.87064814815</v>
      </c>
      <c r="E285" s="173">
        <v>56.83</v>
      </c>
      <c r="F285" s="174">
        <v>5.773315968160424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38398.878287037034</v>
      </c>
      <c r="E286" s="173">
        <v>176.495</v>
      </c>
      <c r="F286" s="174">
        <v>0.588938478903848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38398.88591435185</v>
      </c>
      <c r="E287" s="15">
        <f>'raw data'!E287</f>
        <v>316.0451765724887</v>
      </c>
      <c r="F287" s="31">
        <f>'raw data'!F287</f>
        <v>8.250085366386914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38398.893541666665</v>
      </c>
      <c r="E288" s="171">
        <f>'raw data'!E288</f>
        <v>32.279486292814184</v>
      </c>
      <c r="F288" s="172">
        <f>'raw data'!F288</f>
        <v>45.57512389842269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198r1  62-72</v>
      </c>
      <c r="D289" s="81">
        <f>'raw data'!D289</f>
        <v>38398.90116898148</v>
      </c>
      <c r="E289" s="173">
        <v>41.11</v>
      </c>
      <c r="F289" s="174">
        <v>11.421038742589854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199r3  55-68</v>
      </c>
      <c r="D290" s="81">
        <f>'raw data'!D290</f>
        <v>38398.908796296295</v>
      </c>
      <c r="E290" s="173">
        <v>59.125</v>
      </c>
      <c r="F290" s="174">
        <v>0.7295308862986624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200r2  40-50</v>
      </c>
      <c r="D291" s="81">
        <f>'raw data'!D291</f>
        <v>38398.91641203704</v>
      </c>
      <c r="E291" s="173">
        <v>66.98</v>
      </c>
      <c r="F291" s="174">
        <v>24.133265180538295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38398.92403935185</v>
      </c>
      <c r="E292" s="173">
        <v>317.71</v>
      </c>
      <c r="F292" s="174">
        <v>4.1307802268804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38398.931666666664</v>
      </c>
      <c r="E293" s="171">
        <f>'raw data'!E293</f>
        <v>87.92537000387603</v>
      </c>
      <c r="F293" s="172">
        <f>'raw data'!F293</f>
        <v>15.604998356838895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202r1  44-56</v>
      </c>
      <c r="D294" s="81">
        <f>'raw data'!D294</f>
        <v>38398.939305555556</v>
      </c>
      <c r="E294" s="173">
        <v>68.57</v>
      </c>
      <c r="F294" s="174">
        <v>31.039688076002715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203r1  83-92</v>
      </c>
      <c r="D295" s="81">
        <f>'raw data'!D295</f>
        <v>38398.94693287037</v>
      </c>
      <c r="E295" s="171">
        <f>'raw data'!E295</f>
        <v>22.912787088764745</v>
      </c>
      <c r="F295" s="172">
        <f>'raw data'!F295</f>
        <v>92.07521601351094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38398.954560185186</v>
      </c>
      <c r="E296" s="171">
        <f>'raw data'!E296</f>
        <v>355.14751205445754</v>
      </c>
      <c r="F296" s="172">
        <f>'raw data'!F296</f>
        <v>6.0133048420440325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38398.962175925924</v>
      </c>
      <c r="E297" s="15">
        <f>'raw data'!E297</f>
        <v>379.52056460250816</v>
      </c>
      <c r="F297" s="31">
        <f>'raw data'!F297</f>
        <v>1.4999477064584925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204r4  15-26</v>
      </c>
      <c r="D298" s="81">
        <f>'raw data'!D298</f>
        <v>38398.96978009259</v>
      </c>
      <c r="E298" s="173">
        <v>46.925</v>
      </c>
      <c r="F298" s="174">
        <v>15.144215558710464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38398.97738425926</v>
      </c>
      <c r="E299" s="173">
        <v>46.585</v>
      </c>
      <c r="F299" s="174">
        <v>11.429674921830406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205r2  91-101</v>
      </c>
      <c r="D300" s="81">
        <f>'raw data'!D300</f>
        <v>38398.985</v>
      </c>
      <c r="E300" s="171">
        <f>'raw data'!E300</f>
        <v>94.7855382378986</v>
      </c>
      <c r="F300" s="172">
        <f>'raw data'!F300</f>
        <v>26.651961953498567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209r2  85-90</v>
      </c>
      <c r="D301" s="81">
        <f>'raw data'!D301</f>
        <v>38398.99261574074</v>
      </c>
      <c r="E301" s="173">
        <v>90.96</v>
      </c>
      <c r="F301" s="174">
        <v>10.043777059070033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38399.000243055554</v>
      </c>
      <c r="E302" s="173">
        <v>351.845</v>
      </c>
      <c r="F302" s="174">
        <v>0.43610729586913055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38399.0078587963</v>
      </c>
      <c r="E303" s="171">
        <f>'raw data'!E303</f>
        <v>184.27677854055378</v>
      </c>
      <c r="F303" s="172">
        <f>'raw data'!F303</f>
        <v>7.4845882780383475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38399.01548611111</v>
      </c>
      <c r="E304" s="173">
        <v>53.24</v>
      </c>
      <c r="F304" s="174">
        <v>9.323609323684517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38399.02309027778</v>
      </c>
      <c r="E305" s="173">
        <v>34.51</v>
      </c>
      <c r="F305" s="174">
        <v>28.767833114630943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38399.030706018515</v>
      </c>
      <c r="E306" s="15">
        <f>'raw data'!E306</f>
        <v>438.32788763391693</v>
      </c>
      <c r="F306" s="31">
        <f>'raw data'!F306</f>
        <v>2.158134145631073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38399.038310185184</v>
      </c>
      <c r="E307" s="171">
        <f>'raw data'!E307</f>
        <v>353.0002911119198</v>
      </c>
      <c r="F307" s="172">
        <f>'raw data'!F307</f>
        <v>5.566845890072929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38398.80247685185</v>
      </c>
      <c r="E315" s="15">
        <f>'raw data'!E315</f>
        <v>5485510.806592676</v>
      </c>
      <c r="F315" s="31">
        <f>'raw data'!F315</f>
        <v>1.893428421811911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38398.81010416667</v>
      </c>
      <c r="E316" s="15">
        <f>'raw data'!E316</f>
        <v>13413.843925965099</v>
      </c>
      <c r="F316" s="31">
        <f>'raw data'!F316</f>
        <v>2.771171417668934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38398.81774305556</v>
      </c>
      <c r="E317" s="15">
        <f>'raw data'!E317</f>
        <v>5351687.22</v>
      </c>
      <c r="F317" s="31">
        <f>'raw data'!F317</f>
        <v>1.209495712468557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38398.825370370374</v>
      </c>
      <c r="E318" s="15">
        <f>'raw data'!E318</f>
        <v>5600748.551757127</v>
      </c>
      <c r="F318" s="31">
        <f>'raw data'!F318</f>
        <v>0.9540350713259155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38398.83300925926</v>
      </c>
      <c r="E319" s="15">
        <f>'raw data'!E319</f>
        <v>4887695.9380517285</v>
      </c>
      <c r="F319" s="31">
        <f>'raw data'!F319</f>
        <v>1.5847931980789243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182r1  43-52</v>
      </c>
      <c r="D320" s="81">
        <f>'raw data'!D320</f>
        <v>38398.840625</v>
      </c>
      <c r="E320" s="15">
        <f>'raw data'!E320</f>
        <v>5602882.023843328</v>
      </c>
      <c r="F320" s="31">
        <f>'raw data'!F320</f>
        <v>1.4004936878555347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38398.84826388889</v>
      </c>
      <c r="E321" s="15">
        <f>'raw data'!E321</f>
        <v>5536903.191312691</v>
      </c>
      <c r="F321" s="31">
        <f>'raw data'!F321</f>
        <v>2.102464905994742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194r2  50-60</v>
      </c>
      <c r="D322" s="81">
        <f>'raw data'!D322</f>
        <v>38398.85591435185</v>
      </c>
      <c r="E322" s="15">
        <f>'raw data'!E322</f>
        <v>5964650.161813694</v>
      </c>
      <c r="F322" s="31">
        <f>'raw data'!F322</f>
        <v>1.408703114200265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195r3  44-53</v>
      </c>
      <c r="D323" s="81">
        <f>'raw data'!D323</f>
        <v>38398.863541666666</v>
      </c>
      <c r="E323" s="15">
        <f>'raw data'!E323</f>
        <v>5871152.337831711</v>
      </c>
      <c r="F323" s="31">
        <f>'raw data'!F323</f>
        <v>1.546308755997332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196r3  55-62</v>
      </c>
      <c r="D324" s="81">
        <f>'raw data'!D324</f>
        <v>38398.87116898148</v>
      </c>
      <c r="E324" s="15">
        <f>'raw data'!E324</f>
        <v>5817971.926071977</v>
      </c>
      <c r="F324" s="31">
        <f>'raw data'!F324</f>
        <v>1.738539373629854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38398.878796296296</v>
      </c>
      <c r="E325" s="15">
        <f>'raw data'!E325</f>
        <v>7103076.792941227</v>
      </c>
      <c r="F325" s="31">
        <f>'raw data'!F325</f>
        <v>1.2716046944331711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38398.88642361111</v>
      </c>
      <c r="E326" s="15">
        <f>'raw data'!E326</f>
        <v>5599023.69836352</v>
      </c>
      <c r="F326" s="31">
        <f>'raw data'!F326</f>
        <v>0.5406664570659165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38398.8940625</v>
      </c>
      <c r="E327" s="15">
        <f>'raw data'!E327</f>
        <v>4636723.869977624</v>
      </c>
      <c r="F327" s="31">
        <f>'raw data'!F327</f>
        <v>1.316242460424611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198r1  62-72</v>
      </c>
      <c r="D328" s="81">
        <f>'raw data'!D328</f>
        <v>38398.90168981482</v>
      </c>
      <c r="E328" s="15">
        <f>'raw data'!E328</f>
        <v>5898780.214640433</v>
      </c>
      <c r="F328" s="31">
        <f>'raw data'!F328</f>
        <v>1.4666409266518017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199r3  55-68</v>
      </c>
      <c r="D329" s="81">
        <f>'raw data'!D329</f>
        <v>38398.909317129626</v>
      </c>
      <c r="E329" s="15">
        <f>'raw data'!E329</f>
        <v>5879821.850764312</v>
      </c>
      <c r="F329" s="31">
        <f>'raw data'!F329</f>
        <v>1.7622021581666036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200r2  40-50</v>
      </c>
      <c r="D330" s="81">
        <f>'raw data'!D330</f>
        <v>38398.91693287037</v>
      </c>
      <c r="E330" s="15">
        <f>'raw data'!E330</f>
        <v>5862779.7210174</v>
      </c>
      <c r="F330" s="31">
        <f>'raw data'!F330</f>
        <v>1.3737837424816854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38398.92456018519</v>
      </c>
      <c r="E331" s="15">
        <f>'raw data'!E331</f>
        <v>5567853.07099481</v>
      </c>
      <c r="F331" s="31">
        <f>'raw data'!F331</f>
        <v>0.13353470451420557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38398.932175925926</v>
      </c>
      <c r="E332" s="15">
        <f>'raw data'!E332</f>
        <v>5417398.847953278</v>
      </c>
      <c r="F332" s="31">
        <f>'raw data'!F332</f>
        <v>1.0682893154843291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202r1  44-56</v>
      </c>
      <c r="D333" s="81">
        <f>'raw data'!D333</f>
        <v>38398.93982638889</v>
      </c>
      <c r="E333" s="15">
        <f>'raw data'!E333</f>
        <v>5842302.971948725</v>
      </c>
      <c r="F333" s="31">
        <f>'raw data'!F333</f>
        <v>0.41391297084644285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203r1  83-92</v>
      </c>
      <c r="D334" s="81">
        <f>'raw data'!D334</f>
        <v>38398.94744212963</v>
      </c>
      <c r="E334" s="15">
        <f>'raw data'!E334</f>
        <v>5778851.223033551</v>
      </c>
      <c r="F334" s="31">
        <f>'raw data'!F334</f>
        <v>1.4503003733699549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38398.95506944445</v>
      </c>
      <c r="E335" s="15">
        <f>'raw data'!E335</f>
        <v>5820276.540658172</v>
      </c>
      <c r="F335" s="31">
        <f>'raw data'!F335</f>
        <v>1.1480908879752598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38398.962685185186</v>
      </c>
      <c r="E336" s="15">
        <f>'raw data'!E336</f>
        <v>5550010.045084663</v>
      </c>
      <c r="F336" s="31">
        <f>'raw data'!F336</f>
        <v>2.306851115090504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204r4  15-26</v>
      </c>
      <c r="D337" s="81">
        <f>'raw data'!D337</f>
        <v>38398.970289351855</v>
      </c>
      <c r="E337" s="15">
        <f>'raw data'!E337</f>
        <v>6231715.723326555</v>
      </c>
      <c r="F337" s="31">
        <f>'raw data'!F337</f>
        <v>0.8014197224497576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38398.97790509259</v>
      </c>
      <c r="E338" s="15">
        <f>'raw data'!E338</f>
        <v>5058161.270996904</v>
      </c>
      <c r="F338" s="31">
        <f>'raw data'!F338</f>
        <v>2.1297870111509707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205r2  91-101</v>
      </c>
      <c r="D339" s="81">
        <f>'raw data'!D339</f>
        <v>38398.98552083333</v>
      </c>
      <c r="E339" s="15">
        <f>'raw data'!E339</f>
        <v>5755740.484155211</v>
      </c>
      <c r="F339" s="31">
        <f>'raw data'!F339</f>
        <v>1.9376647588083116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209r2  85-90</v>
      </c>
      <c r="D340" s="81">
        <f>'raw data'!D340</f>
        <v>38398.993125</v>
      </c>
      <c r="E340" s="15">
        <f>'raw data'!E340</f>
        <v>5899072.497256763</v>
      </c>
      <c r="F340" s="31">
        <f>'raw data'!F340</f>
        <v>1.1547620794443296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38399.000752314816</v>
      </c>
      <c r="E341" s="15">
        <f>'raw data'!E341</f>
        <v>5795307.111282482</v>
      </c>
      <c r="F341" s="31">
        <f>'raw data'!F341</f>
        <v>0.9088751648188892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38399.008368055554</v>
      </c>
      <c r="E342" s="15">
        <f>'raw data'!E342</f>
        <v>7365583.060780977</v>
      </c>
      <c r="F342" s="31">
        <f>'raw data'!F342</f>
        <v>2.166731894113901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38399.01600694445</v>
      </c>
      <c r="E343" s="15">
        <f>'raw data'!E343</f>
        <v>13416.13535659687</v>
      </c>
      <c r="F343" s="31">
        <f>'raw data'!F343</f>
        <v>0.8692708573825888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38399.02361111111</v>
      </c>
      <c r="E344" s="15">
        <f>'raw data'!E344</f>
        <v>4681809.71962028</v>
      </c>
      <c r="F344" s="31">
        <f>'raw data'!F344</f>
        <v>1.4255450765571809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38399.031226851854</v>
      </c>
      <c r="E345" s="15">
        <f>'raw data'!E345</f>
        <v>5940524.531192249</v>
      </c>
      <c r="F345" s="31">
        <f>'raw data'!F345</f>
        <v>2.14465315208533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38399.038831018515</v>
      </c>
      <c r="E346" s="15">
        <f>'raw data'!E346</f>
        <v>5741279.20524584</v>
      </c>
      <c r="F346" s="31">
        <f>'raw data'!F346</f>
        <v>0.6700322145570222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38398.80537037037</v>
      </c>
      <c r="E354" s="15">
        <f>'raw data'!E354</f>
        <v>1930880.9013780626</v>
      </c>
      <c r="F354" s="31">
        <f>'raw data'!F354</f>
        <v>0.13851235166051687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38398.812997685185</v>
      </c>
      <c r="E355" s="15">
        <f>'raw data'!E355</f>
        <v>1058.849070024072</v>
      </c>
      <c r="F355" s="31">
        <f>'raw data'!F355</f>
        <v>18.618768084456768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38398.82063657408</v>
      </c>
      <c r="E356" s="15">
        <f>'raw data'!E356</f>
        <v>658057.4171277263</v>
      </c>
      <c r="F356" s="31">
        <f>'raw data'!F356</f>
        <v>3.0059195750552568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38398.82827546296</v>
      </c>
      <c r="E357" s="15">
        <f>'raw data'!E357</f>
        <v>1929432.5419666562</v>
      </c>
      <c r="F357" s="31">
        <f>'raw data'!F357</f>
        <v>0.4097421732229096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38398.83590277778</v>
      </c>
      <c r="E358" s="173">
        <v>3312.08</v>
      </c>
      <c r="F358" s="174">
        <v>3.7707180893324623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182r1  43-52</v>
      </c>
      <c r="D359" s="81">
        <f>'raw data'!D359</f>
        <v>38398.84353009259</v>
      </c>
      <c r="E359" s="15">
        <f>'raw data'!E359</f>
        <v>4683180.657068353</v>
      </c>
      <c r="F359" s="31">
        <f>'raw data'!F359</f>
        <v>1.8797182276168711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38398.851168981484</v>
      </c>
      <c r="E360" s="15">
        <f>'raw data'!E360</f>
        <v>1905058.605733771</v>
      </c>
      <c r="F360" s="31">
        <f>'raw data'!F360</f>
        <v>2.9537219266943406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194r2  50-60</v>
      </c>
      <c r="D361" s="81">
        <f>'raw data'!D361</f>
        <v>38398.858819444446</v>
      </c>
      <c r="E361" s="15">
        <f>'raw data'!E361</f>
        <v>270509.3641358593</v>
      </c>
      <c r="F361" s="31">
        <f>'raw data'!F361</f>
        <v>2.342773901206433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195r3  44-53</v>
      </c>
      <c r="D362" s="81">
        <f>'raw data'!D362</f>
        <v>38398.866435185184</v>
      </c>
      <c r="E362" s="15">
        <f>'raw data'!E362</f>
        <v>310500.6407778054</v>
      </c>
      <c r="F362" s="31">
        <f>'raw data'!F362</f>
        <v>2.4299951554356256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196r3  55-62</v>
      </c>
      <c r="D363" s="81">
        <f>'raw data'!D363</f>
        <v>38398.8740625</v>
      </c>
      <c r="E363" s="15">
        <f>'raw data'!E363</f>
        <v>294378.58739123435</v>
      </c>
      <c r="F363" s="31">
        <f>'raw data'!F363</f>
        <v>2.814564410974076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38398.88170138889</v>
      </c>
      <c r="E364" s="15">
        <f>'raw data'!E364</f>
        <v>467007.1611607117</v>
      </c>
      <c r="F364" s="31">
        <f>'raw data'!F364</f>
        <v>0.7533382391057178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38398.889328703706</v>
      </c>
      <c r="E365" s="15">
        <f>'raw data'!E365</f>
        <v>1891063.7328275046</v>
      </c>
      <c r="F365" s="31">
        <f>'raw data'!F365</f>
        <v>1.8867348636857395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38398.89695601852</v>
      </c>
      <c r="E366" s="173">
        <v>3409.1549999999997</v>
      </c>
      <c r="F366" s="174">
        <v>4.12940711309544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198r1  62-72</v>
      </c>
      <c r="D367" s="81">
        <f>'raw data'!D367</f>
        <v>38398.90458333334</v>
      </c>
      <c r="E367" s="15">
        <f>'raw data'!E367</f>
        <v>252310.40586112675</v>
      </c>
      <c r="F367" s="31">
        <f>'raw data'!F367</f>
        <v>0.5905688663721828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199r3  55-68</v>
      </c>
      <c r="D368" s="81">
        <f>'raw data'!D368</f>
        <v>38398.912210648145</v>
      </c>
      <c r="E368" s="15">
        <f>'raw data'!E368</f>
        <v>294780.69803158444</v>
      </c>
      <c r="F368" s="31">
        <f>'raw data'!F368</f>
        <v>0.6145920696100345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200r2  40-50</v>
      </c>
      <c r="D369" s="81">
        <f>'raw data'!D369</f>
        <v>38398.91983796296</v>
      </c>
      <c r="E369" s="15">
        <f>'raw data'!E369</f>
        <v>237069.27909555775</v>
      </c>
      <c r="F369" s="31">
        <f>'raw data'!F369</f>
        <v>0.4166506580934014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38398.927453703705</v>
      </c>
      <c r="E370" s="15">
        <f>'raw data'!E370</f>
        <v>1886337.8651600888</v>
      </c>
      <c r="F370" s="31">
        <f>'raw data'!F370</f>
        <v>2.0568659068501423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38398.93509259259</v>
      </c>
      <c r="E371" s="15">
        <f>'raw data'!E371</f>
        <v>653736.7208413241</v>
      </c>
      <c r="F371" s="31">
        <f>'raw data'!F371</f>
        <v>0.07205160664173194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202r1  44-56</v>
      </c>
      <c r="D372" s="81">
        <f>'raw data'!D372</f>
        <v>38398.942719907405</v>
      </c>
      <c r="E372" s="15">
        <f>'raw data'!E372</f>
        <v>239734.4556889869</v>
      </c>
      <c r="F372" s="31">
        <f>'raw data'!F372</f>
        <v>3.9061393526144843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203r1  83-92</v>
      </c>
      <c r="D373" s="81">
        <f>'raw data'!D373</f>
        <v>38398.95034722222</v>
      </c>
      <c r="E373" s="15">
        <f>'raw data'!E373</f>
        <v>205568.69252960305</v>
      </c>
      <c r="F373" s="31">
        <f>'raw data'!F373</f>
        <v>0.8079258562640418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38398.957962962966</v>
      </c>
      <c r="E374" s="15">
        <f>'raw data'!E374</f>
        <v>966114.120874338</v>
      </c>
      <c r="F374" s="31">
        <f>'raw data'!F374</f>
        <v>0.5553374128180024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38398.96559027778</v>
      </c>
      <c r="E375" s="15">
        <f>'raw data'!E375</f>
        <v>1905072.4101754236</v>
      </c>
      <c r="F375" s="31">
        <f>'raw data'!F375</f>
        <v>0.6972976260461635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204r4  15-26</v>
      </c>
      <c r="D376" s="81">
        <f>'raw data'!D376</f>
        <v>38398.9731712963</v>
      </c>
      <c r="E376" s="15">
        <f>'raw data'!E376</f>
        <v>205142.25248494063</v>
      </c>
      <c r="F376" s="31">
        <f>'raw data'!F376</f>
        <v>0.9347200049803916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38398.98079861111</v>
      </c>
      <c r="E377" s="173">
        <v>3298.925</v>
      </c>
      <c r="F377" s="174">
        <v>6.705342326927443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205r2  91-101</v>
      </c>
      <c r="D378" s="81">
        <f>'raw data'!D378</f>
        <v>38398.98841435185</v>
      </c>
      <c r="E378" s="15">
        <f>'raw data'!E378</f>
        <v>287258.76223801734</v>
      </c>
      <c r="F378" s="31">
        <f>'raw data'!F378</f>
        <v>1.8622341425327604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209r2  85-90</v>
      </c>
      <c r="D379" s="81">
        <f>'raw data'!D379</f>
        <v>38398.99601851852</v>
      </c>
      <c r="E379" s="15">
        <f>'raw data'!E379</f>
        <v>235929.4033210236</v>
      </c>
      <c r="F379" s="31">
        <f>'raw data'!F379</f>
        <v>2.03685369581151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38399.003645833334</v>
      </c>
      <c r="E380" s="15">
        <f>'raw data'!E380</f>
        <v>1914005.3827918537</v>
      </c>
      <c r="F380" s="31">
        <f>'raw data'!F380</f>
        <v>0.2724071122942354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38399.01126157407</v>
      </c>
      <c r="E381" s="15">
        <f>'raw data'!E381</f>
        <v>479864.275581912</v>
      </c>
      <c r="F381" s="31">
        <f>'raw data'!F381</f>
        <v>1.7357839942937572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38399.01888888889</v>
      </c>
      <c r="E382" s="15">
        <f>'raw data'!E382</f>
        <v>1236.580595447306</v>
      </c>
      <c r="F382" s="31">
        <f>'raw data'!F382</f>
        <v>11.924230444053928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38399.026504629626</v>
      </c>
      <c r="E383" s="173">
        <v>3792.79</v>
      </c>
      <c r="F383" s="174">
        <v>1.2763303594460527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38399.03412037037</v>
      </c>
      <c r="E384" s="15">
        <f>'raw data'!E384</f>
        <v>989746.0047598386</v>
      </c>
      <c r="F384" s="31">
        <f>'raw data'!F384</f>
        <v>2.3024809483236104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38399.04173611111</v>
      </c>
      <c r="E385" s="15">
        <f>'raw data'!E385</f>
        <v>1904140.3641721157</v>
      </c>
      <c r="F385" s="31">
        <f>'raw data'!F385</f>
        <v>1.367412655534508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1102</v>
      </c>
      <c r="C1" s="18" t="s">
        <v>1112</v>
      </c>
      <c r="D1" s="18" t="s">
        <v>1111</v>
      </c>
      <c r="E1" s="18" t="s">
        <v>1114</v>
      </c>
      <c r="F1" s="18" t="s">
        <v>1116</v>
      </c>
      <c r="G1" s="18" t="s">
        <v>1115</v>
      </c>
      <c r="H1" s="18" t="s">
        <v>1117</v>
      </c>
      <c r="I1" s="18" t="s">
        <v>1118</v>
      </c>
      <c r="J1" s="18" t="s">
        <v>1119</v>
      </c>
      <c r="K1" s="18" t="s">
        <v>1261</v>
      </c>
      <c r="L1" s="18" t="s">
        <v>1113</v>
      </c>
      <c r="M1" s="18" t="s">
        <v>1122</v>
      </c>
      <c r="N1" s="18" t="s">
        <v>1124</v>
      </c>
      <c r="O1" s="18" t="s">
        <v>1127</v>
      </c>
      <c r="P1" s="18" t="s">
        <v>1120</v>
      </c>
      <c r="Q1" s="18" t="s">
        <v>1121</v>
      </c>
      <c r="R1" s="18" t="s">
        <v>1208</v>
      </c>
      <c r="S1" s="18" t="s">
        <v>1207</v>
      </c>
      <c r="T1" s="18" t="s">
        <v>1276</v>
      </c>
      <c r="U1" s="18" t="s">
        <v>1123</v>
      </c>
      <c r="V1" s="18" t="s">
        <v>1072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5485510.806592676</v>
      </c>
      <c r="D4" s="7">
        <f>'recalc raw'!E3</f>
        <v>5049751.7092389185</v>
      </c>
      <c r="E4" s="7">
        <f>'recalc raw'!E81</f>
        <v>5938101.784197826</v>
      </c>
      <c r="F4" s="7">
        <f>'recalc raw'!E159</f>
        <v>897904.9266868841</v>
      </c>
      <c r="G4" s="7">
        <f>'recalc raw'!E198</f>
        <v>530554.2246977463</v>
      </c>
      <c r="H4" s="7">
        <f>'recalc raw'!E42</f>
        <v>4853789.923802693</v>
      </c>
      <c r="I4" s="7">
        <f>'recalc raw'!E237</f>
        <v>558488.0715434802</v>
      </c>
      <c r="J4" s="7">
        <f>'recalc raw'!E120</f>
        <v>21754.80867724942</v>
      </c>
      <c r="K4" s="7">
        <f>'recalc raw'!E276</f>
        <v>321.77120104753413</v>
      </c>
      <c r="L4" s="7">
        <f>'recalc raw'!E354</f>
        <v>1930880.9013780626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321.77120104753413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13413.843925965099</v>
      </c>
      <c r="D5" s="7">
        <f>'recalc raw'!E4</f>
        <v>6879.405000000001</v>
      </c>
      <c r="E5" s="7">
        <f>'recalc raw'!E82</f>
        <v>13453.462069006835</v>
      </c>
      <c r="F5" s="7">
        <f>'recalc raw'!E160</f>
        <v>1684.03</v>
      </c>
      <c r="G5" s="7">
        <f>'recalc raw'!E199</f>
        <v>10928.57780019939</v>
      </c>
      <c r="H5" s="7">
        <f>'recalc raw'!E43</f>
        <v>16913.131230513256</v>
      </c>
      <c r="I5" s="7">
        <f>'recalc raw'!E238</f>
        <v>13044.231200105974</v>
      </c>
      <c r="J5" s="7">
        <f>'recalc raw'!E121</f>
        <v>115.6430602157655</v>
      </c>
      <c r="K5" s="7">
        <f>'recalc raw'!E277</f>
        <v>40.19913406698594</v>
      </c>
      <c r="L5" s="7">
        <f>'recalc raw'!E355</f>
        <v>1058.849070024072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40.19913406698594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5351687.22</v>
      </c>
      <c r="D6" s="7">
        <f>'recalc raw'!E5</f>
        <v>5845594.615713766</v>
      </c>
      <c r="E6" s="7">
        <f>'recalc raw'!E83</f>
        <v>5440983.552007279</v>
      </c>
      <c r="F6" s="7">
        <f>'recalc raw'!E161</f>
        <v>1200469.0773615183</v>
      </c>
      <c r="G6" s="7">
        <f>'recalc raw'!E200</f>
        <v>546908.4575386072</v>
      </c>
      <c r="H6" s="7">
        <f>'recalc raw'!E44</f>
        <v>5455826.535326639</v>
      </c>
      <c r="I6" s="7">
        <f>'recalc raw'!E239</f>
        <v>459462.53120458685</v>
      </c>
      <c r="J6" s="7">
        <f>'recalc raw'!E122</f>
        <v>1042.4159284571306</v>
      </c>
      <c r="K6" s="7">
        <f>'recalc raw'!E278</f>
        <v>63.57299214853164</v>
      </c>
      <c r="L6" s="7">
        <f>'recalc raw'!E356</f>
        <v>658057.4171277263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63.57299214853164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5600748.551757127</v>
      </c>
      <c r="D7" s="7">
        <f>'recalc raw'!E6</f>
        <v>5132900.609426277</v>
      </c>
      <c r="E7" s="7">
        <f>'recalc raw'!E84</f>
        <v>5917476.317194525</v>
      </c>
      <c r="F7" s="7">
        <f>'recalc raw'!E162</f>
        <v>897989.0475718067</v>
      </c>
      <c r="G7" s="7">
        <f>'recalc raw'!E201</f>
        <v>523039.33410676324</v>
      </c>
      <c r="H7" s="7">
        <f>'recalc raw'!E45</f>
        <v>4764609.252840678</v>
      </c>
      <c r="I7" s="7">
        <f>'recalc raw'!E240</f>
        <v>552135.2387706864</v>
      </c>
      <c r="J7" s="7">
        <f>'recalc raw'!E123</f>
        <v>22499.69667050379</v>
      </c>
      <c r="K7" s="7">
        <f>'recalc raw'!E279</f>
        <v>323.11</v>
      </c>
      <c r="L7" s="7">
        <f>'recalc raw'!E357</f>
        <v>1929432.5419666562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323.11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4887695.9380517285</v>
      </c>
      <c r="D8" s="7">
        <f>'recalc raw'!E7</f>
        <v>246644.1224246131</v>
      </c>
      <c r="E8" s="7">
        <f>'recalc raw'!E85</f>
        <v>4029987.939517951</v>
      </c>
      <c r="F8" s="7">
        <f>'recalc raw'!E163</f>
        <v>5623617.371022202</v>
      </c>
      <c r="G8" s="7">
        <f>'recalc raw'!E202</f>
        <v>378504.8314900398</v>
      </c>
      <c r="H8" s="7">
        <f>'recalc raw'!E46</f>
        <v>267870.1737203598</v>
      </c>
      <c r="I8" s="7">
        <f>'recalc raw'!E241</f>
        <v>20592.76947511864</v>
      </c>
      <c r="J8" s="7">
        <f>'recalc raw'!E124</f>
        <v>125.095</v>
      </c>
      <c r="K8" s="7">
        <f>'recalc raw'!E280</f>
        <v>53.355</v>
      </c>
      <c r="L8" s="7">
        <f>'recalc raw'!E358</f>
        <v>3312.08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53.355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182r1  43-52</v>
      </c>
      <c r="C9" s="7">
        <f>'recalc raw'!E320</f>
        <v>5602882.023843328</v>
      </c>
      <c r="D9" s="7">
        <f>'recalc raw'!E8</f>
        <v>4680660.660979689</v>
      </c>
      <c r="E9" s="7">
        <f>'recalc raw'!E86</f>
        <v>9459468.394816369</v>
      </c>
      <c r="F9" s="7">
        <f>'recalc raw'!E164</f>
        <v>1054077.3600476729</v>
      </c>
      <c r="G9" s="7">
        <f>'recalc raw'!E203</f>
        <v>921564.7624378181</v>
      </c>
      <c r="H9" s="7">
        <f>'recalc raw'!E47</f>
        <v>5116476.288335164</v>
      </c>
      <c r="I9" s="7">
        <f>'recalc raw'!E242</f>
        <v>567832.1811210654</v>
      </c>
      <c r="J9" s="7">
        <f>'recalc raw'!E125</f>
        <v>1677.52</v>
      </c>
      <c r="K9" s="7">
        <f>'recalc raw'!E281</f>
        <v>81.945</v>
      </c>
      <c r="L9" s="7">
        <f>'recalc raw'!E359</f>
        <v>4683180.657068353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81.945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5536903.191312691</v>
      </c>
      <c r="D10" s="7">
        <f>'recalc raw'!E9</f>
        <v>4952948.684764606</v>
      </c>
      <c r="E10" s="7">
        <f>'recalc raw'!E87</f>
        <v>6001687.057545597</v>
      </c>
      <c r="F10" s="7">
        <f>'recalc raw'!E165</f>
        <v>902221.6166577924</v>
      </c>
      <c r="G10" s="7">
        <f>'recalc raw'!E204</f>
        <v>542718.0807409311</v>
      </c>
      <c r="H10" s="7">
        <f>'recalc raw'!E48</f>
        <v>4832385.808853149</v>
      </c>
      <c r="I10" s="7">
        <f>'recalc raw'!E243</f>
        <v>563449.3282853615</v>
      </c>
      <c r="J10" s="7">
        <f>'recalc raw'!E126</f>
        <v>21809.159194693886</v>
      </c>
      <c r="K10" s="7">
        <f>'recalc raw'!E282</f>
        <v>324.685</v>
      </c>
      <c r="L10" s="7">
        <f>'recalc raw'!E360</f>
        <v>1905058.605733771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324.685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194r2  50-60</v>
      </c>
      <c r="C11" s="7">
        <f>'recalc raw'!E322</f>
        <v>5964650.161813694</v>
      </c>
      <c r="D11" s="7">
        <f>'recalc raw'!E10</f>
        <v>5869279.066253644</v>
      </c>
      <c r="E11" s="7">
        <f>'recalc raw'!E88</f>
        <v>3585216.6641344996</v>
      </c>
      <c r="F11" s="7">
        <f>'recalc raw'!E166</f>
        <v>1201420.1829800236</v>
      </c>
      <c r="G11" s="7">
        <f>'recalc raw'!E205</f>
        <v>456764.35593811923</v>
      </c>
      <c r="H11" s="7">
        <f>'recalc raw'!E49</f>
        <v>4980006.467961629</v>
      </c>
      <c r="I11" s="7">
        <f>'recalc raw'!E244</f>
        <v>578043.8008536254</v>
      </c>
      <c r="J11" s="7">
        <f>'recalc raw'!E127</f>
        <v>1003.6522194918472</v>
      </c>
      <c r="K11" s="7">
        <f>'recalc raw'!E283</f>
        <v>62.395</v>
      </c>
      <c r="L11" s="7">
        <f>'recalc raw'!E361</f>
        <v>270509.3641358593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62.395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195r3  44-53</v>
      </c>
      <c r="C12" s="7">
        <f>'recalc raw'!E323</f>
        <v>5871152.337831711</v>
      </c>
      <c r="D12" s="7">
        <f>'recalc raw'!E11</f>
        <v>5726646.709104522</v>
      </c>
      <c r="E12" s="7">
        <f>'recalc raw'!E89</f>
        <v>3537536.704322167</v>
      </c>
      <c r="F12" s="7">
        <f>'recalc raw'!E167</f>
        <v>1234911.2216766856</v>
      </c>
      <c r="G12" s="7">
        <f>'recalc raw'!E206</f>
        <v>436532.7216657003</v>
      </c>
      <c r="H12" s="7">
        <f>'recalc raw'!E50</f>
        <v>5614121.394744873</v>
      </c>
      <c r="I12" s="7">
        <f>'recalc raw'!E245</f>
        <v>530311.2836740126</v>
      </c>
      <c r="J12" s="7">
        <f>'recalc raw'!E128</f>
        <v>942.805</v>
      </c>
      <c r="K12" s="7">
        <f>'recalc raw'!E284</f>
        <v>47.69</v>
      </c>
      <c r="L12" s="7">
        <f>'recalc raw'!E362</f>
        <v>310500.6407778054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47.69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196r3  55-62</v>
      </c>
      <c r="C13" s="7">
        <f>'recalc raw'!E324</f>
        <v>5817971.926071977</v>
      </c>
      <c r="D13" s="7">
        <f>'recalc raw'!E12</f>
        <v>5335407.584552591</v>
      </c>
      <c r="E13" s="7">
        <f>'recalc raw'!E90</f>
        <v>2849513.5168938786</v>
      </c>
      <c r="F13" s="7">
        <f>'recalc raw'!E168</f>
        <v>1319877.436215376</v>
      </c>
      <c r="G13" s="7">
        <f>'recalc raw'!E207</f>
        <v>388548.8692180315</v>
      </c>
      <c r="H13" s="7">
        <f>'recalc raw'!E51</f>
        <v>6204851.055130005</v>
      </c>
      <c r="I13" s="7">
        <f>'recalc raw'!E246</f>
        <v>448861.091845341</v>
      </c>
      <c r="J13" s="7">
        <f>'recalc raw'!E129</f>
        <v>659.085</v>
      </c>
      <c r="K13" s="7">
        <f>'recalc raw'!E285</f>
        <v>56.83</v>
      </c>
      <c r="L13" s="7">
        <f>'recalc raw'!E363</f>
        <v>294378.58739123435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56.83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7103076.792941227</v>
      </c>
      <c r="D14" s="7">
        <f>'recalc raw'!E13</f>
        <v>5878927.826010811</v>
      </c>
      <c r="E14" s="7">
        <f>'recalc raw'!E91</f>
        <v>3140149.8738685227</v>
      </c>
      <c r="F14" s="7">
        <f>'recalc raw'!E169</f>
        <v>457512.34175432654</v>
      </c>
      <c r="G14" s="7">
        <f>'recalc raw'!E208</f>
        <v>335399.9186145465</v>
      </c>
      <c r="H14" s="7">
        <f>'recalc raw'!E52</f>
        <v>2637781.983694712</v>
      </c>
      <c r="I14" s="7">
        <f>'recalc raw'!E247</f>
        <v>805722.2094493104</v>
      </c>
      <c r="J14" s="7">
        <f>'recalc raw'!E130</f>
        <v>58736.72954810906</v>
      </c>
      <c r="K14" s="7">
        <f>'recalc raw'!E286</f>
        <v>176.495</v>
      </c>
      <c r="L14" s="7">
        <f>'recalc raw'!E364</f>
        <v>467007.1611607117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176.495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5599023.69836352</v>
      </c>
      <c r="D15" s="7">
        <f>'recalc raw'!E14</f>
        <v>4894762.043690773</v>
      </c>
      <c r="E15" s="7">
        <f>'recalc raw'!E92</f>
        <v>5844163.892139363</v>
      </c>
      <c r="F15" s="7">
        <f>'recalc raw'!E170</f>
        <v>896310.2875392289</v>
      </c>
      <c r="G15" s="7">
        <f>'recalc raw'!E209</f>
        <v>535583.5467793172</v>
      </c>
      <c r="H15" s="7">
        <f>'recalc raw'!E53</f>
        <v>4683160.699666341</v>
      </c>
      <c r="I15" s="7">
        <f>'recalc raw'!E248</f>
        <v>548665.2868850675</v>
      </c>
      <c r="J15" s="7">
        <f>'recalc raw'!E131</f>
        <v>21965.97763407968</v>
      </c>
      <c r="K15" s="7">
        <f>'recalc raw'!E287</f>
        <v>316.0451765724887</v>
      </c>
      <c r="L15" s="7">
        <f>'recalc raw'!E365</f>
        <v>1891063.7328275046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316.0451765724887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4636723.869977624</v>
      </c>
      <c r="D16" s="7">
        <f>'recalc raw'!E15</f>
        <v>67303.68681666901</v>
      </c>
      <c r="E16" s="7">
        <f>'recalc raw'!E93</f>
        <v>4144581.53705357</v>
      </c>
      <c r="F16" s="7">
        <f>'recalc raw'!E171</f>
        <v>5951442.417887258</v>
      </c>
      <c r="G16" s="7">
        <f>'recalc raw'!E210</f>
        <v>379937.63099590444</v>
      </c>
      <c r="H16" s="7">
        <f>'recalc raw'!E54</f>
        <v>68538.78434050083</v>
      </c>
      <c r="I16" s="7">
        <f>'recalc raw'!E249</f>
        <v>14644.88102280738</v>
      </c>
      <c r="J16" s="7">
        <f>'recalc raw'!E132</f>
        <v>230.425</v>
      </c>
      <c r="K16" s="7">
        <f>'recalc raw'!E288</f>
        <v>32.279486292814184</v>
      </c>
      <c r="L16" s="7">
        <f>'recalc raw'!E366</f>
        <v>3409.1549999999997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32.279486292814184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198r1  62-72</v>
      </c>
      <c r="C17" s="7">
        <f>'recalc raw'!E328</f>
        <v>5898780.214640433</v>
      </c>
      <c r="D17" s="7">
        <f>'recalc raw'!E16</f>
        <v>5811220.713659462</v>
      </c>
      <c r="E17" s="7">
        <f>'recalc raw'!E94</f>
        <v>3071224.5969173266</v>
      </c>
      <c r="F17" s="7">
        <f>'recalc raw'!E172</f>
        <v>1166967.4218143576</v>
      </c>
      <c r="G17" s="7">
        <f>'recalc raw'!E211</f>
        <v>414029.2787747383</v>
      </c>
      <c r="H17" s="7">
        <f>'recalc raw'!E55</f>
        <v>5743880.562555948</v>
      </c>
      <c r="I17" s="7">
        <f>'recalc raw'!E250</f>
        <v>522743.4926569119</v>
      </c>
      <c r="J17" s="7">
        <f>'recalc raw'!E133</f>
        <v>837.09</v>
      </c>
      <c r="K17" s="7">
        <f>'recalc raw'!E289</f>
        <v>41.11</v>
      </c>
      <c r="L17" s="7">
        <f>'recalc raw'!E367</f>
        <v>252310.40586112675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41.11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199r3  55-68</v>
      </c>
      <c r="C18" s="7">
        <f>'recalc raw'!E329</f>
        <v>5879821.850764312</v>
      </c>
      <c r="D18" s="7">
        <f>'recalc raw'!E17</f>
        <v>5540659.782243598</v>
      </c>
      <c r="E18" s="7">
        <f>'recalc raw'!E95</f>
        <v>3106424.497174989</v>
      </c>
      <c r="F18" s="7">
        <f>'recalc raw'!E173</f>
        <v>1195249.1766688256</v>
      </c>
      <c r="G18" s="7">
        <f>'recalc raw'!E212</f>
        <v>423949.724682649</v>
      </c>
      <c r="H18" s="7">
        <f>'recalc raw'!E56</f>
        <v>5834479.737927755</v>
      </c>
      <c r="I18" s="7">
        <f>'recalc raw'!E251</f>
        <v>520374.18068925827</v>
      </c>
      <c r="J18" s="7">
        <f>'recalc raw'!E134</f>
        <v>1010.1122931297853</v>
      </c>
      <c r="K18" s="7">
        <f>'recalc raw'!E290</f>
        <v>59.125</v>
      </c>
      <c r="L18" s="7">
        <f>'recalc raw'!E368</f>
        <v>294780.69803158444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59.125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200r2  40-50</v>
      </c>
      <c r="C19" s="7">
        <f>'recalc raw'!E330</f>
        <v>5862779.7210174</v>
      </c>
      <c r="D19" s="7">
        <f>'recalc raw'!E18</f>
        <v>6202528.832394877</v>
      </c>
      <c r="E19" s="7">
        <f>'recalc raw'!E96</f>
        <v>2996466.877892548</v>
      </c>
      <c r="F19" s="7">
        <f>'recalc raw'!E174</f>
        <v>1191613.5564037166</v>
      </c>
      <c r="G19" s="7">
        <f>'recalc raw'!E213</f>
        <v>385837.7557069486</v>
      </c>
      <c r="H19" s="7">
        <f>'recalc raw'!E57</f>
        <v>5676278.327573141</v>
      </c>
      <c r="I19" s="7">
        <f>'recalc raw'!E252</f>
        <v>555099.4005119505</v>
      </c>
      <c r="J19" s="7">
        <f>'recalc raw'!E135</f>
        <v>927.1</v>
      </c>
      <c r="K19" s="7">
        <f>'recalc raw'!E291</f>
        <v>66.98</v>
      </c>
      <c r="L19" s="7">
        <f>'recalc raw'!E369</f>
        <v>237069.27909555775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66.98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5567853.07099481</v>
      </c>
      <c r="D20" s="7">
        <f>'recalc raw'!E19</f>
        <v>4979146.259204691</v>
      </c>
      <c r="E20" s="7">
        <f>'recalc raw'!E97</f>
        <v>5971672.430131445</v>
      </c>
      <c r="F20" s="7">
        <f>'recalc raw'!E175</f>
        <v>883805.513626154</v>
      </c>
      <c r="G20" s="7">
        <f>'recalc raw'!E214</f>
        <v>530227.6029688542</v>
      </c>
      <c r="H20" s="7">
        <f>'recalc raw'!E58</f>
        <v>4717104.279551188</v>
      </c>
      <c r="I20" s="7">
        <f>'recalc raw'!E253</f>
        <v>544536.6910050816</v>
      </c>
      <c r="J20" s="7">
        <f>'recalc raw'!E136</f>
        <v>21435.659014976573</v>
      </c>
      <c r="K20" s="7">
        <f>'recalc raw'!E292</f>
        <v>317.71</v>
      </c>
      <c r="L20" s="7">
        <f>'recalc raw'!E370</f>
        <v>1886337.8651600888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317.71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5417398.847953278</v>
      </c>
      <c r="D21" s="7">
        <f>'recalc raw'!E20</f>
        <v>5634659.171998313</v>
      </c>
      <c r="E21" s="7">
        <f>'recalc raw'!E98</f>
        <v>5429879.693858022</v>
      </c>
      <c r="F21" s="7">
        <f>'recalc raw'!E176</f>
        <v>1178618.5018775875</v>
      </c>
      <c r="G21" s="7">
        <f>'recalc raw'!E215</f>
        <v>557441.92856884</v>
      </c>
      <c r="H21" s="7">
        <f>'recalc raw'!E59</f>
        <v>5399580.246541342</v>
      </c>
      <c r="I21" s="7">
        <f>'recalc raw'!E254</f>
        <v>459825.35300634225</v>
      </c>
      <c r="J21" s="7">
        <f>'recalc raw'!E137</f>
        <v>1008.9878507036019</v>
      </c>
      <c r="K21" s="7">
        <f>'recalc raw'!E293</f>
        <v>87.92537000387603</v>
      </c>
      <c r="L21" s="7">
        <f>'recalc raw'!E371</f>
        <v>653736.7208413241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87.92537000387603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202r1  44-56</v>
      </c>
      <c r="C22" s="7">
        <f>'recalc raw'!E333</f>
        <v>5842302.971948725</v>
      </c>
      <c r="D22" s="7">
        <f>'recalc raw'!E21</f>
        <v>5302082.88586612</v>
      </c>
      <c r="E22" s="7">
        <f>'recalc raw'!E99</f>
        <v>2892543.0520323273</v>
      </c>
      <c r="F22" s="7">
        <f>'recalc raw'!E177</f>
        <v>1369150.2350718873</v>
      </c>
      <c r="G22" s="7">
        <f>'recalc raw'!E216</f>
        <v>392155.32071670145</v>
      </c>
      <c r="H22" s="7">
        <f>'recalc raw'!E60</f>
        <v>6189306.244008383</v>
      </c>
      <c r="I22" s="7">
        <f>'recalc raw'!E255</f>
        <v>463685.5505101917</v>
      </c>
      <c r="J22" s="7">
        <f>'recalc raw'!E138</f>
        <v>792.2209358582166</v>
      </c>
      <c r="K22" s="7">
        <f>'recalc raw'!E294</f>
        <v>68.57</v>
      </c>
      <c r="L22" s="7">
        <f>'recalc raw'!E372</f>
        <v>239734.4556889869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68.57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203r1  83-92</v>
      </c>
      <c r="C23" s="7">
        <f>'recalc raw'!E334</f>
        <v>5778851.223033551</v>
      </c>
      <c r="D23" s="7">
        <f>'recalc raw'!E22</f>
        <v>6175147.1200047545</v>
      </c>
      <c r="E23" s="7">
        <f>'recalc raw'!E100</f>
        <v>3579474.1552125947</v>
      </c>
      <c r="F23" s="7">
        <f>'recalc raw'!E178</f>
        <v>1233199.8543337667</v>
      </c>
      <c r="G23" s="7">
        <f>'recalc raw'!E217</f>
        <v>415599.36010948324</v>
      </c>
      <c r="H23" s="7">
        <f>'recalc raw'!E61</f>
        <v>5403709.26646932</v>
      </c>
      <c r="I23" s="7">
        <f>'recalc raw'!E256</f>
        <v>570100.0781524702</v>
      </c>
      <c r="J23" s="7">
        <f>'recalc raw'!E139</f>
        <v>916.14</v>
      </c>
      <c r="K23" s="7">
        <f>'recalc raw'!E295</f>
        <v>22.912787088764745</v>
      </c>
      <c r="L23" s="7">
        <f>'recalc raw'!E373</f>
        <v>205568.69252960305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22.912787088764745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5820276.540658172</v>
      </c>
      <c r="D24" s="7">
        <f>'recalc raw'!E23</f>
        <v>6413030.753111968</v>
      </c>
      <c r="E24" s="7">
        <f>'recalc raw'!E101</f>
        <v>5643332.834282881</v>
      </c>
      <c r="F24" s="7">
        <f>'recalc raw'!E179</f>
        <v>640244.5904282639</v>
      </c>
      <c r="G24" s="7">
        <f>'recalc raw'!E218</f>
        <v>573904.350104332</v>
      </c>
      <c r="H24" s="7">
        <f>'recalc raw'!E62</f>
        <v>4006106.414812724</v>
      </c>
      <c r="I24" s="7">
        <f>'recalc raw'!E257</f>
        <v>689832.3567349969</v>
      </c>
      <c r="J24" s="7">
        <f>'recalc raw'!E140</f>
        <v>32016.98942789104</v>
      </c>
      <c r="K24" s="7">
        <f>'recalc raw'!E296</f>
        <v>355.14751205445754</v>
      </c>
      <c r="L24" s="7">
        <f>'recalc raw'!E374</f>
        <v>966114.120874338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355.14751205445754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5550010.045084663</v>
      </c>
      <c r="D25" s="7">
        <f>'recalc raw'!E24</f>
        <v>4917467.2533249715</v>
      </c>
      <c r="E25" s="7">
        <f>'recalc raw'!E102</f>
        <v>6015909.377356426</v>
      </c>
      <c r="F25" s="7">
        <f>'recalc raw'!E180</f>
        <v>903867.4694781358</v>
      </c>
      <c r="G25" s="7">
        <f>'recalc raw'!E219</f>
        <v>542114.0785309473</v>
      </c>
      <c r="H25" s="7">
        <f>'recalc raw'!E63</f>
        <v>4692898.266337077</v>
      </c>
      <c r="I25" s="7">
        <f>'recalc raw'!E258</f>
        <v>556458.7155772984</v>
      </c>
      <c r="J25" s="7">
        <f>'recalc raw'!E141</f>
        <v>21384.311878642813</v>
      </c>
      <c r="K25" s="7">
        <f>'recalc raw'!E297</f>
        <v>379.52056460250816</v>
      </c>
      <c r="L25" s="7">
        <f>'recalc raw'!E375</f>
        <v>1905072.4101754236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379.52056460250816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204r4  15-26</v>
      </c>
      <c r="C26" s="7">
        <f>'recalc raw'!E337</f>
        <v>6231715.723326555</v>
      </c>
      <c r="D26" s="7">
        <f>'recalc raw'!E25</f>
        <v>6593031.752995811</v>
      </c>
      <c r="E26" s="7">
        <f>'recalc raw'!E103</f>
        <v>3279864.462168711</v>
      </c>
      <c r="F26" s="7">
        <f>'recalc raw'!E181</f>
        <v>1157703.6905941246</v>
      </c>
      <c r="G26" s="7">
        <f>'recalc raw'!E220</f>
        <v>412325.13816912717</v>
      </c>
      <c r="H26" s="7">
        <f>'recalc raw'!E64</f>
        <v>4788900.919474284</v>
      </c>
      <c r="I26" s="7">
        <f>'recalc raw'!E259</f>
        <v>646935.9268656629</v>
      </c>
      <c r="J26" s="7">
        <f>'recalc raw'!E142</f>
        <v>1103.095</v>
      </c>
      <c r="K26" s="7">
        <f>'recalc raw'!E298</f>
        <v>46.925</v>
      </c>
      <c r="L26" s="7">
        <f>'recalc raw'!E376</f>
        <v>205142.25248494063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46.925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5058161.270996904</v>
      </c>
      <c r="D27" s="7">
        <f>'recalc raw'!E26</f>
        <v>250046.88111865043</v>
      </c>
      <c r="E27" s="7">
        <f>'recalc raw'!E104</f>
        <v>4103844.962077039</v>
      </c>
      <c r="F27" s="7">
        <f>'recalc raw'!E182</f>
        <v>5586693.563486213</v>
      </c>
      <c r="G27" s="7">
        <f>'recalc raw'!E221</f>
        <v>387223.75966183096</v>
      </c>
      <c r="H27" s="7">
        <f>'recalc raw'!E65</f>
        <v>258440.39525874454</v>
      </c>
      <c r="I27" s="7">
        <f>'recalc raw'!E260</f>
        <v>20361.608940012324</v>
      </c>
      <c r="J27" s="7">
        <f>'recalc raw'!E143</f>
        <v>246.365</v>
      </c>
      <c r="K27" s="7">
        <f>'recalc raw'!E299</f>
        <v>46.585</v>
      </c>
      <c r="L27" s="7">
        <f>'recalc raw'!E377</f>
        <v>3298.925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46.585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205r2  91-101</v>
      </c>
      <c r="C28" s="7">
        <f>'recalc raw'!E339</f>
        <v>5755740.484155211</v>
      </c>
      <c r="D28" s="7">
        <f>'recalc raw'!E27</f>
        <v>5554156.401748473</v>
      </c>
      <c r="E28" s="7">
        <f>'recalc raw'!E105</f>
        <v>3412731.7802353627</v>
      </c>
      <c r="F28" s="7">
        <f>'recalc raw'!E183</f>
        <v>1593690.9703530038</v>
      </c>
      <c r="G28" s="7">
        <f>'recalc raw'!E222</f>
        <v>413139.5788667947</v>
      </c>
      <c r="H28" s="7">
        <f>'recalc raw'!E66</f>
        <v>5530333.931485495</v>
      </c>
      <c r="I28" s="7">
        <f>'recalc raw'!E261</f>
        <v>456029.85810407856</v>
      </c>
      <c r="J28" s="7">
        <f>'recalc raw'!E144</f>
        <v>824.395</v>
      </c>
      <c r="K28" s="7">
        <f>'recalc raw'!E300</f>
        <v>94.7855382378986</v>
      </c>
      <c r="L28" s="7">
        <f>'recalc raw'!E378</f>
        <v>287258.76223801734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94.7855382378986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209r2  85-90</v>
      </c>
      <c r="C29" s="7">
        <f>'recalc raw'!E340</f>
        <v>5899072.497256763</v>
      </c>
      <c r="D29" s="7">
        <f>'recalc raw'!E28</f>
        <v>6043818.265581603</v>
      </c>
      <c r="E29" s="7">
        <f>'recalc raw'!E106</f>
        <v>3020175.7114587217</v>
      </c>
      <c r="F29" s="7">
        <f>'recalc raw'!E184</f>
        <v>1258606.330504998</v>
      </c>
      <c r="G29" s="7">
        <f>'recalc raw'!E223</f>
        <v>405179.6248435924</v>
      </c>
      <c r="H29" s="7">
        <f>'recalc raw'!E67</f>
        <v>5986362.622296652</v>
      </c>
      <c r="I29" s="7">
        <f>'recalc raw'!E262</f>
        <v>515111.5914397231</v>
      </c>
      <c r="J29" s="7">
        <f>'recalc raw'!E145</f>
        <v>642.105</v>
      </c>
      <c r="K29" s="7">
        <f>'recalc raw'!E301</f>
        <v>90.96</v>
      </c>
      <c r="L29" s="7">
        <f>'recalc raw'!E379</f>
        <v>235929.4033210236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90.96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5795307.111282482</v>
      </c>
      <c r="D30" s="7">
        <f>'recalc raw'!E29</f>
        <v>4993273.145675514</v>
      </c>
      <c r="E30" s="7">
        <f>'recalc raw'!E107</f>
        <v>6071188.15792818</v>
      </c>
      <c r="F30" s="7">
        <f>'recalc raw'!E185</f>
        <v>907198.7971589811</v>
      </c>
      <c r="G30" s="7">
        <f>'recalc raw'!E224</f>
        <v>546774.9352016449</v>
      </c>
      <c r="H30" s="7">
        <f>'recalc raw'!E68</f>
        <v>4700083.778961182</v>
      </c>
      <c r="I30" s="7">
        <f>'recalc raw'!E263</f>
        <v>556430.8291448603</v>
      </c>
      <c r="J30" s="7">
        <f>'recalc raw'!E146</f>
        <v>21221.83356173573</v>
      </c>
      <c r="K30" s="7">
        <f>'recalc raw'!E302</f>
        <v>351.845</v>
      </c>
      <c r="L30" s="7">
        <f>'recalc raw'!E380</f>
        <v>1914005.3827918537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351.845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7365583.060780977</v>
      </c>
      <c r="D31" s="7">
        <f>'recalc raw'!E30</f>
        <v>5899319.079224089</v>
      </c>
      <c r="E31" s="7">
        <f>'recalc raw'!E108</f>
        <v>3245030.6386082964</v>
      </c>
      <c r="F31" s="7">
        <f>'recalc raw'!E186</f>
        <v>463393.12927081145</v>
      </c>
      <c r="G31" s="7">
        <f>'recalc raw'!E225</f>
        <v>350658.3620460803</v>
      </c>
      <c r="H31" s="7">
        <f>'recalc raw'!E69</f>
        <v>2665820.9410591125</v>
      </c>
      <c r="I31" s="7">
        <f>'recalc raw'!E264</f>
        <v>808949.6328353855</v>
      </c>
      <c r="J31" s="7">
        <f>'recalc raw'!E147</f>
        <v>60664.45461234813</v>
      </c>
      <c r="K31" s="7">
        <f>'recalc raw'!E303</f>
        <v>184.27677854055378</v>
      </c>
      <c r="L31" s="7">
        <f>'recalc raw'!E381</f>
        <v>479864.275581912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184.27677854055378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13416.13535659687</v>
      </c>
      <c r="D32" s="7">
        <f>'recalc raw'!E31</f>
        <v>5737.77</v>
      </c>
      <c r="E32" s="7">
        <f>'recalc raw'!E109</f>
        <v>13350.882875883353</v>
      </c>
      <c r="F32" s="7">
        <f>'recalc raw'!E187</f>
        <v>1375.718769985215</v>
      </c>
      <c r="G32" s="7">
        <f>'recalc raw'!E226</f>
        <v>11279.661652622122</v>
      </c>
      <c r="H32" s="7">
        <f>'recalc raw'!E70</f>
        <v>17812.758567025263</v>
      </c>
      <c r="I32" s="7">
        <f>'recalc raw'!E265</f>
        <v>13579.426620809034</v>
      </c>
      <c r="J32" s="7">
        <f>'recalc raw'!E148</f>
        <v>94.19</v>
      </c>
      <c r="K32" s="7">
        <f>'recalc raw'!E304</f>
        <v>53.24</v>
      </c>
      <c r="L32" s="7">
        <f>'recalc raw'!E382</f>
        <v>1236.580595447306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53.24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4681809.71962028</v>
      </c>
      <c r="D33" s="7">
        <f>'recalc raw'!E32</f>
        <v>69254.74854291276</v>
      </c>
      <c r="E33" s="7">
        <f>'recalc raw'!E110</f>
        <v>4182210.111827898</v>
      </c>
      <c r="F33" s="7">
        <f>'recalc raw'!E188</f>
        <v>6060159.98005021</v>
      </c>
      <c r="G33" s="7">
        <f>'recalc raw'!E227</f>
        <v>389098.5908191999</v>
      </c>
      <c r="H33" s="7">
        <f>'recalc raw'!E71</f>
        <v>69968.14834670226</v>
      </c>
      <c r="I33" s="7">
        <f>'recalc raw'!E266</f>
        <v>15162.369066175146</v>
      </c>
      <c r="J33" s="7">
        <f>'recalc raw'!E149</f>
        <v>181.435</v>
      </c>
      <c r="K33" s="7">
        <f>'recalc raw'!E305</f>
        <v>34.51</v>
      </c>
      <c r="L33" s="7">
        <f>'recalc raw'!E383</f>
        <v>3792.79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34.51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5940524.531192249</v>
      </c>
      <c r="D34" s="7">
        <f>'recalc raw'!E33</f>
        <v>6456386.424307848</v>
      </c>
      <c r="E34" s="7">
        <f>'recalc raw'!E111</f>
        <v>5687487.185589868</v>
      </c>
      <c r="F34" s="7">
        <f>'recalc raw'!E189</f>
        <v>646411.8239200375</v>
      </c>
      <c r="G34" s="7">
        <f>'recalc raw'!E228</f>
        <v>586499.1551675797</v>
      </c>
      <c r="H34" s="7">
        <f>'recalc raw'!E72</f>
        <v>3994961.2054214478</v>
      </c>
      <c r="I34" s="7">
        <f>'recalc raw'!E267</f>
        <v>696537.0222057146</v>
      </c>
      <c r="J34" s="7">
        <f>'recalc raw'!E150</f>
        <v>33637.83</v>
      </c>
      <c r="K34" s="7">
        <f>'recalc raw'!E306</f>
        <v>438.32788763391693</v>
      </c>
      <c r="L34" s="7">
        <f>'recalc raw'!E384</f>
        <v>989746.0047598386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438.32788763391693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5741279.20524584</v>
      </c>
      <c r="D35" s="7">
        <f>'recalc raw'!E34</f>
        <v>5135992.677438464</v>
      </c>
      <c r="E35" s="7">
        <f>'recalc raw'!E112</f>
        <v>6149363.676844998</v>
      </c>
      <c r="F35" s="7">
        <f>'recalc raw'!E190</f>
        <v>901652.9396434037</v>
      </c>
      <c r="G35" s="7">
        <f>'recalc raw'!E229</f>
        <v>557717.498344419</v>
      </c>
      <c r="H35" s="7">
        <f>'recalc raw'!E73</f>
        <v>4726843.8326848345</v>
      </c>
      <c r="I35" s="7">
        <f>'recalc raw'!E268</f>
        <v>561396.0149486613</v>
      </c>
      <c r="J35" s="7">
        <f>'recalc raw'!E151</f>
        <v>22361.68121293727</v>
      </c>
      <c r="K35" s="7">
        <f>'recalc raw'!E307</f>
        <v>353.0002911119198</v>
      </c>
      <c r="L35" s="7">
        <f>'recalc raw'!E385</f>
        <v>1904140.3641721157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353.0002911119198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1149</v>
      </c>
    </row>
    <row r="38" spans="1:22" s="20" customFormat="1" ht="11.25">
      <c r="A38" s="24"/>
      <c r="B38" s="20" t="s">
        <v>1100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1096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5472095.816951395</v>
      </c>
      <c r="D40" s="7">
        <f>D4-blanks!D$9</f>
        <v>5043443.121738918</v>
      </c>
      <c r="E40" s="7">
        <f>E4-blanks!E$9</f>
        <v>5924699.611725381</v>
      </c>
      <c r="F40" s="7">
        <f>F4-blanks!F$9</f>
        <v>896375.0523018915</v>
      </c>
      <c r="G40" s="7">
        <f>G4-blanks!G$9</f>
        <v>519450.10497133556</v>
      </c>
      <c r="H40" s="7">
        <f>H4-blanks!H$9</f>
        <v>4836426.978903924</v>
      </c>
      <c r="I40" s="7">
        <f>I4-blanks!I$9</f>
        <v>545176.2426330226</v>
      </c>
      <c r="J40" s="7">
        <f>J4-blanks!J$9</f>
        <v>21649.892147141538</v>
      </c>
      <c r="K40" s="7">
        <f>K4-blanks!K$9</f>
        <v>275.05163401404116</v>
      </c>
      <c r="L40" s="7">
        <f>L4-blanks!L$9</f>
        <v>1929733.1865453268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284.41663401404116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-1.1457153158844449</v>
      </c>
      <c r="D41" s="7">
        <f>D5-blanks!D$9</f>
        <v>570.8175000000001</v>
      </c>
      <c r="E41" s="7">
        <f>E5-blanks!E$9</f>
        <v>51.28959656174084</v>
      </c>
      <c r="F41" s="7">
        <f>F5-blanks!F$9</f>
        <v>154.1556150073925</v>
      </c>
      <c r="G41" s="7">
        <f>G5-blanks!G$9</f>
        <v>-175.54192621136644</v>
      </c>
      <c r="H41" s="7">
        <f>H5-blanks!H$9</f>
        <v>-449.81366825600344</v>
      </c>
      <c r="I41" s="7">
        <f>I5-blanks!I$9</f>
        <v>-267.5977103515306</v>
      </c>
      <c r="J41" s="7">
        <f>J5-blanks!J$9</f>
        <v>10.726530107882752</v>
      </c>
      <c r="K41" s="7">
        <f>K5-blanks!K$9</f>
        <v>-6.52043296650703</v>
      </c>
      <c r="L41" s="7">
        <f>L5-blanks!L$9</f>
        <v>-88.86576271161698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2.8445670334929716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5338272.230358719</v>
      </c>
      <c r="D42" s="7">
        <f>D6-blanks!D$9</f>
        <v>5839286.0282137655</v>
      </c>
      <c r="E42" s="7">
        <f>E6-blanks!E$9</f>
        <v>5427581.379534834</v>
      </c>
      <c r="F42" s="7">
        <f>F6-blanks!F$9</f>
        <v>1198939.2029765258</v>
      </c>
      <c r="G42" s="7">
        <f>G6-blanks!G$9</f>
        <v>535804.3378121965</v>
      </c>
      <c r="H42" s="7">
        <f>H6-blanks!H$9</f>
        <v>5438463.59042787</v>
      </c>
      <c r="I42" s="7">
        <f>I6-blanks!I$9</f>
        <v>446150.70229412935</v>
      </c>
      <c r="J42" s="7">
        <f>J6-blanks!J$9</f>
        <v>937.4993983492478</v>
      </c>
      <c r="K42" s="7">
        <f>K6-blanks!K$9</f>
        <v>16.853425115038668</v>
      </c>
      <c r="L42" s="7">
        <f>L6-blanks!L$9</f>
        <v>656909.7022949905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26.21842511503867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5587333.562115846</v>
      </c>
      <c r="D43" s="7">
        <f>D7-blanks!D$9</f>
        <v>5126592.021926276</v>
      </c>
      <c r="E43" s="7">
        <f>E7-blanks!E$9</f>
        <v>5904074.14472208</v>
      </c>
      <c r="F43" s="7">
        <f>F7-blanks!F$9</f>
        <v>896459.1731868141</v>
      </c>
      <c r="G43" s="7">
        <f>G7-blanks!G$9</f>
        <v>511935.21438035247</v>
      </c>
      <c r="H43" s="7">
        <f>H7-blanks!H$9</f>
        <v>4747246.307941909</v>
      </c>
      <c r="I43" s="7">
        <f>I7-blanks!I$9</f>
        <v>538823.4098602289</v>
      </c>
      <c r="J43" s="7">
        <f>J7-blanks!J$9</f>
        <v>22394.780140395906</v>
      </c>
      <c r="K43" s="7">
        <f>K7-blanks!K$9</f>
        <v>276.39043296650703</v>
      </c>
      <c r="L43" s="7">
        <f>L7-blanks!L$9</f>
        <v>1928284.8271339205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285.75543296650704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4874280.948410448</v>
      </c>
      <c r="D44" s="7">
        <f>D8-blanks!D$9</f>
        <v>240335.5349246131</v>
      </c>
      <c r="E44" s="7">
        <f>E8-blanks!E$9</f>
        <v>4016585.767045506</v>
      </c>
      <c r="F44" s="7">
        <f>F8-blanks!F$9</f>
        <v>5622087.496637209</v>
      </c>
      <c r="G44" s="7">
        <f>G8-blanks!G$9</f>
        <v>367400.71176362905</v>
      </c>
      <c r="H44" s="7">
        <f>H8-blanks!H$9</f>
        <v>250507.22882159054</v>
      </c>
      <c r="I44" s="7">
        <f>I8-blanks!I$9</f>
        <v>7280.940564661134</v>
      </c>
      <c r="J44" s="7">
        <f>J8-blanks!J$9</f>
        <v>20.17846989211725</v>
      </c>
      <c r="K44" s="7">
        <f>K8-blanks!K$9</f>
        <v>6.635432966507025</v>
      </c>
      <c r="L44" s="7">
        <f>L8-blanks!L$9</f>
        <v>2164.365167264311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16.000432966507027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182r1  43-52</v>
      </c>
      <c r="C45" s="7">
        <f>C9-blanks!C$9</f>
        <v>5589467.034202047</v>
      </c>
      <c r="D45" s="7">
        <f>D9-blanks!D$9</f>
        <v>4674352.073479689</v>
      </c>
      <c r="E45" s="7">
        <f>E9-blanks!E$9</f>
        <v>9446066.222343924</v>
      </c>
      <c r="F45" s="7">
        <f>F9-blanks!F$9</f>
        <v>1052547.4856626804</v>
      </c>
      <c r="G45" s="7">
        <f>G9-blanks!G$9</f>
        <v>910460.6427114074</v>
      </c>
      <c r="H45" s="7">
        <f>H9-blanks!H$9</f>
        <v>5099113.343436395</v>
      </c>
      <c r="I45" s="7">
        <f>I9-blanks!I$9</f>
        <v>554520.3522106078</v>
      </c>
      <c r="J45" s="7">
        <f>J9-blanks!J$9</f>
        <v>1572.6034698921171</v>
      </c>
      <c r="K45" s="7">
        <f>K9-blanks!K$9</f>
        <v>35.22543296650702</v>
      </c>
      <c r="L45" s="7">
        <f>L9-blanks!L$9</f>
        <v>4682032.942235618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44.590432966507024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5523488.20167141</v>
      </c>
      <c r="D46" s="7">
        <f>D10-blanks!D$9</f>
        <v>4946640.097264606</v>
      </c>
      <c r="E46" s="7">
        <f>E10-blanks!E$9</f>
        <v>5988284.885073151</v>
      </c>
      <c r="F46" s="7">
        <f>F10-blanks!F$9</f>
        <v>900691.7422727997</v>
      </c>
      <c r="G46" s="7">
        <f>G10-blanks!G$9</f>
        <v>531613.9610145204</v>
      </c>
      <c r="H46" s="7">
        <f>H10-blanks!H$9</f>
        <v>4815022.86395438</v>
      </c>
      <c r="I46" s="7">
        <f>I10-blanks!I$9</f>
        <v>550137.499374904</v>
      </c>
      <c r="J46" s="7">
        <f>J10-blanks!J$9</f>
        <v>21704.242664586003</v>
      </c>
      <c r="K46" s="7">
        <f>K10-blanks!K$9</f>
        <v>277.965432966507</v>
      </c>
      <c r="L46" s="7">
        <f>L10-blanks!L$9</f>
        <v>1903910.8909010354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287.33043296650703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194r2  50-60</v>
      </c>
      <c r="C47" s="7">
        <f>C11-blanks!C$9</f>
        <v>5951235.172172413</v>
      </c>
      <c r="D47" s="7">
        <f>D11-blanks!D$9</f>
        <v>5862970.478753644</v>
      </c>
      <c r="E47" s="7">
        <f>E11-blanks!E$9</f>
        <v>3571814.4916620543</v>
      </c>
      <c r="F47" s="7">
        <f>F11-blanks!F$9</f>
        <v>1199890.308595031</v>
      </c>
      <c r="G47" s="7">
        <f>G11-blanks!G$9</f>
        <v>445660.23621170846</v>
      </c>
      <c r="H47" s="7">
        <f>H11-blanks!H$9</f>
        <v>4962643.52306286</v>
      </c>
      <c r="I47" s="7">
        <f>I11-blanks!I$9</f>
        <v>564731.9719431679</v>
      </c>
      <c r="J47" s="7">
        <f>J11-blanks!J$9</f>
        <v>898.7356893839644</v>
      </c>
      <c r="K47" s="7">
        <f>K11-blanks!K$9</f>
        <v>15.675432966507032</v>
      </c>
      <c r="L47" s="7">
        <f>L11-blanks!L$9</f>
        <v>269361.6493031236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25.040432966507034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195r3  44-53</v>
      </c>
      <c r="C48" s="7">
        <f>C12-blanks!C$9</f>
        <v>5857737.348190431</v>
      </c>
      <c r="D48" s="7">
        <f>D12-blanks!D$9</f>
        <v>5720338.121604522</v>
      </c>
      <c r="E48" s="7">
        <f>E12-blanks!E$9</f>
        <v>3524134.531849722</v>
      </c>
      <c r="F48" s="7">
        <f>F12-blanks!F$9</f>
        <v>1233381.347291693</v>
      </c>
      <c r="G48" s="7">
        <f>G12-blanks!G$9</f>
        <v>425428.60193928954</v>
      </c>
      <c r="H48" s="7">
        <f>H12-blanks!H$9</f>
        <v>5596758.449846104</v>
      </c>
      <c r="I48" s="7">
        <f>I12-blanks!I$9</f>
        <v>516999.45476355514</v>
      </c>
      <c r="J48" s="7">
        <f>J12-blanks!J$9</f>
        <v>837.8884698921172</v>
      </c>
      <c r="K48" s="7">
        <f>K12-blanks!K$9</f>
        <v>0.9704329665070262</v>
      </c>
      <c r="L48" s="7">
        <f>L12-blanks!L$9</f>
        <v>309352.9259450697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10.335432966507028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196r3  55-62</v>
      </c>
      <c r="C49" s="7">
        <f>C13-blanks!C$9</f>
        <v>5804556.936430696</v>
      </c>
      <c r="D49" s="7">
        <f>D13-blanks!D$9</f>
        <v>5329098.99705259</v>
      </c>
      <c r="E49" s="7">
        <f>E13-blanks!E$9</f>
        <v>2836111.3444214333</v>
      </c>
      <c r="F49" s="7">
        <f>F13-blanks!F$9</f>
        <v>1318347.5618303835</v>
      </c>
      <c r="G49" s="7">
        <f>G13-blanks!G$9</f>
        <v>377444.74949162075</v>
      </c>
      <c r="H49" s="7">
        <f>H13-blanks!H$9</f>
        <v>6187488.110231236</v>
      </c>
      <c r="I49" s="7">
        <f>I13-blanks!I$9</f>
        <v>435549.26293488353</v>
      </c>
      <c r="J49" s="7">
        <f>J13-blanks!J$9</f>
        <v>554.1684698921173</v>
      </c>
      <c r="K49" s="7">
        <f>K13-blanks!K$9</f>
        <v>10.110432966507027</v>
      </c>
      <c r="L49" s="7">
        <f>L13-blanks!L$9</f>
        <v>293230.87255849864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19.47543296650703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7089661.803299946</v>
      </c>
      <c r="D50" s="7">
        <f>D14-blanks!D$9</f>
        <v>5872619.238510811</v>
      </c>
      <c r="E50" s="7">
        <f>E14-blanks!E$9</f>
        <v>3126747.7013960774</v>
      </c>
      <c r="F50" s="7">
        <f>F14-blanks!F$9</f>
        <v>455982.46736933396</v>
      </c>
      <c r="G50" s="7">
        <f>G14-blanks!G$9</f>
        <v>324295.7988881357</v>
      </c>
      <c r="H50" s="7">
        <f>H14-blanks!H$9</f>
        <v>2620419.038795943</v>
      </c>
      <c r="I50" s="7">
        <f>I14-blanks!I$9</f>
        <v>792410.3805388529</v>
      </c>
      <c r="J50" s="7">
        <f>J14-blanks!J$9</f>
        <v>58631.81301800118</v>
      </c>
      <c r="K50" s="7">
        <f>K14-blanks!K$9</f>
        <v>129.77543296650703</v>
      </c>
      <c r="L50" s="7">
        <f>L14-blanks!L$9</f>
        <v>465859.446327976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139.14043296650703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5585608.708722239</v>
      </c>
      <c r="D51" s="7">
        <f>D15-blanks!D$9</f>
        <v>4888453.456190772</v>
      </c>
      <c r="E51" s="7">
        <f>E15-blanks!E$9</f>
        <v>5830761.719666918</v>
      </c>
      <c r="F51" s="7">
        <f>F15-blanks!F$9</f>
        <v>894780.4131542363</v>
      </c>
      <c r="G51" s="7">
        <f>G15-blanks!G$9</f>
        <v>524479.4270529065</v>
      </c>
      <c r="H51" s="7">
        <f>H15-blanks!H$9</f>
        <v>4665797.754767572</v>
      </c>
      <c r="I51" s="7">
        <f>I15-blanks!I$9</f>
        <v>535353.4579746099</v>
      </c>
      <c r="J51" s="7">
        <f>J15-blanks!J$9</f>
        <v>21861.0611039718</v>
      </c>
      <c r="K51" s="7">
        <f>K15-blanks!K$9</f>
        <v>269.3256095389957</v>
      </c>
      <c r="L51" s="7">
        <f>L15-blanks!L$9</f>
        <v>1889916.017994769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278.6906095389957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4623308.880336343</v>
      </c>
      <c r="D52" s="7">
        <f>D16-blanks!D$9</f>
        <v>60995.09931666901</v>
      </c>
      <c r="E52" s="7">
        <f>E16-blanks!E$9</f>
        <v>4131179.364581125</v>
      </c>
      <c r="F52" s="7">
        <f>F16-blanks!F$9</f>
        <v>5949912.543502266</v>
      </c>
      <c r="G52" s="7">
        <f>G16-blanks!G$9</f>
        <v>368833.51126949367</v>
      </c>
      <c r="H52" s="7">
        <f>H16-blanks!H$9</f>
        <v>51175.83944173157</v>
      </c>
      <c r="I52" s="7">
        <f>I16-blanks!I$9</f>
        <v>1333.0521123498747</v>
      </c>
      <c r="J52" s="7">
        <f>J16-blanks!J$9</f>
        <v>125.50846989211726</v>
      </c>
      <c r="K52" s="7">
        <f>K16-blanks!K$9</f>
        <v>-14.440080740678788</v>
      </c>
      <c r="L52" s="7">
        <f>L16-blanks!L$9</f>
        <v>2261.4401672643107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-5.075080740678786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198r1  62-72</v>
      </c>
      <c r="C53" s="7">
        <f>C17-blanks!C$9</f>
        <v>5885365.224999152</v>
      </c>
      <c r="D53" s="7">
        <f>D17-blanks!D$9</f>
        <v>5804912.126159461</v>
      </c>
      <c r="E53" s="7">
        <f>E17-blanks!E$9</f>
        <v>3057822.4244448813</v>
      </c>
      <c r="F53" s="7">
        <f>F17-blanks!F$9</f>
        <v>1165437.547429365</v>
      </c>
      <c r="G53" s="7">
        <f>G17-blanks!G$9</f>
        <v>402925.15904832754</v>
      </c>
      <c r="H53" s="7">
        <f>H17-blanks!H$9</f>
        <v>5726517.617657179</v>
      </c>
      <c r="I53" s="7">
        <f>I17-blanks!I$9</f>
        <v>509431.6637464544</v>
      </c>
      <c r="J53" s="7">
        <f>J17-blanks!J$9</f>
        <v>732.1734698921173</v>
      </c>
      <c r="K53" s="7">
        <f>K17-blanks!K$9</f>
        <v>-5.609567033492972</v>
      </c>
      <c r="L53" s="7">
        <f>L17-blanks!L$9</f>
        <v>251162.69102839107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3.75543296650703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199r3  55-68</v>
      </c>
      <c r="C54" s="7">
        <f>C18-blanks!C$9</f>
        <v>5866406.861123031</v>
      </c>
      <c r="D54" s="7">
        <f>D18-blanks!D$9</f>
        <v>5534351.194743598</v>
      </c>
      <c r="E54" s="7">
        <f>E18-blanks!E$9</f>
        <v>3093022.3247025437</v>
      </c>
      <c r="F54" s="7">
        <f>F18-blanks!F$9</f>
        <v>1193719.302283833</v>
      </c>
      <c r="G54" s="7">
        <f>G18-blanks!G$9</f>
        <v>412845.60495623824</v>
      </c>
      <c r="H54" s="7">
        <f>H18-blanks!H$9</f>
        <v>5817116.793028986</v>
      </c>
      <c r="I54" s="7">
        <f>I18-blanks!I$9</f>
        <v>507062.3517788008</v>
      </c>
      <c r="J54" s="7">
        <f>J18-blanks!J$9</f>
        <v>905.1957630219025</v>
      </c>
      <c r="K54" s="7">
        <f>K18-blanks!K$9</f>
        <v>12.405432966507028</v>
      </c>
      <c r="L54" s="7">
        <f>L18-blanks!L$9</f>
        <v>293632.9831988487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21.77043296650703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200r2  40-50</v>
      </c>
      <c r="C55" s="7">
        <f>C19-blanks!C$9</f>
        <v>5849364.731376119</v>
      </c>
      <c r="D55" s="7">
        <f>D19-blanks!D$9</f>
        <v>6196220.244894877</v>
      </c>
      <c r="E55" s="7">
        <f>E19-blanks!E$9</f>
        <v>2983064.705420103</v>
      </c>
      <c r="F55" s="7">
        <f>F19-blanks!F$9</f>
        <v>1190083.682018724</v>
      </c>
      <c r="G55" s="7">
        <f>G19-blanks!G$9</f>
        <v>374733.6359805378</v>
      </c>
      <c r="H55" s="7">
        <f>H19-blanks!H$9</f>
        <v>5658915.382674372</v>
      </c>
      <c r="I55" s="7">
        <f>I19-blanks!I$9</f>
        <v>541787.5716014929</v>
      </c>
      <c r="J55" s="7">
        <f>J19-blanks!J$9</f>
        <v>822.1834698921173</v>
      </c>
      <c r="K55" s="7">
        <f>K19-blanks!K$9</f>
        <v>20.260432966507032</v>
      </c>
      <c r="L55" s="7">
        <f>L19-blanks!L$9</f>
        <v>235921.56426282207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29.625432966507034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5554438.081353529</v>
      </c>
      <c r="D56" s="7">
        <f>D20-blanks!D$9</f>
        <v>4972837.671704691</v>
      </c>
      <c r="E56" s="7">
        <f>E20-blanks!E$9</f>
        <v>5958270.257658999</v>
      </c>
      <c r="F56" s="7">
        <f>F20-blanks!F$9</f>
        <v>882275.6392411614</v>
      </c>
      <c r="G56" s="7">
        <f>G20-blanks!G$9</f>
        <v>519123.4832424435</v>
      </c>
      <c r="H56" s="7">
        <f>H20-blanks!H$9</f>
        <v>4699741.334652419</v>
      </c>
      <c r="I56" s="7">
        <f>I20-blanks!I$9</f>
        <v>531224.8620946241</v>
      </c>
      <c r="J56" s="7">
        <f>J20-blanks!J$9</f>
        <v>21330.74248486869</v>
      </c>
      <c r="K56" s="7">
        <f>K20-blanks!K$9</f>
        <v>270.990432966507</v>
      </c>
      <c r="L56" s="7">
        <f>L20-blanks!L$9</f>
        <v>1885190.150327353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280.355432966507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5403983.858311997</v>
      </c>
      <c r="D57" s="7">
        <f>D21-blanks!D$9</f>
        <v>5628350.584498312</v>
      </c>
      <c r="E57" s="7">
        <f>E21-blanks!E$9</f>
        <v>5416477.521385577</v>
      </c>
      <c r="F57" s="7">
        <f>F21-blanks!F$9</f>
        <v>1177088.627492595</v>
      </c>
      <c r="G57" s="7">
        <f>G21-blanks!G$9</f>
        <v>546337.8088424293</v>
      </c>
      <c r="H57" s="7">
        <f>H21-blanks!H$9</f>
        <v>5382217.3016425725</v>
      </c>
      <c r="I57" s="7">
        <f>I21-blanks!I$9</f>
        <v>446513.52409588476</v>
      </c>
      <c r="J57" s="7">
        <f>J21-blanks!J$9</f>
        <v>904.0713205957192</v>
      </c>
      <c r="K57" s="7">
        <f>K21-blanks!K$9</f>
        <v>41.205802970383054</v>
      </c>
      <c r="L57" s="7">
        <f>L21-blanks!L$9</f>
        <v>652589.0060085884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50.570802970383056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202r1  44-56</v>
      </c>
      <c r="C58" s="7">
        <f>C22-blanks!C$9</f>
        <v>5828887.982307444</v>
      </c>
      <c r="D58" s="7">
        <f>D22-blanks!D$9</f>
        <v>5295774.29836612</v>
      </c>
      <c r="E58" s="7">
        <f>E22-blanks!E$9</f>
        <v>2879140.879559882</v>
      </c>
      <c r="F58" s="7">
        <f>F22-blanks!F$9</f>
        <v>1367620.3606868947</v>
      </c>
      <c r="G58" s="7">
        <f>G22-blanks!G$9</f>
        <v>381051.2009902907</v>
      </c>
      <c r="H58" s="7">
        <f>H22-blanks!H$9</f>
        <v>6171943.2991096135</v>
      </c>
      <c r="I58" s="7">
        <f>I22-blanks!I$9</f>
        <v>450373.7215997342</v>
      </c>
      <c r="J58" s="7">
        <f>J22-blanks!J$9</f>
        <v>687.3044057503339</v>
      </c>
      <c r="K58" s="7">
        <f>K22-blanks!K$9</f>
        <v>21.85043296650702</v>
      </c>
      <c r="L58" s="7">
        <f>L22-blanks!L$9</f>
        <v>238586.7408562512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31.215432966507024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203r1  83-92</v>
      </c>
      <c r="C59" s="7">
        <f>C23-blanks!C$9</f>
        <v>5765436.23339227</v>
      </c>
      <c r="D59" s="7">
        <f>D23-blanks!D$9</f>
        <v>6168838.532504754</v>
      </c>
      <c r="E59" s="7">
        <f>E23-blanks!E$9</f>
        <v>3566071.9827401494</v>
      </c>
      <c r="F59" s="7">
        <f>F23-blanks!F$9</f>
        <v>1231669.9799487742</v>
      </c>
      <c r="G59" s="7">
        <f>G23-blanks!G$9</f>
        <v>404495.24038307247</v>
      </c>
      <c r="H59" s="7">
        <f>H23-blanks!H$9</f>
        <v>5386346.321570551</v>
      </c>
      <c r="I59" s="7">
        <f>I23-blanks!I$9</f>
        <v>556788.2492420126</v>
      </c>
      <c r="J59" s="7">
        <f>J23-blanks!J$9</f>
        <v>811.2234698921172</v>
      </c>
      <c r="K59" s="7">
        <f>K23-blanks!K$9</f>
        <v>-23.806779944728227</v>
      </c>
      <c r="L59" s="7">
        <f>L23-blanks!L$9</f>
        <v>204420.97769686737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-14.441779944728225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5806861.551016891</v>
      </c>
      <c r="D60" s="7">
        <f>D24-blanks!D$9</f>
        <v>6406722.165611967</v>
      </c>
      <c r="E60" s="7">
        <f>E24-blanks!E$9</f>
        <v>5629930.661810435</v>
      </c>
      <c r="F60" s="7">
        <f>F24-blanks!F$9</f>
        <v>638714.7160432712</v>
      </c>
      <c r="G60" s="7">
        <f>G24-blanks!G$9</f>
        <v>562800.2303779213</v>
      </c>
      <c r="H60" s="7">
        <f>H24-blanks!H$9</f>
        <v>3988743.469913955</v>
      </c>
      <c r="I60" s="7">
        <f>I24-blanks!I$9</f>
        <v>676520.5278245393</v>
      </c>
      <c r="J60" s="7">
        <f>J24-blanks!J$9</f>
        <v>31912.072897783157</v>
      </c>
      <c r="K60" s="7">
        <f>K24-blanks!K$9</f>
        <v>308.42794502096456</v>
      </c>
      <c r="L60" s="7">
        <f>L24-blanks!L$9</f>
        <v>964966.4060416023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317.79294502096457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5536595.055443382</v>
      </c>
      <c r="D61" s="7">
        <f>D25-blanks!D$9</f>
        <v>4911158.665824971</v>
      </c>
      <c r="E61" s="7">
        <f>E25-blanks!E$9</f>
        <v>6002507.204883981</v>
      </c>
      <c r="F61" s="7">
        <f>F25-blanks!F$9</f>
        <v>902337.5950931432</v>
      </c>
      <c r="G61" s="7">
        <f>G25-blanks!G$9</f>
        <v>531009.9588045366</v>
      </c>
      <c r="H61" s="7">
        <f>H25-blanks!H$9</f>
        <v>4675535.321438308</v>
      </c>
      <c r="I61" s="7">
        <f>I25-blanks!I$9</f>
        <v>543146.8866668409</v>
      </c>
      <c r="J61" s="7">
        <f>J25-blanks!J$9</f>
        <v>21279.39534853493</v>
      </c>
      <c r="K61" s="7">
        <f>K25-blanks!K$9</f>
        <v>332.8009975690152</v>
      </c>
      <c r="L61" s="7">
        <f>L25-blanks!L$9</f>
        <v>1903924.695342688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342.1659975690152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204r4  15-26</v>
      </c>
      <c r="C62" s="7">
        <f>C26-blanks!C$9</f>
        <v>6218300.733685275</v>
      </c>
      <c r="D62" s="7">
        <f>D26-blanks!D$9</f>
        <v>6586723.165495811</v>
      </c>
      <c r="E62" s="7">
        <f>E26-blanks!E$9</f>
        <v>3266462.2896962655</v>
      </c>
      <c r="F62" s="7">
        <f>F26-blanks!F$9</f>
        <v>1156173.816209132</v>
      </c>
      <c r="G62" s="7">
        <f>G26-blanks!G$9</f>
        <v>401221.0184427164</v>
      </c>
      <c r="H62" s="7">
        <f>H26-blanks!H$9</f>
        <v>4771537.974575515</v>
      </c>
      <c r="I62" s="7">
        <f>I26-blanks!I$9</f>
        <v>633624.0979552054</v>
      </c>
      <c r="J62" s="7">
        <f>J26-blanks!J$9</f>
        <v>998.1784698921173</v>
      </c>
      <c r="K62" s="7">
        <f>K26-blanks!K$9</f>
        <v>0.20543296650702558</v>
      </c>
      <c r="L62" s="7">
        <f>L26-blanks!L$9</f>
        <v>203994.53765220495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9.570432966507028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5044746.281355623</v>
      </c>
      <c r="D63" s="7">
        <f>D27-blanks!D$9</f>
        <v>243738.29361865044</v>
      </c>
      <c r="E63" s="7">
        <f>E27-blanks!E$9</f>
        <v>4090442.7896045935</v>
      </c>
      <c r="F63" s="7">
        <f>F27-blanks!F$9</f>
        <v>5585163.68910122</v>
      </c>
      <c r="G63" s="7">
        <f>G27-blanks!G$9</f>
        <v>376119.6399354202</v>
      </c>
      <c r="H63" s="7">
        <f>H27-blanks!H$9</f>
        <v>241077.45035997528</v>
      </c>
      <c r="I63" s="7">
        <f>I27-blanks!I$9</f>
        <v>7049.780029554819</v>
      </c>
      <c r="J63" s="7">
        <f>J27-blanks!J$9</f>
        <v>141.44846989211726</v>
      </c>
      <c r="K63" s="7">
        <f>K27-blanks!K$9</f>
        <v>-0.13456703349297072</v>
      </c>
      <c r="L63" s="7">
        <f>L27-blanks!L$9</f>
        <v>2151.210167264311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9.230432966507031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205r2  91-101</v>
      </c>
      <c r="C64" s="7">
        <f>C28-blanks!C$9</f>
        <v>5742325.49451393</v>
      </c>
      <c r="D64" s="7">
        <f>D28-blanks!D$9</f>
        <v>5547847.814248472</v>
      </c>
      <c r="E64" s="7">
        <f>E28-blanks!E$9</f>
        <v>3399329.6077629174</v>
      </c>
      <c r="F64" s="7">
        <f>F28-blanks!F$9</f>
        <v>1592161.0959680113</v>
      </c>
      <c r="G64" s="7">
        <f>G28-blanks!G$9</f>
        <v>402035.45914038393</v>
      </c>
      <c r="H64" s="7">
        <f>H28-blanks!H$9</f>
        <v>5512970.986586725</v>
      </c>
      <c r="I64" s="7">
        <f>I28-blanks!I$9</f>
        <v>442718.02919362107</v>
      </c>
      <c r="J64" s="7">
        <f>J28-blanks!J$9</f>
        <v>719.4784698921172</v>
      </c>
      <c r="K64" s="7">
        <f>K28-blanks!K$9</f>
        <v>48.065971204405635</v>
      </c>
      <c r="L64" s="7">
        <f>L28-blanks!L$9</f>
        <v>286111.0474052816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57.43097120440564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209r2  85-90</v>
      </c>
      <c r="C65" s="7">
        <f>C29-blanks!C$9</f>
        <v>5885657.507615482</v>
      </c>
      <c r="D65" s="7">
        <f>D29-blanks!D$9</f>
        <v>6037509.678081603</v>
      </c>
      <c r="E65" s="7">
        <f>E29-blanks!E$9</f>
        <v>3006773.5389862764</v>
      </c>
      <c r="F65" s="7">
        <f>F29-blanks!F$9</f>
        <v>1257076.4561200056</v>
      </c>
      <c r="G65" s="7">
        <f>G29-blanks!G$9</f>
        <v>394075.50511718163</v>
      </c>
      <c r="H65" s="7">
        <f>H29-blanks!H$9</f>
        <v>5968999.677397883</v>
      </c>
      <c r="I65" s="7">
        <f>I29-blanks!I$9</f>
        <v>501799.7625292656</v>
      </c>
      <c r="J65" s="7">
        <f>J29-blanks!J$9</f>
        <v>537.1884698921173</v>
      </c>
      <c r="K65" s="7">
        <f>K29-blanks!K$9</f>
        <v>44.24043296650702</v>
      </c>
      <c r="L65" s="7">
        <f>L29-blanks!L$9</f>
        <v>234781.6884882879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53.605432966507024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5781892.121641201</v>
      </c>
      <c r="D66" s="7">
        <f>D30-blanks!D$9</f>
        <v>4986964.5581755135</v>
      </c>
      <c r="E66" s="7">
        <f>E30-blanks!E$9</f>
        <v>6057785.985455735</v>
      </c>
      <c r="F66" s="7">
        <f>F30-blanks!F$9</f>
        <v>905668.9227739885</v>
      </c>
      <c r="G66" s="7">
        <f>G30-blanks!G$9</f>
        <v>535670.8154752342</v>
      </c>
      <c r="H66" s="7">
        <f>H30-blanks!H$9</f>
        <v>4682720.834062412</v>
      </c>
      <c r="I66" s="7">
        <f>I30-blanks!I$9</f>
        <v>543119.0002344027</v>
      </c>
      <c r="J66" s="7">
        <f>J30-blanks!J$9</f>
        <v>21116.917031627847</v>
      </c>
      <c r="K66" s="7">
        <f>K30-blanks!K$9</f>
        <v>305.12543296650705</v>
      </c>
      <c r="L66" s="7">
        <f>L30-blanks!L$9</f>
        <v>1912857.667959118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314.49043296650706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7352168.071139696</v>
      </c>
      <c r="D67" s="7">
        <f>D31-blanks!D$9</f>
        <v>5893010.491724089</v>
      </c>
      <c r="E67" s="7">
        <f>E31-blanks!E$9</f>
        <v>3231628.466135851</v>
      </c>
      <c r="F67" s="7">
        <f>F31-blanks!F$9</f>
        <v>461863.25488581887</v>
      </c>
      <c r="G67" s="7">
        <f>G31-blanks!G$9</f>
        <v>339554.2423196695</v>
      </c>
      <c r="H67" s="7">
        <f>H31-blanks!H$9</f>
        <v>2648457.9961603433</v>
      </c>
      <c r="I67" s="7">
        <f>I31-blanks!I$9</f>
        <v>795637.803924928</v>
      </c>
      <c r="J67" s="7">
        <f>J31-blanks!J$9</f>
        <v>60559.538082240244</v>
      </c>
      <c r="K67" s="7">
        <f>K31-blanks!K$9</f>
        <v>137.5572115070608</v>
      </c>
      <c r="L67" s="7">
        <f>L31-blanks!L$9</f>
        <v>478716.5607491763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146.9222115070608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1.1457153158862639</v>
      </c>
      <c r="D68" s="7">
        <f>D32-blanks!D$9</f>
        <v>-570.8175000000001</v>
      </c>
      <c r="E68" s="7">
        <f>E32-blanks!E$9</f>
        <v>-51.28959656174084</v>
      </c>
      <c r="F68" s="7">
        <f>F32-blanks!F$9</f>
        <v>-154.1556150073925</v>
      </c>
      <c r="G68" s="7">
        <f>G32-blanks!G$9</f>
        <v>175.54192621136644</v>
      </c>
      <c r="H68" s="7">
        <f>H32-blanks!H$9</f>
        <v>449.81366825600344</v>
      </c>
      <c r="I68" s="7">
        <f>I32-blanks!I$9</f>
        <v>267.5977103515288</v>
      </c>
      <c r="J68" s="7">
        <f>J32-blanks!J$9</f>
        <v>-10.726530107882752</v>
      </c>
      <c r="K68" s="7">
        <f>K32-blanks!K$9</f>
        <v>6.52043296650703</v>
      </c>
      <c r="L68" s="7">
        <f>L32-blanks!L$9</f>
        <v>88.86576271161698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15.885432966507032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4668394.729978999</v>
      </c>
      <c r="D69" s="7">
        <f>D33-blanks!D$9</f>
        <v>62946.161042912754</v>
      </c>
      <c r="E69" s="7">
        <f>E33-blanks!E$9</f>
        <v>4168807.9393554525</v>
      </c>
      <c r="F69" s="7">
        <f>F33-blanks!F$9</f>
        <v>6058630.105665217</v>
      </c>
      <c r="G69" s="7">
        <f>G33-blanks!G$9</f>
        <v>377994.47109278914</v>
      </c>
      <c r="H69" s="7">
        <f>H33-blanks!H$9</f>
        <v>52605.203447933</v>
      </c>
      <c r="I69" s="7">
        <f>I33-blanks!I$9</f>
        <v>1850.540155717641</v>
      </c>
      <c r="J69" s="7">
        <f>J33-blanks!J$9</f>
        <v>76.51846989211725</v>
      </c>
      <c r="K69" s="7">
        <f>K33-blanks!K$9</f>
        <v>-12.209567033492974</v>
      </c>
      <c r="L69" s="7">
        <f>L33-blanks!L$9</f>
        <v>2645.075167264311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-2.8445670334929716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5927109.541550968</v>
      </c>
      <c r="D70" s="7">
        <f>D34-blanks!D$9</f>
        <v>6450077.836807848</v>
      </c>
      <c r="E70" s="7">
        <f>E34-blanks!E$9</f>
        <v>5674085.013117422</v>
      </c>
      <c r="F70" s="7">
        <f>F34-blanks!F$9</f>
        <v>644881.9495350448</v>
      </c>
      <c r="G70" s="7">
        <f>G34-blanks!G$9</f>
        <v>575395.0354411689</v>
      </c>
      <c r="H70" s="7">
        <f>H34-blanks!H$9</f>
        <v>3977598.2605226785</v>
      </c>
      <c r="I70" s="7">
        <f>I34-blanks!I$9</f>
        <v>683225.193295257</v>
      </c>
      <c r="J70" s="7">
        <f>J34-blanks!J$9</f>
        <v>33532.91346989212</v>
      </c>
      <c r="K70" s="7">
        <f>K34-blanks!K$9</f>
        <v>391.60832060042395</v>
      </c>
      <c r="L70" s="7">
        <f>L34-blanks!L$9</f>
        <v>988598.2899271029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400.97332060042396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5727864.2156045595</v>
      </c>
      <c r="D71" s="7">
        <f>D35-blanks!D$9</f>
        <v>5129684.089938464</v>
      </c>
      <c r="E71" s="7">
        <f>E35-blanks!E$9</f>
        <v>6135961.504372553</v>
      </c>
      <c r="F71" s="7">
        <f>F35-blanks!F$9</f>
        <v>900123.0652584111</v>
      </c>
      <c r="G71" s="7">
        <f>G35-blanks!G$9</f>
        <v>546613.3786180082</v>
      </c>
      <c r="H71" s="7">
        <f>H35-blanks!H$9</f>
        <v>4709480.887786065</v>
      </c>
      <c r="I71" s="7">
        <f>I35-blanks!I$9</f>
        <v>548084.1860382038</v>
      </c>
      <c r="J71" s="7">
        <f>J35-blanks!J$9</f>
        <v>22256.764682829387</v>
      </c>
      <c r="K71" s="7">
        <f>K35-blanks!K$9</f>
        <v>306.28072407842683</v>
      </c>
      <c r="L71" s="7">
        <f>L35-blanks!L$9</f>
        <v>1902992.64933938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315.64572407842684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1146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1100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1096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5472095.816951395</v>
      </c>
      <c r="D76" s="7">
        <f>D40/Drift!D25</f>
        <v>5043443.121738918</v>
      </c>
      <c r="E76" s="7">
        <f>E40/Drift!E25</f>
        <v>5924699.611725381</v>
      </c>
      <c r="F76" s="7">
        <f>F40/Drift!F25</f>
        <v>896375.0523018915</v>
      </c>
      <c r="G76" s="7">
        <f>G40/Drift!G25</f>
        <v>519450.10497133556</v>
      </c>
      <c r="H76" s="7">
        <f>H40/Drift!H25</f>
        <v>4836426.978903924</v>
      </c>
      <c r="I76" s="7">
        <f>I40/Drift!I25</f>
        <v>545176.2426330226</v>
      </c>
      <c r="J76" s="7">
        <f>J40/Drift!J25</f>
        <v>21649.892147141538</v>
      </c>
      <c r="K76" s="7">
        <f>K40/Drift!K25</f>
        <v>275.05163401404116</v>
      </c>
      <c r="L76" s="7">
        <f>L40/Drift!L25</f>
        <v>1929733.1865453268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284.41663401404116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-1.1377287781610717</v>
      </c>
      <c r="D77" s="7">
        <f>D41/Drift!D26</f>
        <v>567.6977106589505</v>
      </c>
      <c r="E77" s="7">
        <f>E41/Drift!E26</f>
        <v>51.349183317501726</v>
      </c>
      <c r="F77" s="7">
        <f>F41/Drift!F26</f>
        <v>154.1507928811053</v>
      </c>
      <c r="G77" s="7">
        <f>G41/Drift!G26</f>
        <v>-176.39255055803733</v>
      </c>
      <c r="H77" s="7">
        <f>H41/Drift!H26</f>
        <v>-452.5955271892756</v>
      </c>
      <c r="I77" s="7">
        <f>I41/Drift!I26</f>
        <v>-268.64118485255375</v>
      </c>
      <c r="J77" s="7">
        <f>J41/Drift!J26</f>
        <v>10.60490568498871</v>
      </c>
      <c r="K77" s="7">
        <f>K41/Drift!K26</f>
        <v>-6.509870818465638</v>
      </c>
      <c r="L77" s="7">
        <f>L41/Drift!L26</f>
        <v>-88.8880009798705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2.8401107338014038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5264363.512240477</v>
      </c>
      <c r="D78" s="7">
        <f>D42/Drift!D27</f>
        <v>5775804.032363393</v>
      </c>
      <c r="E78" s="7">
        <f>E42/Drift!E27</f>
        <v>5440207.259063631</v>
      </c>
      <c r="F78" s="7">
        <f>F42/Drift!F27</f>
        <v>1198864.1975295392</v>
      </c>
      <c r="G78" s="7">
        <f>G42/Drift!G27</f>
        <v>541022.3218781454</v>
      </c>
      <c r="H78" s="7">
        <f>H42/Drift!H27</f>
        <v>5506150.221252768</v>
      </c>
      <c r="I78" s="7">
        <f>I42/Drift!I27</f>
        <v>449643.7766395588</v>
      </c>
      <c r="J78" s="7">
        <f>J42/Drift!J27</f>
        <v>916.4777908556873</v>
      </c>
      <c r="K78" s="7">
        <f>K42/Drift!K27</f>
        <v>16.79891324726126</v>
      </c>
      <c r="L78" s="7">
        <f>L42/Drift!L27</f>
        <v>657238.5621476247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26.13640601860471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5472095.816951395</v>
      </c>
      <c r="D79" s="7">
        <f>D43/Drift!D28</f>
        <v>5043443.121738919</v>
      </c>
      <c r="E79" s="7">
        <f>E43/Drift!E28</f>
        <v>5924699.611725381</v>
      </c>
      <c r="F79" s="7">
        <f>F43/Drift!F28</f>
        <v>896375.0523018916</v>
      </c>
      <c r="G79" s="7">
        <f>G43/Drift!G28</f>
        <v>519450.10497133556</v>
      </c>
      <c r="H79" s="7">
        <f>H43/Drift!H28</f>
        <v>4836426.978903924</v>
      </c>
      <c r="I79" s="7">
        <f>I43/Drift!I28</f>
        <v>545176.2426330226</v>
      </c>
      <c r="J79" s="7">
        <f>J43/Drift!J28</f>
        <v>21649.89214714154</v>
      </c>
      <c r="K79" s="7">
        <f>K43/Drift!K28</f>
        <v>275.05163401404116</v>
      </c>
      <c r="L79" s="7">
        <f>L43/Drift!L28</f>
        <v>1929733.1865453268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284.41663401404116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4792002.20644734</v>
      </c>
      <c r="D80" s="7">
        <f>D44/Drift!D29</f>
        <v>239236.7022022457</v>
      </c>
      <c r="E80" s="7">
        <f>E44/Drift!E29</f>
        <v>4011544.9935020437</v>
      </c>
      <c r="F80" s="7">
        <f>F44/Drift!F29</f>
        <v>5612726.572883159</v>
      </c>
      <c r="G80" s="7">
        <f>G44/Drift!G29</f>
        <v>368077.6346197959</v>
      </c>
      <c r="H80" s="7">
        <f>H44/Drift!H29</f>
        <v>254004.3906287941</v>
      </c>
      <c r="I80" s="7">
        <f>I44/Drift!I29</f>
        <v>7315.580645381139</v>
      </c>
      <c r="J80" s="7">
        <f>J44/Drift!J29</f>
        <v>19.709883215021417</v>
      </c>
      <c r="K80" s="7">
        <f>K44/Drift!K29</f>
        <v>6.5907727145317265</v>
      </c>
      <c r="L80" s="7">
        <f>L44/Drift!L29</f>
        <v>2175.155661922415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15.89626381357905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182r1  43-52</v>
      </c>
      <c r="C81" s="7">
        <f>C45/Drift!C30</f>
        <v>5516207.027587641</v>
      </c>
      <c r="D81" s="7">
        <f>D45/Drift!D30</f>
        <v>4708727.572478756</v>
      </c>
      <c r="E81" s="7">
        <f>E45/Drift!E30</f>
        <v>9389780.11300527</v>
      </c>
      <c r="F81" s="7">
        <f>F45/Drift!F30</f>
        <v>1049146.4038575024</v>
      </c>
      <c r="G81" s="7">
        <f>G45/Drift!G30</f>
        <v>900742.6573734726</v>
      </c>
      <c r="H81" s="7">
        <f>H45/Drift!H30</f>
        <v>5145925.104920276</v>
      </c>
      <c r="I81" s="7">
        <f>I45/Drift!I30</f>
        <v>553312.7001289951</v>
      </c>
      <c r="J81" s="7">
        <f>J45/Drift!J30</f>
        <v>1552.203918928483</v>
      </c>
      <c r="K81" s="7">
        <f>K45/Drift!K30</f>
        <v>34.922137313199315</v>
      </c>
      <c r="L81" s="7">
        <f>L45/Drift!L30</f>
        <v>4725369.470149968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44.21903979428343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5472095.816951395</v>
      </c>
      <c r="D82" s="7">
        <f>D46/Drift!D31</f>
        <v>5043443.121738918</v>
      </c>
      <c r="E82" s="7">
        <f>E46/Drift!E31</f>
        <v>5924699.611725381</v>
      </c>
      <c r="F82" s="7">
        <f>F46/Drift!F31</f>
        <v>896375.0523018915</v>
      </c>
      <c r="G82" s="7">
        <f>G46/Drift!G31</f>
        <v>519450.10497133556</v>
      </c>
      <c r="H82" s="7">
        <f>H46/Drift!H31</f>
        <v>4836426.978903924</v>
      </c>
      <c r="I82" s="7">
        <f>I46/Drift!I31</f>
        <v>545176.2426330226</v>
      </c>
      <c r="J82" s="7">
        <f>J46/Drift!J31</f>
        <v>21649.892147141538</v>
      </c>
      <c r="K82" s="7">
        <f>K46/Drift!K31</f>
        <v>275.05163401404116</v>
      </c>
      <c r="L82" s="7">
        <f>L46/Drift!L31</f>
        <v>1929733.1865453268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284.41663401404116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194r2  50-60</v>
      </c>
      <c r="C83" s="7">
        <f>C47/Drift!C32</f>
        <v>5882630.957360163</v>
      </c>
      <c r="D83" s="7">
        <f>D47/Drift!D32</f>
        <v>5991801.730989013</v>
      </c>
      <c r="E83" s="7">
        <f>E47/Drift!E32</f>
        <v>3552578.2447369727</v>
      </c>
      <c r="F83" s="7">
        <f>F47/Drift!F32</f>
        <v>1195709.179595598</v>
      </c>
      <c r="G83" s="7">
        <f>G47/Drift!G32</f>
        <v>436635.06047188945</v>
      </c>
      <c r="H83" s="7">
        <f>H47/Drift!H32</f>
        <v>5015793.312920112</v>
      </c>
      <c r="I83" s="7">
        <f>I47/Drift!I32</f>
        <v>562663.2291111822</v>
      </c>
      <c r="J83" s="7">
        <f>J47/Drift!J32</f>
        <v>895.1915317395654</v>
      </c>
      <c r="K83" s="7">
        <f>K47/Drift!K32</f>
        <v>15.608141350793751</v>
      </c>
      <c r="L83" s="7">
        <f>L47/Drift!L32</f>
        <v>273416.89323007094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24.936463964943385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195r3  44-53</v>
      </c>
      <c r="C84" s="7">
        <f>C48/Drift!C33</f>
        <v>5777245.232261497</v>
      </c>
      <c r="D84" s="7">
        <f>D48/Drift!D33</f>
        <v>5859853.447834628</v>
      </c>
      <c r="E84" s="7">
        <f>E48/Drift!E33</f>
        <v>3523791.944104816</v>
      </c>
      <c r="F84" s="7">
        <f>F48/Drift!F33</f>
        <v>1230701.081532552</v>
      </c>
      <c r="G84" s="7">
        <f>G48/Drift!G33</f>
        <v>417937.949766686</v>
      </c>
      <c r="H84" s="7">
        <f>H48/Drift!H33</f>
        <v>5692201.699491633</v>
      </c>
      <c r="I84" s="7">
        <f>I48/Drift!I33</f>
        <v>517904.1734323138</v>
      </c>
      <c r="J84" s="7">
        <f>J48/Drift!J33</f>
        <v>833.3817233578628</v>
      </c>
      <c r="K84" s="7">
        <f>K48/Drift!K33</f>
        <v>0.9723494802284286</v>
      </c>
      <c r="L84" s="7">
        <f>L48/Drift!L33</f>
        <v>314473.2327454814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10.355171099128812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196r3  55-62</v>
      </c>
      <c r="C85" s="7">
        <f>C49/Drift!C34</f>
        <v>5712004.985179077</v>
      </c>
      <c r="D85" s="7">
        <f>D49/Drift!D34</f>
        <v>5472006.402938359</v>
      </c>
      <c r="E85" s="7">
        <f>E49/Drift!E34</f>
        <v>2850994.350052603</v>
      </c>
      <c r="F85" s="7">
        <f>F49/Drift!F34</f>
        <v>1317216.2107529189</v>
      </c>
      <c r="G85" s="7">
        <f>G49/Drift!G34</f>
        <v>371802.3057057024</v>
      </c>
      <c r="H85" s="7">
        <f>H49/Drift!H34</f>
        <v>6332750.332745365</v>
      </c>
      <c r="I85" s="7">
        <f>I49/Drift!I34</f>
        <v>438694.9101837293</v>
      </c>
      <c r="J85" s="7">
        <f>J49/Drift!J34</f>
        <v>550.394711545316</v>
      </c>
      <c r="K85" s="7">
        <f>K49/Drift!K34</f>
        <v>10.194572254190179</v>
      </c>
      <c r="L85" s="7">
        <f>L49/Drift!L34</f>
        <v>298524.4930399543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19.63212843828968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6961066.505232554</v>
      </c>
      <c r="D86" s="7">
        <f>D50/Drift!D35</f>
        <v>6044422.931778838</v>
      </c>
      <c r="E86" s="7">
        <f>E50/Drift!E35</f>
        <v>3160047.629657809</v>
      </c>
      <c r="F86" s="7">
        <f>F50/Drift!F35</f>
        <v>456192.33660846687</v>
      </c>
      <c r="G86" s="7">
        <f>G50/Drift!G35</f>
        <v>320314.6186556113</v>
      </c>
      <c r="H86" s="7">
        <f>H50/Drift!H35</f>
        <v>2698984.130225813</v>
      </c>
      <c r="I86" s="7">
        <f>I50/Drift!I35</f>
        <v>802517.3231253207</v>
      </c>
      <c r="J86" s="7">
        <f>J50/Drift!J35</f>
        <v>58148.87875153091</v>
      </c>
      <c r="K86" s="7">
        <f>K50/Drift!K35</f>
        <v>131.68962997238827</v>
      </c>
      <c r="L86" s="7">
        <f>L50/Drift!L35</f>
        <v>474970.84208182414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141.12422370391255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5472095.816951395</v>
      </c>
      <c r="D87" s="7">
        <f>D51/Drift!D36</f>
        <v>5043443.121738918</v>
      </c>
      <c r="E87" s="7">
        <f>E51/Drift!E36</f>
        <v>5924699.611725381</v>
      </c>
      <c r="F87" s="7">
        <f>F51/Drift!F36</f>
        <v>896375.0523018915</v>
      </c>
      <c r="G87" s="7">
        <f>G51/Drift!G36</f>
        <v>519450.1049713356</v>
      </c>
      <c r="H87" s="7">
        <f>H51/Drift!H36</f>
        <v>4836426.978903924</v>
      </c>
      <c r="I87" s="7">
        <f>I51/Drift!I36</f>
        <v>545176.2426330226</v>
      </c>
      <c r="J87" s="7">
        <f>J51/Drift!J36</f>
        <v>21649.892147141538</v>
      </c>
      <c r="K87" s="7">
        <f>K51/Drift!K36</f>
        <v>275.05163401404116</v>
      </c>
      <c r="L87" s="7">
        <f>L51/Drift!L36</f>
        <v>1929733.1865453266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284.41663401404116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4534413.0972172</v>
      </c>
      <c r="D88" s="7">
        <f>D52/Drift!D37</f>
        <v>62712.456723401345</v>
      </c>
      <c r="E88" s="7">
        <f>E52/Drift!E37</f>
        <v>4179456.249072988</v>
      </c>
      <c r="F88" s="7">
        <f>F52/Drift!F37</f>
        <v>5977222.850234282</v>
      </c>
      <c r="G88" s="7">
        <f>G52/Drift!G37</f>
        <v>366044.3075399857</v>
      </c>
      <c r="H88" s="7">
        <f>H52/Drift!H37</f>
        <v>52970.27932895751</v>
      </c>
      <c r="I88" s="7">
        <f>I52/Drift!I37</f>
        <v>1359.6082842741419</v>
      </c>
      <c r="J88" s="7">
        <f>J52/Drift!J37</f>
        <v>124.90209900904236</v>
      </c>
      <c r="K88" s="7">
        <f>K52/Drift!K37</f>
        <v>-14.728876374284258</v>
      </c>
      <c r="L88" s="7">
        <f>L52/Drift!L37</f>
        <v>2310.2400722342086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-5.173173577269067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198r1  62-72</v>
      </c>
      <c r="C89" s="7">
        <f>C53/Drift!C38</f>
        <v>5778659.747220511</v>
      </c>
      <c r="D89" s="7">
        <f>D53/Drift!D38</f>
        <v>5947889.4910393</v>
      </c>
      <c r="E89" s="7">
        <f>E53/Drift!E38</f>
        <v>3080143.2759442236</v>
      </c>
      <c r="F89" s="7">
        <f>F53/Drift!F38</f>
        <v>1174077.748920448</v>
      </c>
      <c r="G89" s="7">
        <f>G53/Drift!G38</f>
        <v>400698.20119420276</v>
      </c>
      <c r="H89" s="7">
        <f>H53/Drift!H38</f>
        <v>5918714.186414757</v>
      </c>
      <c r="I89" s="7">
        <f>I53/Drift!I38</f>
        <v>520384.090950164</v>
      </c>
      <c r="J89" s="7">
        <f>J53/Drift!J38</f>
        <v>732.2058863406166</v>
      </c>
      <c r="K89" s="7">
        <f>K53/Drift!K38</f>
        <v>-5.714699745416323</v>
      </c>
      <c r="L89" s="7">
        <f>L53/Drift!L38</f>
        <v>256711.01170003656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3.8234566041191003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199r3  55-68</v>
      </c>
      <c r="C90" s="7">
        <f>C54/Drift!C39</f>
        <v>5766495.523559047</v>
      </c>
      <c r="D90" s="7">
        <f>D54/Drift!D39</f>
        <v>5651287.880174905</v>
      </c>
      <c r="E90" s="7">
        <f>E54/Drift!E39</f>
        <v>3102150.0560122128</v>
      </c>
      <c r="F90" s="7">
        <f>F54/Drift!F39</f>
        <v>1205958.8383115195</v>
      </c>
      <c r="G90" s="7">
        <f>G54/Drift!G39</f>
        <v>411407.5157657087</v>
      </c>
      <c r="H90" s="7">
        <f>H54/Drift!H39</f>
        <v>6003644.170670118</v>
      </c>
      <c r="I90" s="7">
        <f>I54/Drift!I39</f>
        <v>518766.4519734503</v>
      </c>
      <c r="J90" s="7">
        <f>J54/Drift!J39</f>
        <v>909.6926594677913</v>
      </c>
      <c r="K90" s="7">
        <f>K54/Drift!K39</f>
        <v>12.622365204432697</v>
      </c>
      <c r="L90" s="7">
        <f>L54/Drift!L39</f>
        <v>300269.8152651845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22.138382691390404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200r2  40-50</v>
      </c>
      <c r="C91" s="7">
        <f>C55/Drift!C40</f>
        <v>5756189.735314232</v>
      </c>
      <c r="D91" s="7">
        <f>D55/Drift!D40</f>
        <v>6305595.515312076</v>
      </c>
      <c r="E91" s="7">
        <f>E55/Drift!E40</f>
        <v>2979007.549818153</v>
      </c>
      <c r="F91" s="7">
        <f>F55/Drift!F40</f>
        <v>1205684.3839660778</v>
      </c>
      <c r="G91" s="7">
        <f>G55/Drift!G40</f>
        <v>374197.2707953519</v>
      </c>
      <c r="H91" s="7">
        <f>H55/Drift!H40</f>
        <v>5831921.447318049</v>
      </c>
      <c r="I91" s="7">
        <f>I55/Drift!I40</f>
        <v>555153.4440307947</v>
      </c>
      <c r="J91" s="7">
        <f>J55/Drift!J40</f>
        <v>830.3561302481573</v>
      </c>
      <c r="K91" s="7">
        <f>K55/Drift!K40</f>
        <v>20.58936421988547</v>
      </c>
      <c r="L91" s="7">
        <f>L55/Drift!L40</f>
        <v>241374.87179220252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30.090320884847777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5472095.816951396</v>
      </c>
      <c r="D92" s="7">
        <f>D56/Drift!D41</f>
        <v>5043443.121738918</v>
      </c>
      <c r="E92" s="7">
        <f>E56/Drift!E41</f>
        <v>5924699.611725382</v>
      </c>
      <c r="F92" s="7">
        <f>F56/Drift!F41</f>
        <v>896375.0523018915</v>
      </c>
      <c r="G92" s="7">
        <f>G56/Drift!G41</f>
        <v>519450.10497133556</v>
      </c>
      <c r="H92" s="7">
        <f>H56/Drift!H41</f>
        <v>4836426.978903924</v>
      </c>
      <c r="I92" s="7">
        <f>I56/Drift!I41</f>
        <v>545176.2426330226</v>
      </c>
      <c r="J92" s="7">
        <f>J56/Drift!J41</f>
        <v>21649.892147141538</v>
      </c>
      <c r="K92" s="7">
        <f>K56/Drift!K41</f>
        <v>275.05163401404116</v>
      </c>
      <c r="L92" s="7">
        <f>L56/Drift!L41</f>
        <v>1929733.1865453268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284.41663401404116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5327294.686514137</v>
      </c>
      <c r="D93" s="7">
        <f>D57/Drift!D42</f>
        <v>5722458.489688565</v>
      </c>
      <c r="E93" s="7">
        <f>E57/Drift!E42</f>
        <v>5377973.783279942</v>
      </c>
      <c r="F93" s="7">
        <f>F57/Drift!F42</f>
        <v>1190485.3093217146</v>
      </c>
      <c r="G93" s="7">
        <f>G57/Drift!G42</f>
        <v>544189.469953</v>
      </c>
      <c r="H93" s="7">
        <f>H57/Drift!H42</f>
        <v>5544463.190284194</v>
      </c>
      <c r="I93" s="7">
        <f>I57/Drift!I42</f>
        <v>456192.53712714766</v>
      </c>
      <c r="J93" s="7">
        <f>J57/Drift!J42</f>
        <v>918.0399764742676</v>
      </c>
      <c r="K93" s="7">
        <f>K57/Drift!K42</f>
        <v>39.99866456955708</v>
      </c>
      <c r="L93" s="7">
        <f>L57/Drift!L42</f>
        <v>666683.2311055396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49.13671135305175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202r1  44-56</v>
      </c>
      <c r="C94" s="7">
        <f>C58/Drift!C43</f>
        <v>5749865.436769343</v>
      </c>
      <c r="D94" s="7">
        <f>D58/Drift!D43</f>
        <v>5397744.555261008</v>
      </c>
      <c r="E94" s="7">
        <f>E58/Drift!E43</f>
        <v>2854441.8762332327</v>
      </c>
      <c r="F94" s="7">
        <f>F58/Drift!F43</f>
        <v>1376951.8048318706</v>
      </c>
      <c r="G94" s="7">
        <f>G58/Drift!G43</f>
        <v>377830.4463934055</v>
      </c>
      <c r="H94" s="7">
        <f>H58/Drift!H43</f>
        <v>6364558.214220397</v>
      </c>
      <c r="I94" s="7">
        <f>I58/Drift!I43</f>
        <v>458089.4629618556</v>
      </c>
      <c r="J94" s="7">
        <f>J58/Drift!J43</f>
        <v>698.2601628249146</v>
      </c>
      <c r="K94" s="7">
        <f>K58/Drift!K43</f>
        <v>20.323636696225194</v>
      </c>
      <c r="L94" s="7">
        <f>L58/Drift!L43</f>
        <v>243257.0674254661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29.101213788974857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203r1  83-92</v>
      </c>
      <c r="C95" s="7">
        <f>C59/Drift!C44</f>
        <v>5690934.912249186</v>
      </c>
      <c r="D95" s="7">
        <f>D59/Drift!D44</f>
        <v>6303333.902397533</v>
      </c>
      <c r="E95" s="7">
        <f>E59/Drift!E44</f>
        <v>3530253.5464202613</v>
      </c>
      <c r="F95" s="7">
        <f>F59/Drift!F44</f>
        <v>1234510.1478502222</v>
      </c>
      <c r="G95" s="7">
        <f>G59/Drift!G44</f>
        <v>399264.5160931436</v>
      </c>
      <c r="H95" s="7">
        <f>H59/Drift!H44</f>
        <v>5560183.578827862</v>
      </c>
      <c r="I95" s="7">
        <f>I59/Drift!I44</f>
        <v>563818.882534743</v>
      </c>
      <c r="J95" s="7">
        <f>J59/Drift!J44</f>
        <v>824.551872459032</v>
      </c>
      <c r="K95" s="7">
        <f>K59/Drift!K44</f>
        <v>-21.254746625919726</v>
      </c>
      <c r="L95" s="7">
        <f>L59/Drift!L44</f>
        <v>208010.71602552285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-12.939325592507181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5735516.990006819</v>
      </c>
      <c r="D96" s="7">
        <f>D60/Drift!D45</f>
        <v>6562805.961419178</v>
      </c>
      <c r="E96" s="7">
        <f>E60/Drift!E45</f>
        <v>5565155.353019661</v>
      </c>
      <c r="F96" s="7">
        <f>F60/Drift!F45</f>
        <v>637328.146309597</v>
      </c>
      <c r="G96" s="7">
        <f>G60/Drift!G45</f>
        <v>553024.1674925506</v>
      </c>
      <c r="H96" s="7">
        <f>H60/Drift!H45</f>
        <v>4121733.888408912</v>
      </c>
      <c r="I96" s="7">
        <f>I60/Drift!I45</f>
        <v>682042.3603136856</v>
      </c>
      <c r="J96" s="7">
        <f>J60/Drift!J45</f>
        <v>32452.034529637516</v>
      </c>
      <c r="K96" s="7">
        <f>K60/Drift!K45</f>
        <v>264.7419346333774</v>
      </c>
      <c r="L96" s="7">
        <f>L60/Drift!L45</f>
        <v>979975.5112530469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274.0586267884621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5472095.816951395</v>
      </c>
      <c r="D97" s="7">
        <f>D61/Drift!D46</f>
        <v>5043443.121738918</v>
      </c>
      <c r="E97" s="7">
        <f>E61/Drift!E46</f>
        <v>5924699.611725381</v>
      </c>
      <c r="F97" s="7">
        <f>F61/Drift!F46</f>
        <v>896375.0523018914</v>
      </c>
      <c r="G97" s="7">
        <f>G61/Drift!G46</f>
        <v>519450.10497133556</v>
      </c>
      <c r="H97" s="7">
        <f>H61/Drift!H46</f>
        <v>4836426.978903924</v>
      </c>
      <c r="I97" s="7">
        <f>I61/Drift!I46</f>
        <v>545176.2426330226</v>
      </c>
      <c r="J97" s="7">
        <f>J61/Drift!J46</f>
        <v>21649.892147141534</v>
      </c>
      <c r="K97" s="7">
        <f>K61/Drift!K46</f>
        <v>275.05163401404116</v>
      </c>
      <c r="L97" s="7">
        <f>L61/Drift!L46</f>
        <v>1929733.186545327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284.41663401404116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204r4  15-26</v>
      </c>
      <c r="C98" s="7">
        <f>C62/Drift!C47</f>
        <v>6091880.12329168</v>
      </c>
      <c r="D98" s="7">
        <f>D62/Drift!D47</f>
        <v>6743322.539702403</v>
      </c>
      <c r="E98" s="7">
        <f>E62/Drift!E47</f>
        <v>3218193.271608524</v>
      </c>
      <c r="F98" s="7">
        <f>F62/Drift!F47</f>
        <v>1147686.527333654</v>
      </c>
      <c r="G98" s="7">
        <f>G62/Drift!G47</f>
        <v>391798.8223501719</v>
      </c>
      <c r="H98" s="7">
        <f>H62/Drift!H47</f>
        <v>4934216.604071116</v>
      </c>
      <c r="I98" s="7">
        <f>I62/Drift!I47</f>
        <v>635998.0340273717</v>
      </c>
      <c r="J98" s="7">
        <f>J62/Drift!J47</f>
        <v>1017.1110391161506</v>
      </c>
      <c r="K98" s="7">
        <f>K62/Drift!K47</f>
        <v>0.172656777771981</v>
      </c>
      <c r="L98" s="7">
        <f>L62/Drift!L47</f>
        <v>206565.9322452329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8.085979197164441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4899154.70461626</v>
      </c>
      <c r="D99" s="7">
        <f>D63/Drift!D48</f>
        <v>248767.568830503</v>
      </c>
      <c r="E99" s="7">
        <f>E63/Drift!E48</f>
        <v>4022602.250083927</v>
      </c>
      <c r="F99" s="7">
        <f>F63/Drift!F48</f>
        <v>5540076.239076595</v>
      </c>
      <c r="G99" s="7">
        <f>G63/Drift!G48</f>
        <v>366644.414838988</v>
      </c>
      <c r="H99" s="7">
        <f>H63/Drift!H48</f>
        <v>249220.05615904887</v>
      </c>
      <c r="I99" s="7">
        <f>I63/Drift!I48</f>
        <v>7076.265398863127</v>
      </c>
      <c r="J99" s="7">
        <f>J63/Drift!J48</f>
        <v>144.35211634508738</v>
      </c>
      <c r="K99" s="7">
        <f>K63/Drift!K48</f>
        <v>-0.11504302882769986</v>
      </c>
      <c r="L99" s="7">
        <f>L63/Drift!L48</f>
        <v>2176.2863723085125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7.929091516707102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205r2  91-101</v>
      </c>
      <c r="C100" s="7">
        <f>C64/Drift!C49</f>
        <v>5528467.3906415915</v>
      </c>
      <c r="D100" s="7">
        <f>D64/Drift!D49</f>
        <v>5645001.951573688</v>
      </c>
      <c r="E100" s="7">
        <f>E64/Drift!E49</f>
        <v>3336827.871777435</v>
      </c>
      <c r="F100" s="7">
        <f>F64/Drift!F49</f>
        <v>1578144.4811547536</v>
      </c>
      <c r="G100" s="7">
        <f>G64/Drift!G49</f>
        <v>391222.98452944215</v>
      </c>
      <c r="H100" s="7">
        <f>H64/Drift!H49</f>
        <v>5697426.374647515</v>
      </c>
      <c r="I100" s="7">
        <f>I64/Drift!I49</f>
        <v>444385.84299793415</v>
      </c>
      <c r="J100" s="7">
        <f>J64/Drift!J49</f>
        <v>735.3743115022244</v>
      </c>
      <c r="K100" s="7">
        <f>K64/Drift!K49</f>
        <v>41.8115288808943</v>
      </c>
      <c r="L100" s="7">
        <f>L64/Drift!L49</f>
        <v>289175.33731258323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50.17290350113262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209r2  85-90</v>
      </c>
      <c r="C101" s="7">
        <f>C65/Drift!C50</f>
        <v>5617969.940101533</v>
      </c>
      <c r="D101" s="7">
        <f>D65/Drift!D50</f>
        <v>6124505.4023349285</v>
      </c>
      <c r="E101" s="7">
        <f>E65/Drift!E50</f>
        <v>2946093.069033524</v>
      </c>
      <c r="F101" s="7">
        <f>F65/Drift!F50</f>
        <v>1245092.4481716072</v>
      </c>
      <c r="G101" s="7">
        <f>G65/Drift!G50</f>
        <v>382808.62014105683</v>
      </c>
      <c r="H101" s="7">
        <f>H65/Drift!H50</f>
        <v>6166819.34537514</v>
      </c>
      <c r="I101" s="7">
        <f>I65/Drift!I50</f>
        <v>503695.32223815745</v>
      </c>
      <c r="J101" s="7">
        <f>J65/Drift!J50</f>
        <v>549.9004914967089</v>
      </c>
      <c r="K101" s="7">
        <f>K65/Drift!K50</f>
        <v>39.169452117528365</v>
      </c>
      <c r="L101" s="7">
        <f>L65/Drift!L50</f>
        <v>237074.3936040266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47.64081182001091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5472095.816951395</v>
      </c>
      <c r="D102" s="7">
        <f>D66/Drift!D51</f>
        <v>5043443.121738918</v>
      </c>
      <c r="E102" s="7">
        <f>E66/Drift!E51</f>
        <v>5924699.611725381</v>
      </c>
      <c r="F102" s="7">
        <f>F66/Drift!F51</f>
        <v>896375.0523018916</v>
      </c>
      <c r="G102" s="7">
        <f>G66/Drift!G51</f>
        <v>519450.1049713356</v>
      </c>
      <c r="H102" s="7">
        <f>H66/Drift!H51</f>
        <v>4836426.978903924</v>
      </c>
      <c r="I102" s="7">
        <f>I66/Drift!I51</f>
        <v>545176.2426330226</v>
      </c>
      <c r="J102" s="7">
        <f>J66/Drift!J51</f>
        <v>21649.892147141538</v>
      </c>
      <c r="K102" s="7">
        <f>K66/Drift!K51</f>
        <v>275.05163401404116</v>
      </c>
      <c r="L102" s="7">
        <f>L66/Drift!L51</f>
        <v>1929733.1865453268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284.41663401404116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6971264.053264829</v>
      </c>
      <c r="D103" s="7">
        <f>D67/Drift!D52</f>
        <v>5925832.533435374</v>
      </c>
      <c r="E103" s="7">
        <f>E67/Drift!E52</f>
        <v>3152494.7203939883</v>
      </c>
      <c r="F103" s="7">
        <f>F67/Drift!F52</f>
        <v>457684.19241839944</v>
      </c>
      <c r="G103" s="7">
        <f>G67/Drift!G52</f>
        <v>327932.3748799591</v>
      </c>
      <c r="H103" s="7">
        <f>H67/Drift!H52</f>
        <v>2732268.488385796</v>
      </c>
      <c r="I103" s="7">
        <f>I67/Drift!I52</f>
        <v>797193.9575480487</v>
      </c>
      <c r="J103" s="7">
        <f>J67/Drift!J52</f>
        <v>61424.89744140673</v>
      </c>
      <c r="K103" s="7">
        <f>K67/Drift!K52</f>
        <v>123.90545767709752</v>
      </c>
      <c r="L103" s="7">
        <f>L67/Drift!L52</f>
        <v>483438.509668649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132.77492013933448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1.0883955195685795</v>
      </c>
      <c r="D104" s="7">
        <f>D68/Drift!D53</f>
        <v>-570.7485534375114</v>
      </c>
      <c r="E104" s="7">
        <f>E68/Drift!E53</f>
        <v>-49.905181230403606</v>
      </c>
      <c r="F104" s="7">
        <f>F68/Drift!F53</f>
        <v>-152.9483189887407</v>
      </c>
      <c r="G104" s="7">
        <f>G68/Drift!G53</f>
        <v>168.84665601793895</v>
      </c>
      <c r="H104" s="7">
        <f>H68/Drift!H53</f>
        <v>463.5188647070117</v>
      </c>
      <c r="I104" s="7">
        <f>I68/Drift!I53</f>
        <v>267.6326474955234</v>
      </c>
      <c r="J104" s="7">
        <f>J68/Drift!J53</f>
        <v>-10.764834241567074</v>
      </c>
      <c r="K104" s="7">
        <f>K68/Drift!K53</f>
        <v>5.868877005532244</v>
      </c>
      <c r="L104" s="7">
        <f>L68/Drift!L53</f>
        <v>89.83506937473669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14.345276400000692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4443171.175488533</v>
      </c>
      <c r="D105" s="7">
        <f>D69/Drift!D54</f>
        <v>62584.39773269358</v>
      </c>
      <c r="E105" s="7">
        <f>E69/Drift!E54</f>
        <v>4045894.1457990226</v>
      </c>
      <c r="F105" s="7">
        <f>F69/Drift!F54</f>
        <v>6018569.942709209</v>
      </c>
      <c r="G105" s="7">
        <f>G69/Drift!G54</f>
        <v>362110.11392120505</v>
      </c>
      <c r="H105" s="7">
        <f>H69/Drift!H54</f>
        <v>54146.26666169785</v>
      </c>
      <c r="I105" s="7">
        <f>I69/Drift!I54</f>
        <v>1847.4162559622175</v>
      </c>
      <c r="J105" s="7">
        <f>J69/Drift!J54</f>
        <v>75.98871020418517</v>
      </c>
      <c r="K105" s="7">
        <f>K69/Drift!K54</f>
        <v>-10.981219845160906</v>
      </c>
      <c r="L105" s="7">
        <f>L69/Drift!L54</f>
        <v>2676.6929880043176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-2.5668916824942722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5651782.116293268</v>
      </c>
      <c r="D106" s="7">
        <f>D70/Drift!D55</f>
        <v>6377123.452792788</v>
      </c>
      <c r="E106" s="7">
        <f>E70/Drift!E55</f>
        <v>5492721.641590446</v>
      </c>
      <c r="F106" s="7">
        <f>F70/Drift!F55</f>
        <v>641406.3630482183</v>
      </c>
      <c r="G106" s="7">
        <f>G70/Drift!G55</f>
        <v>548999.5594097105</v>
      </c>
      <c r="H106" s="7">
        <f>H70/Drift!H55</f>
        <v>4089463.5417668563</v>
      </c>
      <c r="I106" s="7">
        <f>I70/Drift!I55</f>
        <v>680833.7961913717</v>
      </c>
      <c r="J106" s="7">
        <f>J70/Drift!J55</f>
        <v>32956.13559315649</v>
      </c>
      <c r="K106" s="7">
        <f>K70/Drift!K55</f>
        <v>351.9445387184511</v>
      </c>
      <c r="L106" s="7">
        <f>L70/Drift!L55</f>
        <v>1001451.6141886939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361.5668341390812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5472095.816951395</v>
      </c>
      <c r="D107" s="7">
        <f>D71/Drift!D56</f>
        <v>5043443.121738918</v>
      </c>
      <c r="E107" s="7">
        <f>E71/Drift!E56</f>
        <v>5924699.611725382</v>
      </c>
      <c r="F107" s="7">
        <f>F71/Drift!F56</f>
        <v>896375.0523018915</v>
      </c>
      <c r="G107" s="7">
        <f>G71/Drift!G56</f>
        <v>519450.10497133556</v>
      </c>
      <c r="H107" s="7">
        <f>H71/Drift!H56</f>
        <v>4836426.978903924</v>
      </c>
      <c r="I107" s="7">
        <f>I71/Drift!I56</f>
        <v>545176.2426330226</v>
      </c>
      <c r="J107" s="7">
        <f>J71/Drift!J56</f>
        <v>21649.892147141538</v>
      </c>
      <c r="K107" s="7">
        <f>K71/Drift!K56</f>
        <v>275.05163401404116</v>
      </c>
      <c r="L107" s="7">
        <f>L71/Drift!L56</f>
        <v>1929733.1865453268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284.41663401404116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1187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22.974618138521862</v>
      </c>
      <c r="D111" s="7">
        <f>D76*regressions!C$38+regressions!C$39</f>
        <v>7.041710255725038</v>
      </c>
      <c r="E111" s="7">
        <f>E76*regressions!D$38+regressions!D$39</f>
        <v>8.694159903173414</v>
      </c>
      <c r="F111" s="7">
        <f>F76*regressions!E$38+regressions!E$39</f>
        <v>4.417224099733818</v>
      </c>
      <c r="G111" s="7">
        <f>G76*regressions!F$38+regressions!F$39</f>
        <v>0.13076369651562486</v>
      </c>
      <c r="H111" s="7">
        <f>H76*regressions!G$38+regressions!G$39</f>
        <v>8.200077728357808</v>
      </c>
      <c r="I111" s="7">
        <f>I76*regressions!H$38+regressions!H$39</f>
        <v>1.6104315193700462</v>
      </c>
      <c r="J111" s="7">
        <f>J76*regressions!I$38+regressions!I$39</f>
        <v>0.42590091195120405</v>
      </c>
      <c r="K111" s="7">
        <f>K76*regressions!J$38+regressions!J$39</f>
        <v>0.1092633526987825</v>
      </c>
      <c r="L111" s="7">
        <f>L76*regressions!K$38+regressions!K$39</f>
        <v>1.6702552449429722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15.314764275403562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0.04361377974878118</v>
      </c>
      <c r="D112" s="7">
        <f>D77*regressions!C$38+regressions!C$39</f>
        <v>0.01345791025906642</v>
      </c>
      <c r="E112" s="7">
        <f>E77*regressions!D$38+regressions!D$39</f>
        <v>0.028292953256177783</v>
      </c>
      <c r="F112" s="7">
        <f>F77*regressions!E$38+regressions!E$39</f>
        <v>-0.05854815950304894</v>
      </c>
      <c r="G112" s="7">
        <f>G77*regressions!F$38+regressions!F$39</f>
        <v>0.0007849952779002613</v>
      </c>
      <c r="H112" s="7">
        <f>H77*regressions!G$38+regressions!G$39</f>
        <v>-0.04342016052892699</v>
      </c>
      <c r="I112" s="7">
        <f>I77*regressions!H$38+regressions!H$39</f>
        <v>-0.004893536396942149</v>
      </c>
      <c r="J112" s="7">
        <f>J77*regressions!I$38+regressions!I$39</f>
        <v>0.0027699493480542593</v>
      </c>
      <c r="K112" s="7">
        <f>K77*regressions!J$38+regressions!J$39</f>
        <v>-0.0033841159585873137</v>
      </c>
      <c r="L112" s="7">
        <f>L77*regressions!K$38+regressions!K$39</f>
        <v>0.0013985573542838324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15.358874785017907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22.10410900386373</v>
      </c>
      <c r="D113" s="7">
        <f>D78*regressions!C$38+regressions!C$39</f>
        <v>8.062401201866328</v>
      </c>
      <c r="E113" s="7">
        <f>E78*regressions!D$38+regressions!D$39</f>
        <v>7.985502430127471</v>
      </c>
      <c r="F113" s="7">
        <f>F78*regressions!E$38+regressions!E$39</f>
        <v>5.927870105256114</v>
      </c>
      <c r="G113" s="7">
        <f>G78*regressions!F$38+regressions!F$39</f>
        <v>0.1361597430023564</v>
      </c>
      <c r="H113" s="7">
        <f>H78*regressions!G$38+regressions!G$39</f>
        <v>9.341487608319603</v>
      </c>
      <c r="I113" s="7">
        <f>I78*regressions!H$38+regressions!H$39</f>
        <v>1.3275138671256883</v>
      </c>
      <c r="J113" s="7">
        <f>J78*regressions!I$38+regressions!I$39</f>
        <v>0.020483234523364407</v>
      </c>
      <c r="K113" s="7">
        <f>K78*regressions!J$38+regressions!J$39</f>
        <v>0.005941290666325115</v>
      </c>
      <c r="L113" s="7">
        <f>L78*regressions!K$38+regressions!K$39</f>
        <v>0.5698371329022476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15.355225292350097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22.974618138521862</v>
      </c>
      <c r="D114" s="7">
        <f>D79*regressions!C$38+regressions!C$39</f>
        <v>7.041710255725039</v>
      </c>
      <c r="E114" s="7">
        <f>E79*regressions!D$38+regressions!D$39</f>
        <v>8.694159903173414</v>
      </c>
      <c r="F114" s="7">
        <f>F79*regressions!E$38+regressions!E$39</f>
        <v>4.417224099733819</v>
      </c>
      <c r="G114" s="7">
        <f>G79*regressions!F$38+regressions!F$39</f>
        <v>0.13076369651562486</v>
      </c>
      <c r="H114" s="7">
        <f>H79*regressions!G$38+regressions!G$39</f>
        <v>8.200077728357808</v>
      </c>
      <c r="I114" s="7">
        <f>I79*regressions!H$38+regressions!H$39</f>
        <v>1.6104315193700462</v>
      </c>
      <c r="J114" s="7">
        <f>J79*regressions!I$38+regressions!I$39</f>
        <v>0.42590091195120416</v>
      </c>
      <c r="K114" s="7">
        <f>K79*regressions!J$38+regressions!J$39</f>
        <v>0.1092633526987825</v>
      </c>
      <c r="L114" s="7">
        <f>L79*regressions!K$38+regressions!K$39</f>
        <v>1.6702552449429722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15.314764275403562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20.12466323530986</v>
      </c>
      <c r="D115" s="7">
        <f>D80*regressions!C$38+regressions!C$39</f>
        <v>0.3460907535403886</v>
      </c>
      <c r="E115" s="7">
        <f>E80*regressions!D$38+regressions!D$39</f>
        <v>5.895826121746599</v>
      </c>
      <c r="F115" s="7">
        <f>F80*regressions!E$38+regressions!E$39</f>
        <v>27.970920811208053</v>
      </c>
      <c r="G115" s="7">
        <f>G80*regressions!F$38+regressions!F$39</f>
        <v>0.0928995822080012</v>
      </c>
      <c r="H115" s="7">
        <f>H80*regressions!G$38+regressions!G$39</f>
        <v>0.39025109299531235</v>
      </c>
      <c r="I115" s="7">
        <f>I80*regressions!H$38+regressions!H$39</f>
        <v>0.017566997956446475</v>
      </c>
      <c r="J115" s="7">
        <f>J80*regressions!I$38+regressions!I$39</f>
        <v>0.0029479865386407397</v>
      </c>
      <c r="K115" s="7">
        <f>K80*regressions!J$38+regressions!J$39</f>
        <v>0.0018572054097317709</v>
      </c>
      <c r="L115" s="7">
        <f>L80*regressions!K$38+regressions!K$39</f>
        <v>0.00335643961589883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15.35682946689535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182r1  43-52</v>
      </c>
      <c r="C116" s="7">
        <f>C81*regressions!B$38+regressions!B$39</f>
        <v>23.159467634382015</v>
      </c>
      <c r="D116" s="7">
        <f>D81*regressions!C$38+regressions!C$39</f>
        <v>6.575217402670875</v>
      </c>
      <c r="E116" s="7">
        <f>E81*regressions!D$38+regressions!D$39</f>
        <v>13.762465271559975</v>
      </c>
      <c r="F116" s="7">
        <f>F81*regressions!E$38+regressions!E$39</f>
        <v>5.180171913322443</v>
      </c>
      <c r="G116" s="7">
        <f>G81*regressions!F$38+regressions!F$39</f>
        <v>0.22613972331410176</v>
      </c>
      <c r="H116" s="7">
        <f>H81*regressions!G$38+regressions!G$39</f>
        <v>8.727555642407442</v>
      </c>
      <c r="I116" s="7">
        <f>I81*regressions!H$38+regressions!H$39</f>
        <v>1.6345274895557638</v>
      </c>
      <c r="J116" s="7">
        <f>J81*regressions!I$38+regressions!I$39</f>
        <v>0.032914115703594496</v>
      </c>
      <c r="K116" s="7">
        <f>K81*regressions!J$38+regressions!J$39</f>
        <v>0.013192052151467413</v>
      </c>
      <c r="L116" s="7">
        <f>L81*regressions!K$38+regressions!K$39</f>
        <v>4.087844083569992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15.35239254840638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22.974618138521862</v>
      </c>
      <c r="D117" s="7">
        <f>D82*regressions!C$38+regressions!C$39</f>
        <v>7.041710255725038</v>
      </c>
      <c r="E117" s="7">
        <f>E82*regressions!D$38+regressions!D$39</f>
        <v>8.694159903173414</v>
      </c>
      <c r="F117" s="7">
        <f>F82*regressions!E$38+regressions!E$39</f>
        <v>4.417224099733818</v>
      </c>
      <c r="G117" s="7">
        <f>G82*regressions!F$38+regressions!F$39</f>
        <v>0.13076369651562486</v>
      </c>
      <c r="H117" s="7">
        <f>H82*regressions!G$38+regressions!G$39</f>
        <v>8.200077728357808</v>
      </c>
      <c r="I117" s="7">
        <f>I82*regressions!H$38+regressions!H$39</f>
        <v>1.6104315193700462</v>
      </c>
      <c r="J117" s="7">
        <f>J82*regressions!I$38+regressions!I$39</f>
        <v>0.42590091195120405</v>
      </c>
      <c r="K117" s="7">
        <f>K82*regressions!J$38+regressions!J$39</f>
        <v>0.1092633526987825</v>
      </c>
      <c r="L117" s="7">
        <f>L82*regressions!K$38+regressions!K$39</f>
        <v>1.6702552449429722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15.314764275403562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194r2  50-60</v>
      </c>
      <c r="C118" s="7">
        <f>C83*regressions!B$38+regressions!B$39</f>
        <v>24.69497930392325</v>
      </c>
      <c r="D118" s="7">
        <f>D83*regressions!C$38+regressions!C$39</f>
        <v>8.363437060247321</v>
      </c>
      <c r="E118" s="7">
        <f>E83*regressions!D$38+regressions!D$39</f>
        <v>5.22450444947442</v>
      </c>
      <c r="F118" s="7">
        <f>F83*regressions!E$38+regressions!E$39</f>
        <v>5.912113787006503</v>
      </c>
      <c r="G118" s="7">
        <f>G83*regressions!F$38+regressions!F$39</f>
        <v>0.11004844820108169</v>
      </c>
      <c r="H118" s="7">
        <f>H83*regressions!G$38+regressions!G$39</f>
        <v>8.505771920873176</v>
      </c>
      <c r="I118" s="7">
        <f>I83*regressions!H$38+regressions!H$39</f>
        <v>1.662218910261518</v>
      </c>
      <c r="J118" s="7">
        <f>J83*regressions!I$38+regressions!I$39</f>
        <v>0.020067006613012105</v>
      </c>
      <c r="K118" s="7">
        <f>K83*regressions!J$38+regressions!J$39</f>
        <v>0.005464885200438735</v>
      </c>
      <c r="L118" s="7">
        <f>L83*regressions!K$38+regressions!K$39</f>
        <v>0.23791878277916687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15.355413269866396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195r3  44-53</v>
      </c>
      <c r="C119" s="7">
        <f>C84*regressions!B$38+regressions!B$39</f>
        <v>24.253356916453836</v>
      </c>
      <c r="D119" s="7">
        <f>D84*regressions!C$38+regressions!C$39</f>
        <v>8.179540819990956</v>
      </c>
      <c r="E119" s="7">
        <f>E84*regressions!D$38+regressions!D$39</f>
        <v>5.182399291462634</v>
      </c>
      <c r="F119" s="7">
        <f>F84*regressions!E$38+regressions!E$39</f>
        <v>6.086865105262587</v>
      </c>
      <c r="G119" s="7">
        <f>G84*regressions!F$38+regressions!F$39</f>
        <v>0.10537157706777713</v>
      </c>
      <c r="H119" s="7">
        <f>H84*regressions!G$38+regressions!G$39</f>
        <v>9.658575297703877</v>
      </c>
      <c r="I119" s="7">
        <f>I84*regressions!H$38+regressions!H$39</f>
        <v>1.529665784811932</v>
      </c>
      <c r="J119" s="7">
        <f>J84*regressions!I$38+regressions!I$39</f>
        <v>0.018858388074562235</v>
      </c>
      <c r="K119" s="7">
        <f>K84*regressions!J$38+regressions!J$39</f>
        <v>-0.0003906201783809031</v>
      </c>
      <c r="L119" s="7">
        <f>L84*regressions!K$38+regressions!K$39</f>
        <v>0.2734231682206655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15.357697509516969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196r3  55-62</v>
      </c>
      <c r="C120" s="7">
        <f>C85*regressions!B$38+regressions!B$39</f>
        <v>23.979965490350743</v>
      </c>
      <c r="D120" s="7">
        <f>D85*regressions!C$38+regressions!C$39</f>
        <v>7.638998634477915</v>
      </c>
      <c r="E120" s="7">
        <f>E85*regressions!D$38+regressions!D$39</f>
        <v>4.198311430729566</v>
      </c>
      <c r="F120" s="7">
        <f>F85*regressions!E$38+regressions!E$39</f>
        <v>6.518926012028794</v>
      </c>
      <c r="G120" s="7">
        <f>G85*regressions!F$38+regressions!F$39</f>
        <v>0.09383126662477487</v>
      </c>
      <c r="H120" s="7">
        <f>H85*regressions!G$38+regressions!G$39</f>
        <v>10.750262867076007</v>
      </c>
      <c r="I120" s="7">
        <f>I85*regressions!H$38+regressions!H$39</f>
        <v>1.2950889992003463</v>
      </c>
      <c r="J120" s="7">
        <f>J85*regressions!I$38+regressions!I$39</f>
        <v>0.013324907910620751</v>
      </c>
      <c r="K120" s="7">
        <f>K85*regressions!J$38+regressions!J$39</f>
        <v>0.003299017904421388</v>
      </c>
      <c r="L120" s="7">
        <f>L85*regressions!K$38+regressions!K$39</f>
        <v>0.2596311397910821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15.356244223173585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29.21419934949772</v>
      </c>
      <c r="D121" s="7">
        <f>D86*regressions!C$38+regressions!C$39</f>
        <v>8.43677519509597</v>
      </c>
      <c r="E121" s="7">
        <f>E86*regressions!D$38+regressions!D$39</f>
        <v>4.650357608462514</v>
      </c>
      <c r="F121" s="7">
        <f>F86*regressions!E$38+regressions!E$39</f>
        <v>2.2189294777506334</v>
      </c>
      <c r="G121" s="7">
        <f>G86*regressions!F$38+regressions!F$39</f>
        <v>0.08095220305811508</v>
      </c>
      <c r="H121" s="7">
        <f>H86*regressions!G$38+regressions!G$39</f>
        <v>4.5572321003960194</v>
      </c>
      <c r="I121" s="7">
        <f>I86*regressions!H$38+regressions!H$39</f>
        <v>2.372542426502797</v>
      </c>
      <c r="J121" s="7">
        <f>J86*regressions!I$38+regressions!I$39</f>
        <v>1.1395959224951473</v>
      </c>
      <c r="K121" s="7">
        <f>K86*regressions!J$38+regressions!J$39</f>
        <v>0.05190690808627543</v>
      </c>
      <c r="L121" s="7">
        <f>L86*regressions!K$38+regressions!K$39</f>
        <v>0.41221705612140475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15.337211818860006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22.974618138521862</v>
      </c>
      <c r="D122" s="7">
        <f>D87*regressions!C$38+regressions!C$39</f>
        <v>7.041710255725038</v>
      </c>
      <c r="E122" s="7">
        <f>E87*regressions!D$38+regressions!D$39</f>
        <v>8.694159903173414</v>
      </c>
      <c r="F122" s="7">
        <f>F87*regressions!E$38+regressions!E$39</f>
        <v>4.417224099733818</v>
      </c>
      <c r="G122" s="7">
        <f>G87*regressions!F$38+regressions!F$39</f>
        <v>0.13076369651562486</v>
      </c>
      <c r="H122" s="7">
        <f>H87*regressions!G$38+regressions!G$39</f>
        <v>8.200077728357808</v>
      </c>
      <c r="I122" s="7">
        <f>I87*regressions!H$38+regressions!H$39</f>
        <v>1.6104315193700462</v>
      </c>
      <c r="J122" s="7">
        <f>J87*regressions!I$38+regressions!I$39</f>
        <v>0.42590091195120405</v>
      </c>
      <c r="K122" s="7">
        <f>K87*regressions!J$38+regressions!J$39</f>
        <v>0.1092633526987825</v>
      </c>
      <c r="L122" s="7">
        <f>L87*regressions!K$38+regressions!K$39</f>
        <v>1.670255244942972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15.314764275403562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19.04522750245486</v>
      </c>
      <c r="D123" s="7">
        <f>D88*regressions!C$38+regressions!C$39</f>
        <v>0.10006902228626623</v>
      </c>
      <c r="E123" s="7">
        <f>E88*regressions!D$38+regressions!D$39</f>
        <v>6.141426625893156</v>
      </c>
      <c r="F123" s="7">
        <f>F88*regressions!E$38+regressions!E$39</f>
        <v>29.79123355331928</v>
      </c>
      <c r="G123" s="7">
        <f>G88*regressions!F$38+regressions!F$39</f>
        <v>0.09239096839733985</v>
      </c>
      <c r="H123" s="7">
        <f>H88*regressions!G$38+regressions!G$39</f>
        <v>0.047628489601400606</v>
      </c>
      <c r="I123" s="7">
        <f>I88*regressions!H$38+regressions!H$39</f>
        <v>-7.150534935080211E-05</v>
      </c>
      <c r="J123" s="7">
        <f>J88*regressions!I$38+regressions!I$39</f>
        <v>0.005004897333835967</v>
      </c>
      <c r="K123" s="7">
        <f>K88*regressions!J$38+regressions!J$39</f>
        <v>-0.006672385678890838</v>
      </c>
      <c r="L123" s="7">
        <f>L88*regressions!K$38+regressions!K$39</f>
        <v>0.0034732568730497567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15.36013011003765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198r1  62-72</v>
      </c>
      <c r="C124" s="7">
        <f>C89*regressions!B$38+regressions!B$39</f>
        <v>24.25928448845399</v>
      </c>
      <c r="D124" s="7">
        <f>D89*regressions!C$38+regressions!C$39</f>
        <v>8.302236598710895</v>
      </c>
      <c r="E124" s="7">
        <f>E89*regressions!D$38+regressions!D$39</f>
        <v>4.533483075609832</v>
      </c>
      <c r="F124" s="7">
        <f>F89*regressions!E$38+regressions!E$39</f>
        <v>5.804085334221675</v>
      </c>
      <c r="G124" s="7">
        <f>G89*regressions!F$38+regressions!F$39</f>
        <v>0.10105924861685575</v>
      </c>
      <c r="H124" s="7">
        <f>H89*regressions!G$38+regressions!G$39</f>
        <v>10.04462071790164</v>
      </c>
      <c r="I124" s="7">
        <f>I89*regressions!H$38+regressions!H$39</f>
        <v>1.537010015222124</v>
      </c>
      <c r="J124" s="7">
        <f>J89*regressions!I$38+regressions!I$39</f>
        <v>0.016880012870628985</v>
      </c>
      <c r="K124" s="7">
        <f>K89*regressions!J$38+regressions!J$39</f>
        <v>-0.0030659829503770653</v>
      </c>
      <c r="L124" s="7">
        <f>L89*regressions!K$38+regressions!K$39</f>
        <v>0.22347199906724532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15.358720738483909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199r3  55-68</v>
      </c>
      <c r="C125" s="7">
        <f>C90*regressions!B$38+regressions!B$39</f>
        <v>24.20830990446685</v>
      </c>
      <c r="D125" s="7">
        <f>D90*regressions!C$38+regressions!C$39</f>
        <v>7.888863117919752</v>
      </c>
      <c r="E125" s="7">
        <f>E90*regressions!D$38+regressions!D$39</f>
        <v>4.565671961703039</v>
      </c>
      <c r="F125" s="7">
        <f>F90*regressions!E$38+regressions!E$39</f>
        <v>5.963301098159506</v>
      </c>
      <c r="G125" s="7">
        <f>G90*regressions!F$38+regressions!F$39</f>
        <v>0.10373806273774636</v>
      </c>
      <c r="H125" s="7">
        <f>H90*regressions!G$38+regressions!G$39</f>
        <v>10.189366960833397</v>
      </c>
      <c r="I125" s="7">
        <f>I90*regressions!H$38+regressions!H$39</f>
        <v>1.5322194069539137</v>
      </c>
      <c r="J125" s="7">
        <f>J90*regressions!I$38+regressions!I$39</f>
        <v>0.020350559211857425</v>
      </c>
      <c r="K125" s="7">
        <f>K90*regressions!J$38+regressions!J$39</f>
        <v>0.004270332255194289</v>
      </c>
      <c r="L125" s="7">
        <f>L90*regressions!K$38+regressions!K$39</f>
        <v>0.26114044611832854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15.355851604673152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200r2  40-50</v>
      </c>
      <c r="C126" s="7">
        <f>C91*regressions!B$38+regressions!B$39</f>
        <v>24.16512315592792</v>
      </c>
      <c r="D126" s="7">
        <f>D91*regressions!C$38+regressions!C$39</f>
        <v>8.800771262506776</v>
      </c>
      <c r="E126" s="7">
        <f>E91*regressions!D$38+regressions!D$39</f>
        <v>4.385553830251433</v>
      </c>
      <c r="F126" s="7">
        <f>F91*regressions!E$38+regressions!E$39</f>
        <v>5.9619304593541775</v>
      </c>
      <c r="G126" s="7">
        <f>G91*regressions!F$38+regressions!F$39</f>
        <v>0.0944303401003326</v>
      </c>
      <c r="H126" s="7">
        <f>H91*regressions!G$38+regressions!G$39</f>
        <v>9.896699780341695</v>
      </c>
      <c r="I126" s="7">
        <f>I91*regressions!H$38+regressions!H$39</f>
        <v>1.6399788189825144</v>
      </c>
      <c r="J126" s="7">
        <f>J91*regressions!I$38+regressions!I$39</f>
        <v>0.01879922613865048</v>
      </c>
      <c r="K126" s="7">
        <f>K91*regressions!J$38+regressions!J$39</f>
        <v>0.007457778892902766</v>
      </c>
      <c r="L126" s="7">
        <f>L91*regressions!K$38+regressions!K$39</f>
        <v>0.21020972997800735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15.354605889859824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22.974618138521866</v>
      </c>
      <c r="D127" s="7">
        <f>D92*regressions!C$38+regressions!C$39</f>
        <v>7.041710255725038</v>
      </c>
      <c r="E127" s="7">
        <f>E92*regressions!D$38+regressions!D$39</f>
        <v>8.694159903173418</v>
      </c>
      <c r="F127" s="7">
        <f>F92*regressions!E$38+regressions!E$39</f>
        <v>4.417224099733818</v>
      </c>
      <c r="G127" s="7">
        <f>G92*regressions!F$38+regressions!F$39</f>
        <v>0.13076369651562486</v>
      </c>
      <c r="H127" s="7">
        <f>H92*regressions!G$38+regressions!G$39</f>
        <v>8.200077728357808</v>
      </c>
      <c r="I127" s="7">
        <f>I92*regressions!H$38+regressions!H$39</f>
        <v>1.6104315193700462</v>
      </c>
      <c r="J127" s="7">
        <f>J92*regressions!I$38+regressions!I$39</f>
        <v>0.42590091195120405</v>
      </c>
      <c r="K127" s="7">
        <f>K92*regressions!J$38+regressions!J$39</f>
        <v>0.1092633526987825</v>
      </c>
      <c r="L127" s="7">
        <f>L92*regressions!K$38+regressions!K$39</f>
        <v>1.6702552449429722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15.314764275403562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22.367824183533155</v>
      </c>
      <c r="D128" s="7">
        <f>D93*regressions!C$38+regressions!C$39</f>
        <v>7.9880535521825635</v>
      </c>
      <c r="E128" s="7">
        <f>E93*regressions!D$38+regressions!D$39</f>
        <v>7.894474744250816</v>
      </c>
      <c r="F128" s="7">
        <f>F93*regressions!E$38+regressions!E$39</f>
        <v>5.886025516114436</v>
      </c>
      <c r="G128" s="7">
        <f>G93*regressions!F$38+regressions!F$39</f>
        <v>0.13695196933292342</v>
      </c>
      <c r="H128" s="7">
        <f>H93*regressions!G$38+regressions!G$39</f>
        <v>9.406784433362986</v>
      </c>
      <c r="I128" s="7">
        <f>I93*regressions!H$38+regressions!H$39</f>
        <v>1.3469079016352343</v>
      </c>
      <c r="J128" s="7">
        <f>J93*regressions!I$38+regressions!I$39</f>
        <v>0.02051378123671864</v>
      </c>
      <c r="K128" s="7">
        <f>K93*regressions!J$38+regressions!J$39</f>
        <v>0.015223075338884411</v>
      </c>
      <c r="L128" s="7">
        <f>L93*regressions!K$38+regressions!K$39</f>
        <v>0.5780046210662448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15.351622168134451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202r1  44-56</v>
      </c>
      <c r="C129" s="7">
        <f>C94*regressions!B$38+regressions!B$39</f>
        <v>24.13862097245052</v>
      </c>
      <c r="D129" s="7">
        <f>D94*regressions!C$38+regressions!C$39</f>
        <v>7.53549994350687</v>
      </c>
      <c r="E129" s="7">
        <f>E94*regressions!D$38+regressions!D$39</f>
        <v>4.203354059737026</v>
      </c>
      <c r="F129" s="7">
        <f>F94*regressions!E$38+regressions!E$39</f>
        <v>6.817248573372135</v>
      </c>
      <c r="G129" s="7">
        <f>G94*regressions!F$38+regressions!F$39</f>
        <v>0.095339137953898</v>
      </c>
      <c r="H129" s="7">
        <f>H94*regressions!G$38+regressions!G$39</f>
        <v>10.804473065976861</v>
      </c>
      <c r="I129" s="7">
        <f>I94*regressions!H$38+regressions!H$39</f>
        <v>1.352525612829604</v>
      </c>
      <c r="J129" s="7">
        <f>J94*regressions!I$38+regressions!I$39</f>
        <v>0.01621624393465674</v>
      </c>
      <c r="K129" s="7">
        <f>K94*regressions!J$38+regressions!J$39</f>
        <v>0.007351466302654576</v>
      </c>
      <c r="L129" s="7">
        <f>L94*regressions!K$38+regressions!K$39</f>
        <v>0.21183740063809173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15.354760838921464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203r1  83-92</v>
      </c>
      <c r="C130" s="7">
        <f>C95*regressions!B$38+regressions!B$39</f>
        <v>23.89167064868465</v>
      </c>
      <c r="D130" s="7">
        <f>D95*regressions!C$38+regressions!C$39</f>
        <v>8.797619253992856</v>
      </c>
      <c r="E130" s="7">
        <f>E95*regressions!D$38+regressions!D$39</f>
        <v>5.191850550586817</v>
      </c>
      <c r="F130" s="7">
        <f>F95*regressions!E$38+regressions!E$39</f>
        <v>6.1058877740371225</v>
      </c>
      <c r="G130" s="7">
        <f>G95*regressions!F$38+regressions!F$39</f>
        <v>0.10070062847660453</v>
      </c>
      <c r="H130" s="7">
        <f>H95*regressions!G$38+regressions!G$39</f>
        <v>9.433576704656499</v>
      </c>
      <c r="I130" s="7">
        <f>I95*regressions!H$38+regressions!H$39</f>
        <v>1.6656413567565593</v>
      </c>
      <c r="J130" s="7">
        <f>J95*regressions!I$38+regressions!I$39</f>
        <v>0.01868573066358676</v>
      </c>
      <c r="K130" s="7">
        <f>K95*regressions!J$38+regressions!J$39</f>
        <v>-0.00928326377130078</v>
      </c>
      <c r="L130" s="7">
        <f>L95*regressions!K$38+regressions!K$39</f>
        <v>0.18135733202310045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15.361346720425278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24.07849332888389</v>
      </c>
      <c r="D131" s="7">
        <f>D96*regressions!C$38+regressions!C$39</f>
        <v>9.159245301448346</v>
      </c>
      <c r="E131" s="7">
        <f>E96*regressions!D$38+regressions!D$39</f>
        <v>8.168261559427094</v>
      </c>
      <c r="F131" s="7">
        <f>F96*regressions!E$38+regressions!E$39</f>
        <v>3.123530821961278</v>
      </c>
      <c r="G131" s="7">
        <f>G96*regressions!F$38+regressions!F$39</f>
        <v>0.13916186916962392</v>
      </c>
      <c r="H131" s="7">
        <f>H96*regressions!G$38+regressions!G$39</f>
        <v>6.982025698730731</v>
      </c>
      <c r="I131" s="7">
        <f>I96*regressions!H$38+regressions!H$39</f>
        <v>2.01575802573975</v>
      </c>
      <c r="J131" s="7">
        <f>J96*regressions!I$38+regressions!I$39</f>
        <v>0.6371241770005822</v>
      </c>
      <c r="K131" s="7">
        <f>K96*regressions!J$38+regressions!J$39</f>
        <v>0.10513863565501941</v>
      </c>
      <c r="L131" s="7">
        <f>L96*regressions!K$38+regressions!K$39</f>
        <v>0.8489311089482917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15.316386914151943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22.974618138521862</v>
      </c>
      <c r="D132" s="7">
        <f>D97*regressions!C$38+regressions!C$39</f>
        <v>7.041710255725038</v>
      </c>
      <c r="E132" s="7">
        <f>E97*regressions!D$38+regressions!D$39</f>
        <v>8.694159903173414</v>
      </c>
      <c r="F132" s="7">
        <f>F97*regressions!E$38+regressions!E$39</f>
        <v>4.417224099733817</v>
      </c>
      <c r="G132" s="7">
        <f>G97*regressions!F$38+regressions!F$39</f>
        <v>0.13076369651562486</v>
      </c>
      <c r="H132" s="7">
        <f>H97*regressions!G$38+regressions!G$39</f>
        <v>8.200077728357808</v>
      </c>
      <c r="I132" s="7">
        <f>I97*regressions!H$38+regressions!H$39</f>
        <v>1.6104315193700462</v>
      </c>
      <c r="J132" s="7">
        <f>J97*regressions!I$38+regressions!I$39</f>
        <v>0.425900911951204</v>
      </c>
      <c r="K132" s="7">
        <f>K97*regressions!J$38+regressions!J$39</f>
        <v>0.1092633526987825</v>
      </c>
      <c r="L132" s="7">
        <f>L97*regressions!K$38+regressions!K$39</f>
        <v>1.6702552449429724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15.314764275403562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204r4  15-26</v>
      </c>
      <c r="C133" s="7">
        <f>C98*regressions!B$38+regressions!B$39</f>
        <v>25.571844895996023</v>
      </c>
      <c r="D133" s="7">
        <f>D98*regressions!C$38+regressions!C$39</f>
        <v>9.410831144451604</v>
      </c>
      <c r="E133" s="7">
        <f>E98*regressions!D$38+regressions!D$39</f>
        <v>4.735406099872233</v>
      </c>
      <c r="F133" s="7">
        <f>F98*regressions!E$38+regressions!E$39</f>
        <v>5.672286246221541</v>
      </c>
      <c r="G133" s="7">
        <f>G98*regressions!F$38+regressions!F$39</f>
        <v>0.0988331694821579</v>
      </c>
      <c r="H133" s="7">
        <f>H98*regressions!G$38+regressions!G$39</f>
        <v>8.366740668010504</v>
      </c>
      <c r="I133" s="7">
        <f>I98*regressions!H$38+regressions!H$39</f>
        <v>1.8793985948737197</v>
      </c>
      <c r="J133" s="7">
        <f>J98*regressions!I$38+regressions!I$39</f>
        <v>0.02245100003852217</v>
      </c>
      <c r="K133" s="7">
        <f>K98*regressions!J$38+regressions!J$39</f>
        <v>-0.0007105622055734277</v>
      </c>
      <c r="L133" s="7">
        <f>L98*regressions!K$38+regressions!K$39</f>
        <v>0.1801079230202402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15.358052990897457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20.57368934411508</v>
      </c>
      <c r="D134" s="7">
        <f>D99*regressions!C$38+regressions!C$39</f>
        <v>0.3593739164389209</v>
      </c>
      <c r="E134" s="7">
        <f>E99*regressions!D$38+regressions!D$39</f>
        <v>5.9119993543375555</v>
      </c>
      <c r="F134" s="7">
        <f>F99*regressions!E$38+regressions!E$39</f>
        <v>27.608101390094106</v>
      </c>
      <c r="G134" s="7">
        <f>G99*regressions!F$38+regressions!F$39</f>
        <v>0.0925410784623569</v>
      </c>
      <c r="H134" s="7">
        <f>H99*regressions!G$38+regressions!G$39</f>
        <v>0.3820971477721234</v>
      </c>
      <c r="I134" s="7">
        <f>I99*regressions!H$38+regressions!H$39</f>
        <v>0.016858270227217878</v>
      </c>
      <c r="J134" s="7">
        <f>J99*regressions!I$38+regressions!I$39</f>
        <v>0.005385219683006592</v>
      </c>
      <c r="K134" s="7">
        <f>K99*regressions!J$38+regressions!J$39</f>
        <v>-0.0008256654934534521</v>
      </c>
      <c r="L134" s="7">
        <f>L99*regressions!K$38+regressions!K$39</f>
        <v>0.0033574174229280135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15.358077568214686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205r2  91-101</v>
      </c>
      <c r="C135" s="7">
        <f>C100*regressions!B$38+regressions!B$39</f>
        <v>23.210845093692164</v>
      </c>
      <c r="D135" s="7">
        <f>D100*regressions!C$38+regressions!C$39</f>
        <v>7.880102423133512</v>
      </c>
      <c r="E135" s="7">
        <f>E100*regressions!D$38+regressions!D$39</f>
        <v>4.908930605490614</v>
      </c>
      <c r="F135" s="7">
        <f>F100*regressions!E$38+regressions!E$39</f>
        <v>7.822014918289308</v>
      </c>
      <c r="G135" s="7">
        <f>G100*regressions!F$38+regressions!F$39</f>
        <v>0.09868913015310335</v>
      </c>
      <c r="H135" s="7">
        <f>H100*regressions!G$38+regressions!G$39</f>
        <v>9.667479715925346</v>
      </c>
      <c r="I135" s="7">
        <f>I100*regressions!H$38+regressions!H$39</f>
        <v>1.3119425927314228</v>
      </c>
      <c r="J135" s="7">
        <f>J100*regressions!I$38+regressions!I$39</f>
        <v>0.016941967720324712</v>
      </c>
      <c r="K135" s="7">
        <f>K100*regressions!J$38+regressions!J$39</f>
        <v>0.015948368293306238</v>
      </c>
      <c r="L135" s="7">
        <f>L100*regressions!K$38+regressions!K$39</f>
        <v>0.25154624882381543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15.351459842940654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209r2  85-90</v>
      </c>
      <c r="C136" s="7">
        <f>C101*regressions!B$38+regressions!B$39</f>
        <v>23.58590850517501</v>
      </c>
      <c r="D136" s="7">
        <f>D101*regressions!C$38+regressions!C$39</f>
        <v>8.548386084556919</v>
      </c>
      <c r="E136" s="7">
        <f>E101*regressions!D$38+regressions!D$39</f>
        <v>4.337410464001565</v>
      </c>
      <c r="F136" s="7">
        <f>F101*regressions!E$38+regressions!E$39</f>
        <v>6.158736314098641</v>
      </c>
      <c r="G136" s="7">
        <f>G101*regressions!F$38+regressions!F$39</f>
        <v>0.09658437190817339</v>
      </c>
      <c r="H136" s="7">
        <f>H101*regressions!G$38+regressions!G$39</f>
        <v>10.467466547043951</v>
      </c>
      <c r="I136" s="7">
        <f>I101*regressions!H$38+regressions!H$39</f>
        <v>1.4875865316581902</v>
      </c>
      <c r="J136" s="7">
        <f>J101*regressions!I$38+regressions!I$39</f>
        <v>0.013315244015383747</v>
      </c>
      <c r="K136" s="7">
        <f>K101*regressions!J$38+regressions!J$39</f>
        <v>0.014891323014447263</v>
      </c>
      <c r="L136" s="7">
        <f>L101*regressions!K$38+regressions!K$39</f>
        <v>0.20649079553382865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15.351856509016162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22.974618138521862</v>
      </c>
      <c r="D137" s="7">
        <f>D102*regressions!C$38+regressions!C$39</f>
        <v>7.041710255725038</v>
      </c>
      <c r="E137" s="7">
        <f>E102*regressions!D$38+regressions!D$39</f>
        <v>8.694159903173414</v>
      </c>
      <c r="F137" s="7">
        <f>F102*regressions!E$38+regressions!E$39</f>
        <v>4.417224099733819</v>
      </c>
      <c r="G137" s="7">
        <f>G102*regressions!F$38+regressions!F$39</f>
        <v>0.13076369651562486</v>
      </c>
      <c r="H137" s="7">
        <f>H102*regressions!G$38+regressions!G$39</f>
        <v>8.200077728357808</v>
      </c>
      <c r="I137" s="7">
        <f>I102*regressions!H$38+regressions!H$39</f>
        <v>1.6104315193700462</v>
      </c>
      <c r="J137" s="7">
        <f>J102*regressions!I$38+regressions!I$39</f>
        <v>0.42590091195120405</v>
      </c>
      <c r="K137" s="7">
        <f>K102*regressions!J$38+regressions!J$39</f>
        <v>0.1092633526987825</v>
      </c>
      <c r="L137" s="7">
        <f>L102*regressions!K$38+regressions!K$39</f>
        <v>1.6702552449429722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15.314764275403562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29.256932513824587</v>
      </c>
      <c r="D138" s="7">
        <f>D103*regressions!C$38+regressions!C$39</f>
        <v>8.271495830601694</v>
      </c>
      <c r="E138" s="7">
        <f>E103*regressions!D$38+regressions!D$39</f>
        <v>4.639310116043616</v>
      </c>
      <c r="F138" s="7">
        <f>F103*regressions!E$38+regressions!E$39</f>
        <v>2.2263798807011055</v>
      </c>
      <c r="G138" s="7">
        <f>G103*regressions!F$38+regressions!F$39</f>
        <v>0.08285769876533622</v>
      </c>
      <c r="H138" s="7">
        <f>H103*regressions!G$38+regressions!G$39</f>
        <v>4.6139586597412645</v>
      </c>
      <c r="I138" s="7">
        <f>I103*regressions!H$38+regressions!H$39</f>
        <v>2.3567773766268387</v>
      </c>
      <c r="J138" s="7">
        <f>J103*regressions!I$38+regressions!I$39</f>
        <v>1.203654637844025</v>
      </c>
      <c r="K138" s="7">
        <f>K103*regressions!J$38+regressions!J$39</f>
        <v>0.048792606984713424</v>
      </c>
      <c r="L138" s="7">
        <f>L103*regressions!K$38+regressions!K$39</f>
        <v>0.41953966055573993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15.338519783142212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0.04362310839671947</v>
      </c>
      <c r="D139" s="7">
        <f>D104*regressions!C$38+regressions!C$39</f>
        <v>0.011871258408081077</v>
      </c>
      <c r="E139" s="7">
        <f>E104*regressions!D$38+regressions!D$39</f>
        <v>0.02814485048072389</v>
      </c>
      <c r="F139" s="7">
        <f>F104*regressions!E$38+regressions!E$39</f>
        <v>-0.06008182791384924</v>
      </c>
      <c r="G139" s="7">
        <f>G104*regressions!F$38+regressions!F$39</f>
        <v>0.0008713529673196643</v>
      </c>
      <c r="H139" s="7">
        <f>H104*regressions!G$38+regressions!G$39</f>
        <v>-0.04185882600749351</v>
      </c>
      <c r="I139" s="7">
        <f>I104*regressions!H$38+regressions!H$39</f>
        <v>-0.003305371242507813</v>
      </c>
      <c r="J139" s="7">
        <f>J104*regressions!I$38+regressions!I$39</f>
        <v>0.0023520890680548577</v>
      </c>
      <c r="K139" s="7">
        <f>K104*regressions!J$38+regressions!J$39</f>
        <v>0.00156838849812383</v>
      </c>
      <c r="L139" s="7">
        <f>L104*regressions!K$38+regressions!K$39</f>
        <v>0.0015531121161562658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15.35707243759625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18.662875193606713</v>
      </c>
      <c r="D140" s="7">
        <f>D105*regressions!C$38+regressions!C$39</f>
        <v>0.0998905465504764</v>
      </c>
      <c r="E140" s="7">
        <f>E105*regressions!D$38+regressions!D$39</f>
        <v>5.9460679539124035</v>
      </c>
      <c r="F140" s="7">
        <f>F105*regressions!E$38+regressions!E$39</f>
        <v>29.997723012768155</v>
      </c>
      <c r="G140" s="7">
        <f>G105*regressions!F$38+regressions!F$39</f>
        <v>0.0914068742846925</v>
      </c>
      <c r="H140" s="7">
        <f>H105*regressions!G$38+regressions!G$39</f>
        <v>0.04963272579244589</v>
      </c>
      <c r="I140" s="7">
        <f>I105*regressions!H$38+regressions!H$39</f>
        <v>0.0013731290444218341</v>
      </c>
      <c r="J140" s="7">
        <f>J105*regressions!I$38+regressions!I$39</f>
        <v>0.004048453202463171</v>
      </c>
      <c r="K140" s="7">
        <f>K105*regressions!J$38+regressions!J$39</f>
        <v>-0.00517301870521969</v>
      </c>
      <c r="L140" s="7">
        <f>L105*regressions!K$38+regressions!K$39</f>
        <v>0.0037901552064430544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15.359721821657505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23.72759955452112</v>
      </c>
      <c r="D141" s="7">
        <f>D106*regressions!C$38+regressions!C$39</f>
        <v>8.90045970453527</v>
      </c>
      <c r="E141" s="7">
        <f>E106*regressions!D$38+regressions!D$39</f>
        <v>8.062314188694074</v>
      </c>
      <c r="F141" s="7">
        <f>F106*regressions!E$38+regressions!E$39</f>
        <v>3.1438976414754656</v>
      </c>
      <c r="G141" s="7">
        <f>G106*regressions!F$38+regressions!F$39</f>
        <v>0.1381551588996644</v>
      </c>
      <c r="H141" s="7">
        <f>H106*regressions!G$38+regressions!G$39</f>
        <v>6.927027320060385</v>
      </c>
      <c r="I141" s="7">
        <f>I106*regressions!H$38+regressions!H$39</f>
        <v>2.012178885177261</v>
      </c>
      <c r="J141" s="7">
        <f>J106*regressions!I$38+regressions!I$39</f>
        <v>0.6469812839318778</v>
      </c>
      <c r="K141" s="7">
        <f>K106*regressions!J$38+regressions!J$39</f>
        <v>0.14002675935771766</v>
      </c>
      <c r="L141" s="7">
        <f>L106*regressions!K$38+regressions!K$39</f>
        <v>0.8675030480302527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15.30267827261924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22.974618138521862</v>
      </c>
      <c r="D142" s="7">
        <f>D107*regressions!C$38+regressions!C$39</f>
        <v>7.041710255725038</v>
      </c>
      <c r="E142" s="7">
        <f>E107*regressions!D$38+regressions!D$39</f>
        <v>8.694159903173418</v>
      </c>
      <c r="F142" s="7">
        <f>F107*regressions!E$38+regressions!E$39</f>
        <v>4.417224099733818</v>
      </c>
      <c r="G142" s="7">
        <f>G107*regressions!F$38+regressions!F$39</f>
        <v>0.13076369651562486</v>
      </c>
      <c r="H142" s="7">
        <f>H107*regressions!G$38+regressions!G$39</f>
        <v>8.200077728357808</v>
      </c>
      <c r="I142" s="7">
        <f>I107*regressions!H$38+regressions!H$39</f>
        <v>1.6104315193700462</v>
      </c>
      <c r="J142" s="7">
        <f>J107*regressions!I$38+regressions!I$39</f>
        <v>0.42590091195120405</v>
      </c>
      <c r="K142" s="7">
        <f>K107*regressions!J$38+regressions!J$39</f>
        <v>0.1092633526987825</v>
      </c>
      <c r="L142" s="7">
        <f>L107*regressions!K$38+regressions!K$39</f>
        <v>1.6702552449429722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15.314764275403562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1189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1078</v>
      </c>
      <c r="D145" s="20" t="s">
        <v>1082</v>
      </c>
      <c r="E145" s="20" t="s">
        <v>1079</v>
      </c>
      <c r="F145" s="20" t="s">
        <v>1200</v>
      </c>
      <c r="G145" s="20" t="s">
        <v>1199</v>
      </c>
      <c r="H145" s="20" t="s">
        <v>1201</v>
      </c>
      <c r="I145" s="20" t="s">
        <v>1083</v>
      </c>
      <c r="J145" s="20" t="s">
        <v>1073</v>
      </c>
      <c r="K145" s="20" t="s">
        <v>1263</v>
      </c>
      <c r="L145" s="20" t="s">
        <v>1074</v>
      </c>
      <c r="N145" s="73" t="s">
        <v>1166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49.14270819829826</v>
      </c>
      <c r="D146" s="114">
        <f aca="true" t="shared" si="12" ref="D146:D177">D111*1.889</f>
        <v>13.301790673064597</v>
      </c>
      <c r="E146" s="114">
        <f aca="true" t="shared" si="13" ref="E146:E177">E111*1.43</f>
        <v>12.432648661537982</v>
      </c>
      <c r="F146" s="114">
        <f aca="true" t="shared" si="14" ref="F146:F177">F111*1.658</f>
        <v>7.323757557358669</v>
      </c>
      <c r="G146" s="114">
        <f aca="true" t="shared" si="15" ref="G146:G177">G111*1.291</f>
        <v>0.16881593220167168</v>
      </c>
      <c r="H146" s="114">
        <f aca="true" t="shared" si="16" ref="H146:H177">H111*1.399</f>
        <v>11.471908741972573</v>
      </c>
      <c r="I146" s="114">
        <f aca="true" t="shared" si="17" ref="I146:I177">I111*1.348</f>
        <v>2.1708616881108225</v>
      </c>
      <c r="J146" s="114">
        <f aca="true" t="shared" si="18" ref="J146:J177">J111*1.205</f>
        <v>0.5132105989012009</v>
      </c>
      <c r="K146" s="114">
        <f aca="true" t="shared" si="19" ref="K146:K177">K111*2.291</f>
        <v>0.2503223410329107</v>
      </c>
      <c r="L146" s="114">
        <f aca="true" t="shared" si="20" ref="L146:L177">L111*1.668</f>
        <v>2.7859857485648774</v>
      </c>
      <c r="N146" s="115">
        <f>SUM(C146:J146,L146)</f>
        <v>99.31168780001065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0.09328987488264294</v>
      </c>
      <c r="D147" s="114">
        <f t="shared" si="12"/>
        <v>0.025421992479376467</v>
      </c>
      <c r="E147" s="114">
        <f t="shared" si="13"/>
        <v>0.04045892315633423</v>
      </c>
      <c r="F147" s="114">
        <f t="shared" si="14"/>
        <v>-0.09707284845605514</v>
      </c>
      <c r="G147" s="114">
        <f t="shared" si="15"/>
        <v>0.0010134289037692372</v>
      </c>
      <c r="H147" s="114">
        <f t="shared" si="16"/>
        <v>-0.060744804579968864</v>
      </c>
      <c r="I147" s="114">
        <f t="shared" si="17"/>
        <v>-0.0065964870630780175</v>
      </c>
      <c r="J147" s="114">
        <f t="shared" si="18"/>
        <v>0.0033377889644053828</v>
      </c>
      <c r="K147" s="114">
        <f t="shared" si="19"/>
        <v>-0.007753009661123535</v>
      </c>
      <c r="L147" s="114">
        <f t="shared" si="20"/>
        <v>0.0023327936669454326</v>
      </c>
      <c r="N147" s="114">
        <f aca="true" t="shared" si="21" ref="N147:N177">SUM(C147:J147,L147)</f>
        <v>0.0014406619543716735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47.28068915926451</v>
      </c>
      <c r="D148" s="7">
        <f t="shared" si="12"/>
        <v>15.229875870325493</v>
      </c>
      <c r="E148" s="7">
        <f t="shared" si="13"/>
        <v>11.419268475082283</v>
      </c>
      <c r="F148" s="7">
        <f t="shared" si="14"/>
        <v>9.828408634514636</v>
      </c>
      <c r="G148" s="7">
        <f t="shared" si="15"/>
        <v>0.17578222821604209</v>
      </c>
      <c r="H148" s="7">
        <f t="shared" si="16"/>
        <v>13.068741164039125</v>
      </c>
      <c r="I148" s="7">
        <f t="shared" si="17"/>
        <v>1.789488692885428</v>
      </c>
      <c r="J148" s="7">
        <f t="shared" si="18"/>
        <v>0.024682297600654112</v>
      </c>
      <c r="K148" s="7">
        <f t="shared" si="19"/>
        <v>0.013611496916550838</v>
      </c>
      <c r="L148" s="7">
        <f t="shared" si="20"/>
        <v>0.9504883376809489</v>
      </c>
      <c r="N148" s="7">
        <f t="shared" si="21"/>
        <v>99.76742485960911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49.14270819829826</v>
      </c>
      <c r="D149" s="114">
        <f t="shared" si="12"/>
        <v>13.301790673064598</v>
      </c>
      <c r="E149" s="114">
        <f t="shared" si="13"/>
        <v>12.432648661537982</v>
      </c>
      <c r="F149" s="114">
        <f t="shared" si="14"/>
        <v>7.323757557358671</v>
      </c>
      <c r="G149" s="114">
        <f t="shared" si="15"/>
        <v>0.16881593220167168</v>
      </c>
      <c r="H149" s="114">
        <f t="shared" si="16"/>
        <v>11.471908741972573</v>
      </c>
      <c r="I149" s="114">
        <f t="shared" si="17"/>
        <v>2.1708616881108225</v>
      </c>
      <c r="J149" s="114">
        <f t="shared" si="18"/>
        <v>0.513210598901201</v>
      </c>
      <c r="K149" s="114">
        <f t="shared" si="19"/>
        <v>0.2503223410329107</v>
      </c>
      <c r="L149" s="114">
        <f t="shared" si="20"/>
        <v>2.7859857485648774</v>
      </c>
      <c r="N149" s="115">
        <f t="shared" si="21"/>
        <v>99.31168780001065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43.04665466032779</v>
      </c>
      <c r="D150" s="7">
        <f t="shared" si="12"/>
        <v>0.653765433437794</v>
      </c>
      <c r="E150" s="7">
        <f t="shared" si="13"/>
        <v>8.431031354097636</v>
      </c>
      <c r="F150" s="7">
        <f t="shared" si="14"/>
        <v>46.37578670498295</v>
      </c>
      <c r="G150" s="7">
        <f t="shared" si="15"/>
        <v>0.11993336063052953</v>
      </c>
      <c r="H150" s="7">
        <f t="shared" si="16"/>
        <v>0.545961279100442</v>
      </c>
      <c r="I150" s="7">
        <f t="shared" si="17"/>
        <v>0.02368031324528985</v>
      </c>
      <c r="J150" s="7">
        <f t="shared" si="18"/>
        <v>0.0035523237790620918</v>
      </c>
      <c r="K150" s="7">
        <f t="shared" si="19"/>
        <v>0.004254857593695487</v>
      </c>
      <c r="L150" s="7">
        <f t="shared" si="20"/>
        <v>0.005598541279319248</v>
      </c>
      <c r="N150" s="7">
        <f t="shared" si="21"/>
        <v>99.20596397088082</v>
      </c>
    </row>
    <row r="151" spans="1:14" s="119" customFormat="1" ht="11.25">
      <c r="A151" s="118">
        <f t="shared" si="22"/>
        <v>6</v>
      </c>
      <c r="B151" s="119" t="str">
        <f>'recalc raw'!C8</f>
        <v>182r1  43-52</v>
      </c>
      <c r="C151" s="107">
        <f t="shared" si="11"/>
        <v>49.53810126994313</v>
      </c>
      <c r="D151" s="107">
        <f t="shared" si="12"/>
        <v>12.420585673645283</v>
      </c>
      <c r="E151" s="107">
        <f t="shared" si="13"/>
        <v>19.680325338330764</v>
      </c>
      <c r="F151" s="107">
        <f t="shared" si="14"/>
        <v>8.588725032288611</v>
      </c>
      <c r="G151" s="107">
        <f t="shared" si="15"/>
        <v>0.2919463827985054</v>
      </c>
      <c r="H151" s="107">
        <f t="shared" si="16"/>
        <v>12.20985034372801</v>
      </c>
      <c r="I151" s="107">
        <f t="shared" si="17"/>
        <v>2.2033430559211697</v>
      </c>
      <c r="J151" s="107">
        <f t="shared" si="18"/>
        <v>0.03966150942283137</v>
      </c>
      <c r="K151" s="107">
        <f t="shared" si="19"/>
        <v>0.030222991479011842</v>
      </c>
      <c r="L151" s="107">
        <f t="shared" si="20"/>
        <v>6.818523931394747</v>
      </c>
      <c r="N151" s="109">
        <f t="shared" si="21"/>
        <v>111.79106253747304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49.14270819829826</v>
      </c>
      <c r="D152" s="114">
        <f t="shared" si="12"/>
        <v>13.301790673064597</v>
      </c>
      <c r="E152" s="114">
        <f t="shared" si="13"/>
        <v>12.432648661537982</v>
      </c>
      <c r="F152" s="114">
        <f t="shared" si="14"/>
        <v>7.323757557358669</v>
      </c>
      <c r="G152" s="114">
        <f t="shared" si="15"/>
        <v>0.16881593220167168</v>
      </c>
      <c r="H152" s="114">
        <f t="shared" si="16"/>
        <v>11.471908741972573</v>
      </c>
      <c r="I152" s="114">
        <f t="shared" si="17"/>
        <v>2.1708616881108225</v>
      </c>
      <c r="J152" s="114">
        <f t="shared" si="18"/>
        <v>0.5132105989012009</v>
      </c>
      <c r="K152" s="114">
        <f t="shared" si="19"/>
        <v>0.2503223410329107</v>
      </c>
      <c r="L152" s="114">
        <f t="shared" si="20"/>
        <v>2.7859857485648774</v>
      </c>
      <c r="N152" s="115">
        <f t="shared" si="21"/>
        <v>99.31168780001065</v>
      </c>
    </row>
    <row r="153" spans="1:14" ht="11.25">
      <c r="A153" s="25">
        <f t="shared" si="22"/>
        <v>8</v>
      </c>
      <c r="B153" s="1" t="str">
        <f>'recalc raw'!C10</f>
        <v>194r2  50-60</v>
      </c>
      <c r="C153" s="7">
        <f t="shared" si="11"/>
        <v>52.822560731091826</v>
      </c>
      <c r="D153" s="7">
        <f t="shared" si="12"/>
        <v>15.79853260680719</v>
      </c>
      <c r="E153" s="7">
        <f t="shared" si="13"/>
        <v>7.47104136274842</v>
      </c>
      <c r="F153" s="7">
        <f t="shared" si="14"/>
        <v>9.802284658856783</v>
      </c>
      <c r="G153" s="7">
        <f t="shared" si="15"/>
        <v>0.14207254662759644</v>
      </c>
      <c r="H153" s="7">
        <f t="shared" si="16"/>
        <v>11.899574917301573</v>
      </c>
      <c r="I153" s="7">
        <f t="shared" si="17"/>
        <v>2.2406710910325263</v>
      </c>
      <c r="J153" s="7">
        <f t="shared" si="18"/>
        <v>0.024180742968679586</v>
      </c>
      <c r="K153" s="7">
        <f t="shared" si="19"/>
        <v>0.012520051994205141</v>
      </c>
      <c r="L153" s="7">
        <f t="shared" si="20"/>
        <v>0.3968485296756503</v>
      </c>
      <c r="N153" s="7">
        <f t="shared" si="21"/>
        <v>100.59776718711025</v>
      </c>
    </row>
    <row r="154" spans="1:14" ht="11.25">
      <c r="A154" s="25">
        <f t="shared" si="22"/>
        <v>9</v>
      </c>
      <c r="B154" s="1" t="str">
        <f>'recalc raw'!C11</f>
        <v>195r3  44-53</v>
      </c>
      <c r="C154" s="7">
        <f t="shared" si="11"/>
        <v>51.87793044429475</v>
      </c>
      <c r="D154" s="7">
        <f t="shared" si="12"/>
        <v>15.451152608962916</v>
      </c>
      <c r="E154" s="7">
        <f t="shared" si="13"/>
        <v>7.410830986791566</v>
      </c>
      <c r="F154" s="7">
        <f t="shared" si="14"/>
        <v>10.092022344525368</v>
      </c>
      <c r="G154" s="7">
        <f t="shared" si="15"/>
        <v>0.13603470599450027</v>
      </c>
      <c r="H154" s="7">
        <f t="shared" si="16"/>
        <v>13.512346841487723</v>
      </c>
      <c r="I154" s="7">
        <f t="shared" si="17"/>
        <v>2.0619894779264842</v>
      </c>
      <c r="J154" s="7">
        <f t="shared" si="18"/>
        <v>0.022724357629847494</v>
      </c>
      <c r="K154" s="7">
        <f t="shared" si="19"/>
        <v>-0.000894910828670649</v>
      </c>
      <c r="L154" s="7">
        <f t="shared" si="20"/>
        <v>0.45606984459207</v>
      </c>
      <c r="N154" s="111">
        <f t="shared" si="21"/>
        <v>101.02110161220521</v>
      </c>
    </row>
    <row r="155" spans="1:14" ht="11.25">
      <c r="A155" s="25">
        <f t="shared" si="22"/>
        <v>10</v>
      </c>
      <c r="B155" s="1" t="str">
        <f>'recalc raw'!C12</f>
        <v>196r3  55-62</v>
      </c>
      <c r="C155" s="7">
        <f t="shared" si="11"/>
        <v>51.29314618386024</v>
      </c>
      <c r="D155" s="7">
        <f t="shared" si="12"/>
        <v>14.43006842052878</v>
      </c>
      <c r="E155" s="7">
        <f t="shared" si="13"/>
        <v>6.0035853459432795</v>
      </c>
      <c r="F155" s="7">
        <f t="shared" si="14"/>
        <v>10.80837932794374</v>
      </c>
      <c r="G155" s="7">
        <f t="shared" si="15"/>
        <v>0.12113616521258434</v>
      </c>
      <c r="H155" s="7">
        <f t="shared" si="16"/>
        <v>15.039617751039334</v>
      </c>
      <c r="I155" s="7">
        <f t="shared" si="17"/>
        <v>1.745779970922067</v>
      </c>
      <c r="J155" s="7">
        <f t="shared" si="18"/>
        <v>0.016056514032298005</v>
      </c>
      <c r="K155" s="7">
        <f t="shared" si="19"/>
        <v>0.0075580500190294</v>
      </c>
      <c r="L155" s="7">
        <f t="shared" si="20"/>
        <v>0.43306474117152494</v>
      </c>
      <c r="N155" s="7">
        <f t="shared" si="21"/>
        <v>99.89083442065385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62.48917240857561</v>
      </c>
      <c r="D156" s="7">
        <f t="shared" si="12"/>
        <v>15.937068343536287</v>
      </c>
      <c r="E156" s="7">
        <f t="shared" si="13"/>
        <v>6.650011380101394</v>
      </c>
      <c r="F156" s="7">
        <f t="shared" si="14"/>
        <v>3.67898507411055</v>
      </c>
      <c r="G156" s="7">
        <f t="shared" si="15"/>
        <v>0.10450929414802657</v>
      </c>
      <c r="H156" s="7">
        <f t="shared" si="16"/>
        <v>6.375567708454032</v>
      </c>
      <c r="I156" s="7">
        <f t="shared" si="17"/>
        <v>3.19818719092577</v>
      </c>
      <c r="J156" s="7">
        <f t="shared" si="18"/>
        <v>1.3732130866066525</v>
      </c>
      <c r="K156" s="7">
        <f t="shared" si="19"/>
        <v>0.11891872642565701</v>
      </c>
      <c r="L156" s="7">
        <f t="shared" si="20"/>
        <v>0.6875780496105031</v>
      </c>
      <c r="N156" s="7">
        <f t="shared" si="21"/>
        <v>100.49429253606883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49.14270819829826</v>
      </c>
      <c r="D157" s="114">
        <f t="shared" si="12"/>
        <v>13.301790673064597</v>
      </c>
      <c r="E157" s="114">
        <f t="shared" si="13"/>
        <v>12.432648661537982</v>
      </c>
      <c r="F157" s="114">
        <f t="shared" si="14"/>
        <v>7.323757557358669</v>
      </c>
      <c r="G157" s="114">
        <f t="shared" si="15"/>
        <v>0.16881593220167168</v>
      </c>
      <c r="H157" s="114">
        <f t="shared" si="16"/>
        <v>11.471908741972573</v>
      </c>
      <c r="I157" s="114">
        <f t="shared" si="17"/>
        <v>2.1708616881108225</v>
      </c>
      <c r="J157" s="114">
        <f t="shared" si="18"/>
        <v>0.5132105989012009</v>
      </c>
      <c r="K157" s="114">
        <f t="shared" si="19"/>
        <v>0.2503223410329107</v>
      </c>
      <c r="L157" s="114">
        <f t="shared" si="20"/>
        <v>2.785985748564877</v>
      </c>
      <c r="N157" s="115">
        <f t="shared" si="21"/>
        <v>99.31168780001065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40.73774162775094</v>
      </c>
      <c r="D158" s="35">
        <f t="shared" si="12"/>
        <v>0.18903038309875692</v>
      </c>
      <c r="E158" s="35">
        <f t="shared" si="13"/>
        <v>8.782240075027213</v>
      </c>
      <c r="F158" s="35">
        <f t="shared" si="14"/>
        <v>49.39386523140337</v>
      </c>
      <c r="G158" s="35">
        <f t="shared" si="15"/>
        <v>0.11927674020096574</v>
      </c>
      <c r="H158" s="35">
        <f t="shared" si="16"/>
        <v>0.06663225695235944</v>
      </c>
      <c r="I158" s="35">
        <f t="shared" si="17"/>
        <v>-9.638921092488125E-05</v>
      </c>
      <c r="J158" s="35">
        <f t="shared" si="18"/>
        <v>0.0060309012872723404</v>
      </c>
      <c r="K158" s="35">
        <f t="shared" si="19"/>
        <v>-0.015286435590338909</v>
      </c>
      <c r="L158" s="35">
        <f t="shared" si="20"/>
        <v>0.005793392464246994</v>
      </c>
      <c r="N158" s="7">
        <f t="shared" si="21"/>
        <v>99.30051421897419</v>
      </c>
    </row>
    <row r="159" spans="1:14" s="119" customFormat="1" ht="11.25">
      <c r="A159" s="118">
        <f t="shared" si="22"/>
        <v>14</v>
      </c>
      <c r="B159" s="119" t="str">
        <f>'recalc raw'!C16</f>
        <v>198r1  62-72</v>
      </c>
      <c r="C159" s="107">
        <f t="shared" si="11"/>
        <v>51.890609520803075</v>
      </c>
      <c r="D159" s="107">
        <f t="shared" si="12"/>
        <v>15.68292493496488</v>
      </c>
      <c r="E159" s="107">
        <f t="shared" si="13"/>
        <v>6.482880798122059</v>
      </c>
      <c r="F159" s="107">
        <f t="shared" si="14"/>
        <v>9.623173484139537</v>
      </c>
      <c r="G159" s="107">
        <f t="shared" si="15"/>
        <v>0.13046748996436078</v>
      </c>
      <c r="H159" s="107">
        <f t="shared" si="16"/>
        <v>14.052424384344395</v>
      </c>
      <c r="I159" s="107">
        <f t="shared" si="17"/>
        <v>2.0718895005194233</v>
      </c>
      <c r="J159" s="107">
        <f t="shared" si="18"/>
        <v>0.02034041550910793</v>
      </c>
      <c r="K159" s="107">
        <f t="shared" si="19"/>
        <v>-0.007024166939313857</v>
      </c>
      <c r="L159" s="107">
        <f t="shared" si="20"/>
        <v>0.37275129444416516</v>
      </c>
      <c r="N159" s="109">
        <f t="shared" si="21"/>
        <v>100.327461822811</v>
      </c>
    </row>
    <row r="160" spans="1:14" ht="11.25">
      <c r="A160" s="25">
        <f t="shared" si="22"/>
        <v>15</v>
      </c>
      <c r="B160" s="1" t="str">
        <f>'recalc raw'!C17</f>
        <v>199r3  55-68</v>
      </c>
      <c r="C160" s="7">
        <f t="shared" si="11"/>
        <v>51.78157488565459</v>
      </c>
      <c r="D160" s="7">
        <f t="shared" si="12"/>
        <v>14.902062429750412</v>
      </c>
      <c r="E160" s="7">
        <f t="shared" si="13"/>
        <v>6.528910905235345</v>
      </c>
      <c r="F160" s="7">
        <f t="shared" si="14"/>
        <v>9.887153220748461</v>
      </c>
      <c r="G160" s="7">
        <f t="shared" si="15"/>
        <v>0.13392583899443053</v>
      </c>
      <c r="H160" s="7">
        <f t="shared" si="16"/>
        <v>14.254924378205923</v>
      </c>
      <c r="I160" s="7">
        <f t="shared" si="17"/>
        <v>2.0654317605738757</v>
      </c>
      <c r="J160" s="7">
        <f t="shared" si="18"/>
        <v>0.0245224238502882</v>
      </c>
      <c r="K160" s="7">
        <f t="shared" si="19"/>
        <v>0.009783331196650116</v>
      </c>
      <c r="L160" s="7">
        <f t="shared" si="20"/>
        <v>0.435582264125372</v>
      </c>
      <c r="N160" s="7">
        <f t="shared" si="21"/>
        <v>100.0140881071387</v>
      </c>
    </row>
    <row r="161" spans="1:14" ht="11.25">
      <c r="A161" s="25">
        <f t="shared" si="22"/>
        <v>16</v>
      </c>
      <c r="B161" s="1" t="str">
        <f>'recalc raw'!C18</f>
        <v>200r2  40-50</v>
      </c>
      <c r="C161" s="7">
        <f t="shared" si="11"/>
        <v>51.689198430529814</v>
      </c>
      <c r="D161" s="7">
        <f t="shared" si="12"/>
        <v>16.624656914875303</v>
      </c>
      <c r="E161" s="7">
        <f t="shared" si="13"/>
        <v>6.2713419772595485</v>
      </c>
      <c r="F161" s="7">
        <f t="shared" si="14"/>
        <v>9.884880701609227</v>
      </c>
      <c r="G161" s="7">
        <f t="shared" si="15"/>
        <v>0.12190956906952939</v>
      </c>
      <c r="H161" s="7">
        <f t="shared" si="16"/>
        <v>13.845482992698031</v>
      </c>
      <c r="I161" s="7">
        <f t="shared" si="17"/>
        <v>2.2106914479884296</v>
      </c>
      <c r="J161" s="7">
        <f t="shared" si="18"/>
        <v>0.02265306749707383</v>
      </c>
      <c r="K161" s="7">
        <f t="shared" si="19"/>
        <v>0.017085771443640235</v>
      </c>
      <c r="L161" s="7">
        <f t="shared" si="20"/>
        <v>0.35062982960331623</v>
      </c>
      <c r="N161" s="35">
        <f t="shared" si="21"/>
        <v>101.02144493113028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49.142708198298266</v>
      </c>
      <c r="D162" s="114">
        <f t="shared" si="12"/>
        <v>13.301790673064597</v>
      </c>
      <c r="E162" s="114">
        <f t="shared" si="13"/>
        <v>12.432648661537987</v>
      </c>
      <c r="F162" s="114">
        <f t="shared" si="14"/>
        <v>7.323757557358669</v>
      </c>
      <c r="G162" s="114">
        <f t="shared" si="15"/>
        <v>0.16881593220167168</v>
      </c>
      <c r="H162" s="114">
        <f t="shared" si="16"/>
        <v>11.471908741972573</v>
      </c>
      <c r="I162" s="114">
        <f t="shared" si="17"/>
        <v>2.1708616881108225</v>
      </c>
      <c r="J162" s="114">
        <f t="shared" si="18"/>
        <v>0.5132105989012009</v>
      </c>
      <c r="K162" s="114">
        <f t="shared" si="19"/>
        <v>0.2503223410329107</v>
      </c>
      <c r="L162" s="114">
        <f t="shared" si="20"/>
        <v>2.7859857485648774</v>
      </c>
      <c r="N162" s="115">
        <f t="shared" si="21"/>
        <v>99.31168780001066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47.84477592857741</v>
      </c>
      <c r="D163" s="7">
        <f t="shared" si="12"/>
        <v>15.089433160072863</v>
      </c>
      <c r="E163" s="7">
        <f t="shared" si="13"/>
        <v>11.289098884278667</v>
      </c>
      <c r="F163" s="7">
        <f t="shared" si="14"/>
        <v>9.759030305717735</v>
      </c>
      <c r="G163" s="7">
        <f t="shared" si="15"/>
        <v>0.17680499240880412</v>
      </c>
      <c r="H163" s="7">
        <f t="shared" si="16"/>
        <v>13.160091422274817</v>
      </c>
      <c r="I163" s="7">
        <f t="shared" si="17"/>
        <v>1.815631851404296</v>
      </c>
      <c r="J163" s="7">
        <f t="shared" si="18"/>
        <v>0.02471910639024596</v>
      </c>
      <c r="K163" s="7">
        <f t="shared" si="19"/>
        <v>0.03487606560138418</v>
      </c>
      <c r="L163" s="7">
        <f t="shared" si="20"/>
        <v>0.9641117079384963</v>
      </c>
      <c r="N163" s="35">
        <f t="shared" si="21"/>
        <v>100.12369735906334</v>
      </c>
    </row>
    <row r="164" spans="1:14" ht="11.25">
      <c r="A164" s="25">
        <f t="shared" si="22"/>
        <v>19</v>
      </c>
      <c r="B164" s="1" t="str">
        <f>'recalc raw'!C21</f>
        <v>202r1  44-56</v>
      </c>
      <c r="C164" s="7">
        <f t="shared" si="11"/>
        <v>51.63251026007166</v>
      </c>
      <c r="D164" s="7">
        <f t="shared" si="12"/>
        <v>14.234559393284476</v>
      </c>
      <c r="E164" s="7">
        <f t="shared" si="13"/>
        <v>6.010796305423947</v>
      </c>
      <c r="F164" s="7">
        <f t="shared" si="14"/>
        <v>11.302998134650998</v>
      </c>
      <c r="G164" s="7">
        <f t="shared" si="15"/>
        <v>0.12308282709848233</v>
      </c>
      <c r="H164" s="7">
        <f t="shared" si="16"/>
        <v>15.115457819301628</v>
      </c>
      <c r="I164" s="7">
        <f t="shared" si="17"/>
        <v>1.8232045260943062</v>
      </c>
      <c r="J164" s="7">
        <f t="shared" si="18"/>
        <v>0.019540573941261373</v>
      </c>
      <c r="K164" s="7">
        <f t="shared" si="19"/>
        <v>0.016842209299381634</v>
      </c>
      <c r="L164" s="7">
        <f t="shared" si="20"/>
        <v>0.35334478426433696</v>
      </c>
      <c r="N164" s="7">
        <f t="shared" si="21"/>
        <v>100.6154946241311</v>
      </c>
    </row>
    <row r="165" spans="1:14" s="119" customFormat="1" ht="11.25">
      <c r="A165" s="118">
        <f t="shared" si="22"/>
        <v>20</v>
      </c>
      <c r="B165" s="119" t="str">
        <f>'recalc raw'!C22</f>
        <v>203r1  83-92</v>
      </c>
      <c r="C165" s="107">
        <f t="shared" si="11"/>
        <v>51.10428351753646</v>
      </c>
      <c r="D165" s="107">
        <f t="shared" si="12"/>
        <v>16.618702770792506</v>
      </c>
      <c r="E165" s="107">
        <f t="shared" si="13"/>
        <v>7.424346287339148</v>
      </c>
      <c r="F165" s="107">
        <f t="shared" si="14"/>
        <v>10.12356192935355</v>
      </c>
      <c r="G165" s="107">
        <f t="shared" si="15"/>
        <v>0.13000451136329644</v>
      </c>
      <c r="H165" s="107">
        <f t="shared" si="16"/>
        <v>13.197573809814442</v>
      </c>
      <c r="I165" s="107">
        <f t="shared" si="17"/>
        <v>2.245284548907842</v>
      </c>
      <c r="J165" s="107">
        <f t="shared" si="18"/>
        <v>0.02251630544962205</v>
      </c>
      <c r="K165" s="107">
        <f t="shared" si="19"/>
        <v>-0.021267957300050086</v>
      </c>
      <c r="L165" s="107">
        <f t="shared" si="20"/>
        <v>0.30250402981453156</v>
      </c>
      <c r="N165" s="109">
        <f t="shared" si="21"/>
        <v>101.1687777103714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51.503897230482636</v>
      </c>
      <c r="D166" s="7">
        <f t="shared" si="12"/>
        <v>17.301814374435924</v>
      </c>
      <c r="E166" s="7">
        <f t="shared" si="13"/>
        <v>11.680614029980743</v>
      </c>
      <c r="F166" s="7">
        <f t="shared" si="14"/>
        <v>5.178814102811798</v>
      </c>
      <c r="G166" s="7">
        <f t="shared" si="15"/>
        <v>0.17965797309798448</v>
      </c>
      <c r="H166" s="7">
        <f t="shared" si="16"/>
        <v>9.767853952524293</v>
      </c>
      <c r="I166" s="7">
        <f t="shared" si="17"/>
        <v>2.717241818697183</v>
      </c>
      <c r="J166" s="7">
        <f t="shared" si="18"/>
        <v>0.7677346332857016</v>
      </c>
      <c r="K166" s="7">
        <f t="shared" si="19"/>
        <v>0.24087261428564946</v>
      </c>
      <c r="L166" s="7">
        <f t="shared" si="20"/>
        <v>1.4160170897257505</v>
      </c>
      <c r="N166" s="7">
        <f t="shared" si="21"/>
        <v>100.51364520504202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49.14270819829826</v>
      </c>
      <c r="D167" s="114">
        <f t="shared" si="12"/>
        <v>13.301790673064597</v>
      </c>
      <c r="E167" s="114">
        <f t="shared" si="13"/>
        <v>12.432648661537982</v>
      </c>
      <c r="F167" s="114">
        <f t="shared" si="14"/>
        <v>7.323757557358668</v>
      </c>
      <c r="G167" s="114">
        <f t="shared" si="15"/>
        <v>0.16881593220167168</v>
      </c>
      <c r="H167" s="114">
        <f t="shared" si="16"/>
        <v>11.471908741972573</v>
      </c>
      <c r="I167" s="114">
        <f t="shared" si="17"/>
        <v>2.1708616881108225</v>
      </c>
      <c r="J167" s="114">
        <f t="shared" si="18"/>
        <v>0.5132105989012008</v>
      </c>
      <c r="K167" s="114">
        <f t="shared" si="19"/>
        <v>0.2503223410329107</v>
      </c>
      <c r="L167" s="114">
        <f t="shared" si="20"/>
        <v>2.785985748564878</v>
      </c>
      <c r="N167" s="115">
        <f t="shared" si="21"/>
        <v>99.31168780001065</v>
      </c>
    </row>
    <row r="168" spans="1:14" ht="11.25">
      <c r="A168" s="25">
        <f t="shared" si="23"/>
        <v>23</v>
      </c>
      <c r="B168" s="1" t="str">
        <f>'recalc raw'!C25</f>
        <v>204r4  15-26</v>
      </c>
      <c r="C168" s="7">
        <f t="shared" si="11"/>
        <v>54.69817623253549</v>
      </c>
      <c r="D168" s="7">
        <f t="shared" si="12"/>
        <v>17.77706003186908</v>
      </c>
      <c r="E168" s="7">
        <f t="shared" si="13"/>
        <v>6.771630722817293</v>
      </c>
      <c r="F168" s="7">
        <f t="shared" si="14"/>
        <v>9.404650596235314</v>
      </c>
      <c r="G168" s="7">
        <f t="shared" si="15"/>
        <v>0.12759362180146583</v>
      </c>
      <c r="H168" s="7">
        <f t="shared" si="16"/>
        <v>11.705070194546694</v>
      </c>
      <c r="I168" s="7">
        <f t="shared" si="17"/>
        <v>2.5334293058897743</v>
      </c>
      <c r="J168" s="7">
        <f t="shared" si="18"/>
        <v>0.027053455046419216</v>
      </c>
      <c r="K168" s="7">
        <f t="shared" si="19"/>
        <v>-0.001627898012968723</v>
      </c>
      <c r="L168" s="7">
        <f t="shared" si="20"/>
        <v>0.30042001559776066</v>
      </c>
      <c r="N168" s="7">
        <f t="shared" si="21"/>
        <v>103.34508417633928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44.00712150706215</v>
      </c>
      <c r="D169" s="7">
        <f t="shared" si="12"/>
        <v>0.6788573281531216</v>
      </c>
      <c r="E169" s="7">
        <f t="shared" si="13"/>
        <v>8.454159076702704</v>
      </c>
      <c r="F169" s="7">
        <f t="shared" si="14"/>
        <v>45.774232104776026</v>
      </c>
      <c r="G169" s="7">
        <f t="shared" si="15"/>
        <v>0.11947053229490276</v>
      </c>
      <c r="H169" s="7">
        <f t="shared" si="16"/>
        <v>0.5345539097332006</v>
      </c>
      <c r="I169" s="7">
        <f t="shared" si="17"/>
        <v>0.0227249482662897</v>
      </c>
      <c r="J169" s="7">
        <f t="shared" si="18"/>
        <v>0.006489189718022944</v>
      </c>
      <c r="K169" s="7">
        <f t="shared" si="19"/>
        <v>-0.0018915996455018587</v>
      </c>
      <c r="L169" s="7">
        <f t="shared" si="20"/>
        <v>0.005600172261443926</v>
      </c>
      <c r="N169" s="7">
        <f t="shared" si="21"/>
        <v>99.60320876896785</v>
      </c>
    </row>
    <row r="170" spans="1:14" ht="11.25">
      <c r="A170" s="25">
        <f t="shared" si="23"/>
        <v>25</v>
      </c>
      <c r="B170" s="1" t="str">
        <f>'recalc raw'!C27</f>
        <v>205r2  91-101</v>
      </c>
      <c r="C170" s="7">
        <f t="shared" si="11"/>
        <v>49.647997655407536</v>
      </c>
      <c r="D170" s="7">
        <f t="shared" si="12"/>
        <v>14.885513477299204</v>
      </c>
      <c r="E170" s="7">
        <f t="shared" si="13"/>
        <v>7.019770765851577</v>
      </c>
      <c r="F170" s="7">
        <f t="shared" si="14"/>
        <v>12.968900734523672</v>
      </c>
      <c r="G170" s="7">
        <f t="shared" si="15"/>
        <v>0.1274076670276564</v>
      </c>
      <c r="H170" s="7">
        <f t="shared" si="16"/>
        <v>13.524804122579559</v>
      </c>
      <c r="I170" s="7">
        <f t="shared" si="17"/>
        <v>1.768498615001958</v>
      </c>
      <c r="J170" s="7">
        <f t="shared" si="18"/>
        <v>0.02041507110299128</v>
      </c>
      <c r="K170" s="7">
        <f t="shared" si="19"/>
        <v>0.03653771175996459</v>
      </c>
      <c r="L170" s="7">
        <f t="shared" si="20"/>
        <v>0.4195791430381241</v>
      </c>
      <c r="N170" s="7">
        <f t="shared" si="21"/>
        <v>100.38288725183226</v>
      </c>
    </row>
    <row r="171" spans="1:14" ht="11.25">
      <c r="A171" s="25">
        <f t="shared" si="23"/>
        <v>26</v>
      </c>
      <c r="B171" s="1" t="str">
        <f>'recalc raw'!C28</f>
        <v>209r2  85-90</v>
      </c>
      <c r="C171" s="7">
        <f t="shared" si="11"/>
        <v>50.45025829256934</v>
      </c>
      <c r="D171" s="7">
        <f t="shared" si="12"/>
        <v>16.14790131372802</v>
      </c>
      <c r="E171" s="7">
        <f t="shared" si="13"/>
        <v>6.202496963522238</v>
      </c>
      <c r="F171" s="7">
        <f t="shared" si="14"/>
        <v>10.211184808775545</v>
      </c>
      <c r="G171" s="7">
        <f t="shared" si="15"/>
        <v>0.12469042413345183</v>
      </c>
      <c r="H171" s="7">
        <f t="shared" si="16"/>
        <v>14.643985699314488</v>
      </c>
      <c r="I171" s="7">
        <f t="shared" si="17"/>
        <v>2.0052666446752405</v>
      </c>
      <c r="J171" s="7">
        <f t="shared" si="18"/>
        <v>0.016044869038537416</v>
      </c>
      <c r="K171" s="7">
        <f t="shared" si="19"/>
        <v>0.034116021026098675</v>
      </c>
      <c r="L171" s="7">
        <f t="shared" si="20"/>
        <v>0.3444266469504262</v>
      </c>
      <c r="N171" s="35">
        <f t="shared" si="21"/>
        <v>100.14625566270728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49.14270819829826</v>
      </c>
      <c r="D172" s="114">
        <f t="shared" si="12"/>
        <v>13.301790673064597</v>
      </c>
      <c r="E172" s="114">
        <f t="shared" si="13"/>
        <v>12.432648661537982</v>
      </c>
      <c r="F172" s="114">
        <f t="shared" si="14"/>
        <v>7.323757557358671</v>
      </c>
      <c r="G172" s="114">
        <f t="shared" si="15"/>
        <v>0.16881593220167168</v>
      </c>
      <c r="H172" s="114">
        <f t="shared" si="16"/>
        <v>11.471908741972573</v>
      </c>
      <c r="I172" s="114">
        <f t="shared" si="17"/>
        <v>2.1708616881108225</v>
      </c>
      <c r="J172" s="114">
        <f t="shared" si="18"/>
        <v>0.5132105989012009</v>
      </c>
      <c r="K172" s="114">
        <f t="shared" si="19"/>
        <v>0.2503223410329107</v>
      </c>
      <c r="L172" s="114">
        <f t="shared" si="20"/>
        <v>2.7859857485648774</v>
      </c>
      <c r="N172" s="115">
        <f t="shared" si="21"/>
        <v>99.31168780001065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62.58057864707079</v>
      </c>
      <c r="D173" s="35">
        <f t="shared" si="12"/>
        <v>15.6248556240066</v>
      </c>
      <c r="E173" s="35">
        <f t="shared" si="13"/>
        <v>6.63421346594237</v>
      </c>
      <c r="F173" s="35">
        <f t="shared" si="14"/>
        <v>3.6913378422024326</v>
      </c>
      <c r="G173" s="35">
        <f t="shared" si="15"/>
        <v>0.10696928910604905</v>
      </c>
      <c r="H173" s="35">
        <f t="shared" si="16"/>
        <v>6.454928164978029</v>
      </c>
      <c r="I173" s="35">
        <f t="shared" si="17"/>
        <v>3.176935903692979</v>
      </c>
      <c r="J173" s="35">
        <f t="shared" si="18"/>
        <v>1.4504038386020501</v>
      </c>
      <c r="K173" s="35">
        <f t="shared" si="19"/>
        <v>0.11178386260197845</v>
      </c>
      <c r="L173" s="35">
        <f t="shared" si="20"/>
        <v>0.6997921538069741</v>
      </c>
      <c r="N173" s="7">
        <f t="shared" si="21"/>
        <v>100.42001492940827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0.09330982886058294</v>
      </c>
      <c r="D174" s="7">
        <f t="shared" si="12"/>
        <v>0.022424807132865154</v>
      </c>
      <c r="E174" s="7">
        <f t="shared" si="13"/>
        <v>0.04024713618743516</v>
      </c>
      <c r="F174" s="7">
        <f t="shared" si="14"/>
        <v>-0.09961567068116203</v>
      </c>
      <c r="G174" s="7">
        <f t="shared" si="15"/>
        <v>0.0011249166808096865</v>
      </c>
      <c r="H174" s="7">
        <f t="shared" si="16"/>
        <v>-0.058560497584483416</v>
      </c>
      <c r="I174" s="7">
        <f t="shared" si="17"/>
        <v>-0.0044556404349005325</v>
      </c>
      <c r="J174" s="7">
        <f t="shared" si="18"/>
        <v>0.0028342673270061037</v>
      </c>
      <c r="K174" s="7">
        <f t="shared" si="19"/>
        <v>0.003593178049201694</v>
      </c>
      <c r="L174" s="7">
        <f t="shared" si="20"/>
        <v>0.0025905910097486513</v>
      </c>
      <c r="N174" s="35">
        <f t="shared" si="21"/>
        <v>-0.00010026150209829299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39.91989003912475</v>
      </c>
      <c r="D175" s="114">
        <f t="shared" si="12"/>
        <v>0.1886932424338499</v>
      </c>
      <c r="E175" s="114">
        <f t="shared" si="13"/>
        <v>8.502877174094737</v>
      </c>
      <c r="F175" s="114">
        <f t="shared" si="14"/>
        <v>49.7362247551696</v>
      </c>
      <c r="G175" s="114">
        <f t="shared" si="15"/>
        <v>0.11800627470153802</v>
      </c>
      <c r="H175" s="114">
        <f t="shared" si="16"/>
        <v>0.0694361833836318</v>
      </c>
      <c r="I175" s="114">
        <f t="shared" si="17"/>
        <v>0.0018509779518806324</v>
      </c>
      <c r="J175" s="114">
        <f t="shared" si="18"/>
        <v>0.004878386108968121</v>
      </c>
      <c r="K175" s="114">
        <f t="shared" si="19"/>
        <v>-0.011851385853658308</v>
      </c>
      <c r="L175" s="114">
        <f t="shared" si="20"/>
        <v>0.006321978884347015</v>
      </c>
      <c r="N175" s="114">
        <f>SUM(C175:J175,L175)</f>
        <v>98.54817901185329</v>
      </c>
    </row>
    <row r="176" spans="1:14" s="113" customFormat="1" ht="11.25">
      <c r="A176" s="112">
        <f t="shared" si="23"/>
        <v>31</v>
      </c>
      <c r="B176" s="113" t="str">
        <f>'recalc raw'!C33</f>
        <v>jb3-2</v>
      </c>
      <c r="C176" s="114">
        <f t="shared" si="11"/>
        <v>50.75333544712067</v>
      </c>
      <c r="D176" s="114">
        <f t="shared" si="12"/>
        <v>16.812968381867126</v>
      </c>
      <c r="E176" s="114">
        <f t="shared" si="13"/>
        <v>11.529109289832526</v>
      </c>
      <c r="F176" s="114">
        <f t="shared" si="14"/>
        <v>5.212582289566321</v>
      </c>
      <c r="G176" s="114">
        <f t="shared" si="15"/>
        <v>0.17835831013946674</v>
      </c>
      <c r="H176" s="114">
        <f t="shared" si="16"/>
        <v>9.690911220764479</v>
      </c>
      <c r="I176" s="114">
        <f t="shared" si="17"/>
        <v>2.7124171372189476</v>
      </c>
      <c r="J176" s="114">
        <f t="shared" si="18"/>
        <v>0.7796124471379128</v>
      </c>
      <c r="K176" s="114">
        <f t="shared" si="19"/>
        <v>0.32080130568853116</v>
      </c>
      <c r="L176" s="114">
        <f t="shared" si="20"/>
        <v>1.4469950841144614</v>
      </c>
      <c r="N176" s="114">
        <f t="shared" si="21"/>
        <v>99.11628960776191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49.14270819829826</v>
      </c>
      <c r="D177" s="114">
        <f t="shared" si="12"/>
        <v>13.301790673064597</v>
      </c>
      <c r="E177" s="114">
        <f t="shared" si="13"/>
        <v>12.432648661537987</v>
      </c>
      <c r="F177" s="114">
        <f t="shared" si="14"/>
        <v>7.323757557358669</v>
      </c>
      <c r="G177" s="114">
        <f t="shared" si="15"/>
        <v>0.16881593220167168</v>
      </c>
      <c r="H177" s="114">
        <f t="shared" si="16"/>
        <v>11.471908741972573</v>
      </c>
      <c r="I177" s="114">
        <f t="shared" si="17"/>
        <v>2.1708616881108225</v>
      </c>
      <c r="J177" s="114">
        <f t="shared" si="18"/>
        <v>0.5132105989012009</v>
      </c>
      <c r="K177" s="114">
        <f t="shared" si="19"/>
        <v>0.2503223410329107</v>
      </c>
      <c r="L177" s="114">
        <f t="shared" si="20"/>
        <v>2.7859857485648774</v>
      </c>
      <c r="N177" s="115">
        <f t="shared" si="21"/>
        <v>99.31168780001065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8" sqref="L28"/>
    </sheetView>
  </sheetViews>
  <sheetFormatPr defaultColWidth="11.421875" defaultRowHeight="12.75"/>
  <cols>
    <col min="1" max="1" width="4.421875" style="157" customWidth="1"/>
    <col min="2" max="2" width="11.57421875" style="1" customWidth="1"/>
    <col min="3" max="3" width="8.28125" style="1" customWidth="1"/>
    <col min="4" max="4" width="7.421875" style="1" customWidth="1"/>
    <col min="5" max="5" width="8.421875" style="1" customWidth="1"/>
    <col min="6" max="6" width="7.421875" style="1" customWidth="1"/>
    <col min="7" max="7" width="7.7109375" style="1" customWidth="1"/>
    <col min="8" max="8" width="7.421875" style="1" customWidth="1"/>
    <col min="9" max="9" width="7.00390625" style="1" customWidth="1"/>
    <col min="10" max="10" width="6.28125" style="1" customWidth="1"/>
    <col min="11" max="11" width="5.57421875" style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1264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49.14270819829826</v>
      </c>
      <c r="D3" s="7">
        <f>'blk, drift &amp; conc calc'!D146</f>
        <v>13.301790673064597</v>
      </c>
      <c r="E3" s="7">
        <f>'blk, drift &amp; conc calc'!E146</f>
        <v>12.432648661537982</v>
      </c>
      <c r="F3" s="7">
        <f>'blk, drift &amp; conc calc'!F146</f>
        <v>7.323757557358669</v>
      </c>
      <c r="G3" s="7">
        <f>'blk, drift &amp; conc calc'!G146</f>
        <v>0.16881593220167168</v>
      </c>
      <c r="H3" s="7">
        <f>'blk, drift &amp; conc calc'!H146</f>
        <v>11.471908741972573</v>
      </c>
      <c r="I3" s="7">
        <f>'blk, drift &amp; conc calc'!I146</f>
        <v>2.1708616881108225</v>
      </c>
      <c r="J3" s="7">
        <f>'blk, drift &amp; conc calc'!J146</f>
        <v>0.5132105989012009</v>
      </c>
      <c r="K3" s="7">
        <f>'blk, drift &amp; conc calc'!K162</f>
        <v>0.2503223410329107</v>
      </c>
      <c r="L3" s="7">
        <f>'blk, drift &amp; conc calc'!L146</f>
        <v>2.7859857485648774</v>
      </c>
      <c r="M3" s="7"/>
      <c r="N3" s="7">
        <f>SUM(C3:L3)</f>
        <v>99.56201014104356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15.314764275403562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49.14270819829826</v>
      </c>
      <c r="D4" s="7">
        <f>'blk, drift &amp; conc calc'!D149</f>
        <v>13.301790673064598</v>
      </c>
      <c r="E4" s="7">
        <f>'blk, drift &amp; conc calc'!E149</f>
        <v>12.432648661537982</v>
      </c>
      <c r="F4" s="7">
        <f>'blk, drift &amp; conc calc'!F149</f>
        <v>7.323757557358671</v>
      </c>
      <c r="G4" s="7">
        <f>'blk, drift &amp; conc calc'!G149</f>
        <v>0.16881593220167168</v>
      </c>
      <c r="H4" s="7">
        <f>'blk, drift &amp; conc calc'!H149</f>
        <v>11.471908741972573</v>
      </c>
      <c r="I4" s="7">
        <f>'blk, drift &amp; conc calc'!I149</f>
        <v>2.1708616881108225</v>
      </c>
      <c r="J4" s="7">
        <f>'blk, drift &amp; conc calc'!J149</f>
        <v>0.513210598901201</v>
      </c>
      <c r="K4" s="7">
        <f>'blk, drift &amp; conc calc'!K163</f>
        <v>0.03487606560138418</v>
      </c>
      <c r="L4" s="7">
        <f>'blk, drift &amp; conc calc'!L149</f>
        <v>2.7859857485648774</v>
      </c>
      <c r="M4" s="7"/>
      <c r="N4" s="7">
        <f aca="true" t="shared" si="0" ref="N4:N9">SUM(C4:L4)</f>
        <v>99.34656386561203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15.314764275403562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49.14270819829826</v>
      </c>
      <c r="D5" s="7">
        <f>'blk, drift &amp; conc calc'!D152</f>
        <v>13.301790673064597</v>
      </c>
      <c r="E5" s="7">
        <f>'blk, drift &amp; conc calc'!E152</f>
        <v>12.432648661537982</v>
      </c>
      <c r="F5" s="7">
        <f>'blk, drift &amp; conc calc'!F152</f>
        <v>7.323757557358669</v>
      </c>
      <c r="G5" s="7">
        <f>'blk, drift &amp; conc calc'!G152</f>
        <v>0.16881593220167168</v>
      </c>
      <c r="H5" s="7">
        <f>'blk, drift &amp; conc calc'!H152</f>
        <v>11.471908741972573</v>
      </c>
      <c r="I5" s="7">
        <f>'blk, drift &amp; conc calc'!I152</f>
        <v>2.1708616881108225</v>
      </c>
      <c r="J5" s="7">
        <f>'blk, drift &amp; conc calc'!J152</f>
        <v>0.5132105989012009</v>
      </c>
      <c r="K5" s="7">
        <f>'blk, drift &amp; conc calc'!K164</f>
        <v>0.016842209299381634</v>
      </c>
      <c r="L5" s="7">
        <f>'blk, drift &amp; conc calc'!L152</f>
        <v>2.7859857485648774</v>
      </c>
      <c r="M5" s="7"/>
      <c r="N5" s="7">
        <f t="shared" si="0"/>
        <v>99.32853000931003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15.314764275403562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49.14270819829826</v>
      </c>
      <c r="D6" s="7">
        <f>'blk, drift &amp; conc calc'!D157</f>
        <v>13.301790673064597</v>
      </c>
      <c r="E6" s="7">
        <f>'blk, drift &amp; conc calc'!E157</f>
        <v>12.432648661537982</v>
      </c>
      <c r="F6" s="7">
        <f>'blk, drift &amp; conc calc'!F157</f>
        <v>7.323757557358669</v>
      </c>
      <c r="G6" s="7">
        <f>'blk, drift &amp; conc calc'!G157</f>
        <v>0.16881593220167168</v>
      </c>
      <c r="H6" s="7">
        <f>'blk, drift &amp; conc calc'!H157</f>
        <v>11.471908741972573</v>
      </c>
      <c r="I6" s="7">
        <f>'blk, drift &amp; conc calc'!I157</f>
        <v>2.1708616881108225</v>
      </c>
      <c r="J6" s="7">
        <f>'blk, drift &amp; conc calc'!J157</f>
        <v>0.5132105989012009</v>
      </c>
      <c r="K6" s="7">
        <f>'blk, drift &amp; conc calc'!K165</f>
        <v>-0.021267957300050086</v>
      </c>
      <c r="L6" s="7">
        <f>'blk, drift &amp; conc calc'!L157</f>
        <v>2.785985748564877</v>
      </c>
      <c r="M6" s="7"/>
      <c r="N6" s="7">
        <f t="shared" si="0"/>
        <v>99.29041984271059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15.314764275403562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49.142708198298266</v>
      </c>
      <c r="D7" s="7">
        <f>'blk, drift &amp; conc calc'!D162</f>
        <v>13.301790673064597</v>
      </c>
      <c r="E7" s="7">
        <f>'blk, drift &amp; conc calc'!E162</f>
        <v>12.432648661537987</v>
      </c>
      <c r="F7" s="7">
        <f>'blk, drift &amp; conc calc'!F162</f>
        <v>7.323757557358669</v>
      </c>
      <c r="G7" s="7">
        <f>'blk, drift &amp; conc calc'!G162</f>
        <v>0.16881593220167168</v>
      </c>
      <c r="H7" s="7">
        <f>'blk, drift &amp; conc calc'!H162</f>
        <v>11.471908741972573</v>
      </c>
      <c r="I7" s="7">
        <f>'blk, drift &amp; conc calc'!I162</f>
        <v>2.1708616881108225</v>
      </c>
      <c r="J7" s="7">
        <f>'blk, drift &amp; conc calc'!J162</f>
        <v>0.5132105989012009</v>
      </c>
      <c r="K7" s="7">
        <f>'blk, drift &amp; conc calc'!K166</f>
        <v>0.24087261428564946</v>
      </c>
      <c r="L7" s="7">
        <f>'blk, drift &amp; conc calc'!L162</f>
        <v>2.7859857485648774</v>
      </c>
      <c r="M7" s="7"/>
      <c r="N7" s="7">
        <f t="shared" si="0"/>
        <v>99.55256041429631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15.314764275403562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49.14270819829826</v>
      </c>
      <c r="D8" s="7">
        <f>'blk, drift &amp; conc calc'!D167</f>
        <v>13.301790673064597</v>
      </c>
      <c r="E8" s="7">
        <f>'blk, drift &amp; conc calc'!E167</f>
        <v>12.432648661537982</v>
      </c>
      <c r="F8" s="7">
        <f>'blk, drift &amp; conc calc'!F167</f>
        <v>7.323757557358668</v>
      </c>
      <c r="G8" s="7">
        <f>'blk, drift &amp; conc calc'!G167</f>
        <v>0.16881593220167168</v>
      </c>
      <c r="H8" s="7">
        <f>'blk, drift &amp; conc calc'!H167</f>
        <v>11.471908741972573</v>
      </c>
      <c r="I8" s="7">
        <f>'blk, drift &amp; conc calc'!I167</f>
        <v>2.1708616881108225</v>
      </c>
      <c r="J8" s="7">
        <f>'blk, drift &amp; conc calc'!J167</f>
        <v>0.5132105989012008</v>
      </c>
      <c r="K8" s="7">
        <f>'blk, drift &amp; conc calc'!K167</f>
        <v>0.2503223410329107</v>
      </c>
      <c r="L8" s="7">
        <f>'blk, drift &amp; conc calc'!L167</f>
        <v>2.785985748564878</v>
      </c>
      <c r="M8" s="7"/>
      <c r="N8" s="7">
        <f t="shared" si="0"/>
        <v>99.56201014104356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15.314764275403562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49.14270819829826</v>
      </c>
      <c r="D9" s="7">
        <f>'blk, drift &amp; conc calc'!D172</f>
        <v>13.301790673064597</v>
      </c>
      <c r="E9" s="7">
        <f>'blk, drift &amp; conc calc'!E172</f>
        <v>12.432648661537982</v>
      </c>
      <c r="F9" s="7">
        <f>'blk, drift &amp; conc calc'!F172</f>
        <v>7.323757557358671</v>
      </c>
      <c r="G9" s="7">
        <f>'blk, drift &amp; conc calc'!G172</f>
        <v>0.16881593220167168</v>
      </c>
      <c r="H9" s="7">
        <f>'blk, drift &amp; conc calc'!H172</f>
        <v>11.471908741972573</v>
      </c>
      <c r="I9" s="7">
        <f>'blk, drift &amp; conc calc'!I172</f>
        <v>2.1708616881108225</v>
      </c>
      <c r="J9" s="7">
        <f>'blk, drift &amp; conc calc'!J172</f>
        <v>0.5132105989012009</v>
      </c>
      <c r="K9" s="7">
        <f>'blk, drift &amp; conc calc'!K168</f>
        <v>-0.001627898012968723</v>
      </c>
      <c r="L9" s="7">
        <f>'blk, drift &amp; conc calc'!L172</f>
        <v>2.7859857485648774</v>
      </c>
      <c r="M9" s="7"/>
      <c r="N9" s="7">
        <f t="shared" si="0"/>
        <v>99.31005990199768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15.314764275403562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49.14270819829826</v>
      </c>
      <c r="D10" s="32">
        <f>'blk, drift &amp; conc calc'!D177</f>
        <v>13.301790673064597</v>
      </c>
      <c r="E10" s="32">
        <f>'blk, drift &amp; conc calc'!E177</f>
        <v>12.432648661537987</v>
      </c>
      <c r="F10" s="32">
        <f>'blk, drift &amp; conc calc'!F177</f>
        <v>7.323757557358669</v>
      </c>
      <c r="G10" s="32">
        <f>'blk, drift &amp; conc calc'!G177</f>
        <v>0.16881593220167168</v>
      </c>
      <c r="H10" s="32">
        <f>'blk, drift &amp; conc calc'!H177</f>
        <v>11.471908741972573</v>
      </c>
      <c r="I10" s="32">
        <f>'blk, drift &amp; conc calc'!I177</f>
        <v>2.1708616881108225</v>
      </c>
      <c r="J10" s="32">
        <f>'blk, drift &amp; conc calc'!J177</f>
        <v>0.5132105989012009</v>
      </c>
      <c r="K10" s="7">
        <f>'blk, drift &amp; conc calc'!K169</f>
        <v>-0.0018915996455018587</v>
      </c>
      <c r="L10" s="32">
        <f>'blk, drift &amp; conc calc'!L177</f>
        <v>2.7859857485648774</v>
      </c>
      <c r="M10" s="40"/>
      <c r="N10" s="7">
        <f>SUM(C10:L10)</f>
        <v>99.30979620036514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15.314764275403562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1265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1.4331555973952632</v>
      </c>
      <c r="D12" s="35">
        <f t="shared" si="1"/>
        <v>1.3201422262844247</v>
      </c>
      <c r="E12" s="35">
        <f t="shared" si="1"/>
        <v>-1.3159736490192095</v>
      </c>
      <c r="F12" s="35">
        <f t="shared" si="1"/>
        <v>0.8384858076889019</v>
      </c>
      <c r="G12" s="35">
        <f t="shared" si="1"/>
        <v>0.021469495940541622</v>
      </c>
      <c r="H12" s="35">
        <f t="shared" si="1"/>
        <v>0.9467191999402953</v>
      </c>
      <c r="I12" s="35">
        <f t="shared" si="1"/>
        <v>-0.32809754189149354</v>
      </c>
      <c r="J12" s="35">
        <f t="shared" si="1"/>
        <v>-0.5031955763674002</v>
      </c>
      <c r="K12" s="35">
        <f t="shared" si="1"/>
        <v>-0.16075243401524386</v>
      </c>
      <c r="L12" s="35">
        <f t="shared" si="1"/>
        <v>-1.8045135402524088</v>
      </c>
      <c r="M12" s="35"/>
      <c r="N12" s="35">
        <f>N11-N7</f>
        <v>0.447439585703691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-26.53523572459644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2.8336749782161794</v>
      </c>
      <c r="D13" s="35">
        <f t="shared" si="3"/>
        <v>9.02850693797944</v>
      </c>
      <c r="E13" s="35">
        <f t="shared" si="3"/>
        <v>-11.83783503194307</v>
      </c>
      <c r="F13" s="35">
        <f t="shared" si="3"/>
        <v>10.272737165366486</v>
      </c>
      <c r="G13" s="35">
        <f t="shared" si="3"/>
        <v>11.2827851034899</v>
      </c>
      <c r="H13" s="35">
        <f t="shared" si="3"/>
        <v>7.623380009196652</v>
      </c>
      <c r="I13" s="35">
        <f t="shared" si="3"/>
        <v>-17.804641064057407</v>
      </c>
      <c r="J13" s="35">
        <f t="shared" si="3"/>
        <v>-5024.40783002849</v>
      </c>
      <c r="K13" s="35">
        <f t="shared" si="3"/>
        <v>-200.63913170527624</v>
      </c>
      <c r="L13" s="35">
        <f t="shared" si="3"/>
        <v>-183.85783366755416</v>
      </c>
      <c r="M13" s="35"/>
      <c r="N13" s="35">
        <f>(N11-N7)/N11*100</f>
        <v>0.447439585703691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-63.405581181831394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47.28068915926451</v>
      </c>
      <c r="D15" s="32">
        <f>'blk, drift &amp; conc calc'!D148</f>
        <v>15.229875870325493</v>
      </c>
      <c r="E15" s="32">
        <f>'blk, drift &amp; conc calc'!E148</f>
        <v>11.419268475082283</v>
      </c>
      <c r="F15" s="32">
        <f>'blk, drift &amp; conc calc'!F148</f>
        <v>9.828408634514636</v>
      </c>
      <c r="G15" s="32">
        <f>'blk, drift &amp; conc calc'!G148</f>
        <v>0.17578222821604209</v>
      </c>
      <c r="H15" s="32">
        <f>'blk, drift &amp; conc calc'!H148</f>
        <v>13.068741164039125</v>
      </c>
      <c r="I15" s="32">
        <f>'blk, drift &amp; conc calc'!I148</f>
        <v>1.789488692885428</v>
      </c>
      <c r="J15" s="32">
        <f>'blk, drift &amp; conc calc'!J148</f>
        <v>0.024682297600654112</v>
      </c>
      <c r="K15" s="32">
        <f>'blk, drift &amp; conc calc'!K148</f>
        <v>0.013611496916550838</v>
      </c>
      <c r="L15" s="32">
        <f>'blk, drift &amp; conc calc'!L148</f>
        <v>0.9504883376809489</v>
      </c>
      <c r="M15" s="7"/>
      <c r="N15" s="7">
        <f>SUM(C15:L15)</f>
        <v>99.78103635652566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15.355225292350097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47.84477592857741</v>
      </c>
      <c r="D16" s="32">
        <f>'blk, drift &amp; conc calc'!D163</f>
        <v>15.089433160072863</v>
      </c>
      <c r="E16" s="32">
        <f>'blk, drift &amp; conc calc'!E163</f>
        <v>11.289098884278667</v>
      </c>
      <c r="F16" s="32">
        <f>'blk, drift &amp; conc calc'!F163</f>
        <v>9.759030305717735</v>
      </c>
      <c r="G16" s="32">
        <f>'blk, drift &amp; conc calc'!G163</f>
        <v>0.17680499240880412</v>
      </c>
      <c r="H16" s="32">
        <f>'blk, drift &amp; conc calc'!H163</f>
        <v>13.160091422274817</v>
      </c>
      <c r="I16" s="32">
        <f>'blk, drift &amp; conc calc'!I163</f>
        <v>1.815631851404296</v>
      </c>
      <c r="J16" s="32">
        <f>'blk, drift &amp; conc calc'!J163</f>
        <v>0.02471910639024596</v>
      </c>
      <c r="K16" s="40">
        <f>'blk, drift &amp; conc calc'!K163</f>
        <v>0.03487606560138418</v>
      </c>
      <c r="L16" s="32">
        <f>'blk, drift &amp; conc calc'!L163</f>
        <v>0.9641117079384963</v>
      </c>
      <c r="M16" s="7"/>
      <c r="N16" s="7">
        <f>SUM(C16:L16)</f>
        <v>100.15857342466472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15.351459842940654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1077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0.03268654585139075</v>
      </c>
      <c r="D18" s="35">
        <f aca="true" t="shared" si="5" ref="D18:L18">D17-AVERAGE(D15:D16)</f>
        <v>0.22251804300497824</v>
      </c>
      <c r="E18" s="35">
        <f t="shared" si="5"/>
        <v>-0.1400836856348633</v>
      </c>
      <c r="F18" s="35">
        <f t="shared" si="5"/>
        <v>-0.16745664336906785</v>
      </c>
      <c r="G18" s="35">
        <f t="shared" si="5"/>
        <v>-0.0026239201391503597</v>
      </c>
      <c r="H18" s="35">
        <f t="shared" si="5"/>
        <v>0.08448016001175773</v>
      </c>
      <c r="I18" s="35">
        <f t="shared" si="5"/>
        <v>0.003604505657174739</v>
      </c>
      <c r="J18" s="35">
        <f t="shared" si="5"/>
        <v>0.005071244891396716</v>
      </c>
      <c r="K18" s="35">
        <f t="shared" si="5"/>
        <v>-0.003403418438174776</v>
      </c>
      <c r="L18" s="35">
        <f t="shared" si="5"/>
        <v>-0.004597722430626505</v>
      </c>
      <c r="M18" s="35"/>
      <c r="N18" s="35">
        <f>N17-AVERAGE(N15:N16)</f>
        <v>0.030195109404814957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-28.646657432354623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0.06867582317058464</v>
      </c>
      <c r="D19" s="35">
        <f aca="true" t="shared" si="7" ref="D19:L19">(D17-AVERAGE(D15:D16))/D17*100</f>
        <v>1.4465969755767507</v>
      </c>
      <c r="E19" s="35">
        <f t="shared" si="7"/>
        <v>-1.2491745722727994</v>
      </c>
      <c r="F19" s="35">
        <f t="shared" si="7"/>
        <v>-1.7395810438894317</v>
      </c>
      <c r="G19" s="35">
        <f t="shared" si="7"/>
        <v>-1.5108682099521435</v>
      </c>
      <c r="H19" s="35">
        <f t="shared" si="7"/>
        <v>0.6400547220860736</v>
      </c>
      <c r="I19" s="35">
        <f t="shared" si="7"/>
        <v>0.19956682255542293</v>
      </c>
      <c r="J19" s="35">
        <f t="shared" si="7"/>
        <v>17.03363542421605</v>
      </c>
      <c r="K19" s="35">
        <f t="shared" si="7"/>
        <v>-16.330898206719972</v>
      </c>
      <c r="L19" s="35">
        <f t="shared" si="7"/>
        <v>-0.48259801921303175</v>
      </c>
      <c r="M19" s="35"/>
      <c r="N19" s="35">
        <f>(N17-AVERAGE(N15:N16))/N17*100</f>
        <v>0.03019510940481496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-65.10603961898778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43.04665466032779</v>
      </c>
      <c r="D21" s="7">
        <f>'blk, drift &amp; conc calc'!D150</f>
        <v>0.653765433437794</v>
      </c>
      <c r="E21" s="7">
        <f>'blk, drift &amp; conc calc'!E150</f>
        <v>8.431031354097636</v>
      </c>
      <c r="F21" s="7">
        <f>'blk, drift &amp; conc calc'!F150</f>
        <v>46.37578670498295</v>
      </c>
      <c r="G21" s="7">
        <f>'blk, drift &amp; conc calc'!G150</f>
        <v>0.11993336063052953</v>
      </c>
      <c r="H21" s="7">
        <f>'blk, drift &amp; conc calc'!H150</f>
        <v>0.545961279100442</v>
      </c>
      <c r="I21" s="7">
        <f>'blk, drift &amp; conc calc'!I150</f>
        <v>0.02368031324528985</v>
      </c>
      <c r="J21" s="7">
        <f>'blk, drift &amp; conc calc'!J150</f>
        <v>0.0035523237790620918</v>
      </c>
      <c r="K21" s="7">
        <f>'blk, drift &amp; conc calc'!K150</f>
        <v>0.004254857593695487</v>
      </c>
      <c r="L21" s="7">
        <f>'blk, drift &amp; conc calc'!L150</f>
        <v>0.005598541279319248</v>
      </c>
      <c r="M21" s="7"/>
      <c r="N21" s="7">
        <f>SUM(C21:L21)</f>
        <v>99.21021882847451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15.35682946689535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44.00712150706215</v>
      </c>
      <c r="D22" s="7">
        <f>'blk, drift &amp; conc calc'!D169</f>
        <v>0.6788573281531216</v>
      </c>
      <c r="E22" s="7">
        <f>'blk, drift &amp; conc calc'!E169</f>
        <v>8.454159076702704</v>
      </c>
      <c r="F22" s="7">
        <f>'blk, drift &amp; conc calc'!F169</f>
        <v>45.774232104776026</v>
      </c>
      <c r="G22" s="7">
        <f>'blk, drift &amp; conc calc'!G169</f>
        <v>0.11947053229490276</v>
      </c>
      <c r="H22" s="7">
        <f>'blk, drift &amp; conc calc'!H169</f>
        <v>0.5345539097332006</v>
      </c>
      <c r="I22" s="7">
        <f>'blk, drift &amp; conc calc'!I169</f>
        <v>0.0227249482662897</v>
      </c>
      <c r="J22" s="7">
        <f>'blk, drift &amp; conc calc'!J169</f>
        <v>0.006489189718022944</v>
      </c>
      <c r="K22" s="7">
        <f>'blk, drift &amp; conc calc'!K169</f>
        <v>-0.0018915996455018587</v>
      </c>
      <c r="L22" s="7">
        <f>'blk, drift &amp; conc calc'!L169</f>
        <v>0.005600172261443926</v>
      </c>
      <c r="M22" s="7"/>
      <c r="N22" s="7">
        <f>SUM(C22:L22)</f>
        <v>99.60131716932234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15.351622168134451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1104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0.2934876672382103</v>
      </c>
      <c r="D24" s="35">
        <f t="shared" si="9"/>
        <v>0.016120143405011778</v>
      </c>
      <c r="E24" s="35">
        <f t="shared" si="9"/>
        <v>0.21187729605123806</v>
      </c>
      <c r="F24" s="35">
        <f t="shared" si="9"/>
        <v>0.04081783654618221</v>
      </c>
      <c r="G24" s="35">
        <f t="shared" si="9"/>
        <v>0.005410499640703281</v>
      </c>
      <c r="H24" s="35">
        <f t="shared" si="9"/>
        <v>0.028435342416903375</v>
      </c>
      <c r="I24" s="35">
        <f t="shared" si="9"/>
        <v>-0.001488900440320285</v>
      </c>
      <c r="J24" s="35">
        <f t="shared" si="9"/>
        <v>-0.0019187952749040202</v>
      </c>
      <c r="K24" s="35">
        <f t="shared" si="9"/>
        <v>0.0008863453416621844</v>
      </c>
      <c r="L24" s="35">
        <f t="shared" si="9"/>
        <v>0.0006045661768954097</v>
      </c>
      <c r="M24" s="35"/>
      <c r="N24" s="35">
        <f>N23-AVERAGE(N21:N22)</f>
        <v>0.5942320011015738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8.114225817514901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0.669751598905357</v>
      </c>
      <c r="D25" s="35">
        <f t="shared" si="11"/>
        <v>2.36216277140743</v>
      </c>
      <c r="E25" s="35">
        <f t="shared" si="11"/>
        <v>2.4481826682202374</v>
      </c>
      <c r="F25" s="35">
        <f t="shared" si="11"/>
        <v>0.08851155663432554</v>
      </c>
      <c r="G25" s="35">
        <f t="shared" si="11"/>
        <v>4.324509518606085</v>
      </c>
      <c r="H25" s="35">
        <f t="shared" si="11"/>
        <v>5.000122311210864</v>
      </c>
      <c r="I25" s="35">
        <f t="shared" si="11"/>
        <v>-6.856953727842652</v>
      </c>
      <c r="J25" s="35">
        <f t="shared" si="11"/>
        <v>-61.85748247393082</v>
      </c>
      <c r="K25" s="35">
        <f t="shared" si="11"/>
        <v>42.860558514087415</v>
      </c>
      <c r="L25" s="35">
        <f t="shared" si="11"/>
        <v>9.744901444347624</v>
      </c>
      <c r="M25" s="35"/>
      <c r="N25" s="35">
        <f>(N23-AVERAGE(N21:N22))/N23*100</f>
        <v>0.5942320011015738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112.0749422308688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62.48917240857561</v>
      </c>
      <c r="D27" s="32">
        <f>'blk, drift &amp; conc calc'!D156</f>
        <v>15.937068343536287</v>
      </c>
      <c r="E27" s="32">
        <f>'blk, drift &amp; conc calc'!E156</f>
        <v>6.650011380101394</v>
      </c>
      <c r="F27" s="32">
        <f>'blk, drift &amp; conc calc'!F156</f>
        <v>3.67898507411055</v>
      </c>
      <c r="G27" s="32">
        <f>'blk, drift &amp; conc calc'!G156</f>
        <v>0.10450929414802657</v>
      </c>
      <c r="H27" s="32">
        <f>'blk, drift &amp; conc calc'!H156</f>
        <v>6.375567708454032</v>
      </c>
      <c r="I27" s="32">
        <f>'blk, drift &amp; conc calc'!I156</f>
        <v>3.19818719092577</v>
      </c>
      <c r="J27" s="32">
        <f>'blk, drift &amp; conc calc'!J156</f>
        <v>1.3732130866066525</v>
      </c>
      <c r="K27" s="32">
        <f>'blk, drift &amp; conc calc'!K156</f>
        <v>0.11891872642565701</v>
      </c>
      <c r="L27" s="32">
        <f>'blk, drift &amp; conc calc'!L156</f>
        <v>0.6875780496105031</v>
      </c>
      <c r="M27" s="7"/>
      <c r="N27" s="7">
        <f>SUM(C27:L27)</f>
        <v>100.61321126249449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15.337211818860006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62.58057864707079</v>
      </c>
      <c r="D28" s="32">
        <f>'blk, drift &amp; conc calc'!D173</f>
        <v>15.6248556240066</v>
      </c>
      <c r="E28" s="32">
        <f>'blk, drift &amp; conc calc'!E173</f>
        <v>6.63421346594237</v>
      </c>
      <c r="F28" s="32">
        <f>'blk, drift &amp; conc calc'!F173</f>
        <v>3.6913378422024326</v>
      </c>
      <c r="G28" s="32">
        <f>'blk, drift &amp; conc calc'!G173</f>
        <v>0.10696928910604905</v>
      </c>
      <c r="H28" s="32">
        <f>'blk, drift &amp; conc calc'!H173</f>
        <v>6.454928164978029</v>
      </c>
      <c r="I28" s="32">
        <f>'blk, drift &amp; conc calc'!I173</f>
        <v>3.176935903692979</v>
      </c>
      <c r="J28" s="32">
        <f>'blk, drift &amp; conc calc'!J173</f>
        <v>1.4504038386020501</v>
      </c>
      <c r="K28" s="32">
        <f>'blk, drift &amp; conc calc'!K173</f>
        <v>0.11178386260197845</v>
      </c>
      <c r="L28" s="32">
        <f>'blk, drift &amp; conc calc'!L173</f>
        <v>0.6997921538069741</v>
      </c>
      <c r="M28" s="7"/>
      <c r="N28" s="7">
        <f>SUM(C28:L28)</f>
        <v>100.53179879201025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15.35707243759625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1271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-0.20878204368746367</v>
      </c>
      <c r="D30" s="35">
        <f aca="true" t="shared" si="13" ref="D30:L30">D29-AVERAGE(D27:D28)</f>
        <v>-0.20694536881798165</v>
      </c>
      <c r="E30" s="35">
        <f t="shared" si="13"/>
        <v>-0.03616707220614579</v>
      </c>
      <c r="F30" s="35">
        <f t="shared" si="13"/>
        <v>0.03818955775783239</v>
      </c>
      <c r="G30" s="35">
        <f t="shared" si="13"/>
        <v>-0.001645607311153513</v>
      </c>
      <c r="H30" s="35">
        <f t="shared" si="13"/>
        <v>-0.1696268777629708</v>
      </c>
      <c r="I30" s="35">
        <f t="shared" si="13"/>
        <v>0.005312038918231288</v>
      </c>
      <c r="J30" s="35">
        <f t="shared" si="13"/>
        <v>-0.0005383194755352871</v>
      </c>
      <c r="K30" s="35">
        <f t="shared" si="13"/>
        <v>0.0007531995308224654</v>
      </c>
      <c r="L30" s="35">
        <f t="shared" si="13"/>
        <v>0.006945465802021045</v>
      </c>
      <c r="M30" s="35"/>
      <c r="N30" s="35">
        <f>N29-AVERAGE(N27:N28)</f>
        <v>-0.5725050272523617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-6.652857871771872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-0.33498336253114647</v>
      </c>
      <c r="D31" s="35">
        <f t="shared" si="15"/>
        <v>-1.328786105308775</v>
      </c>
      <c r="E31" s="35">
        <f t="shared" si="15"/>
        <v>-0.5474927551690947</v>
      </c>
      <c r="F31" s="35">
        <f t="shared" si="15"/>
        <v>1.0256770740819983</v>
      </c>
      <c r="G31" s="35">
        <f t="shared" si="15"/>
        <v>-1.5808906390129565</v>
      </c>
      <c r="H31" s="35">
        <f t="shared" si="15"/>
        <v>-2.7159329098234632</v>
      </c>
      <c r="I31" s="35">
        <f t="shared" si="15"/>
        <v>0.16637172674623443</v>
      </c>
      <c r="J31" s="35">
        <f t="shared" si="15"/>
        <v>-0.038144325390589026</v>
      </c>
      <c r="K31" s="35">
        <f t="shared" si="15"/>
        <v>0.6487255614178664</v>
      </c>
      <c r="L31" s="35">
        <f t="shared" si="15"/>
        <v>0.9913164118284609</v>
      </c>
      <c r="M31" s="35"/>
      <c r="N31" s="35">
        <f>(N29-AVERAGE(N27:N28))/N29*100</f>
        <v>-0.5725050272523617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-30.24026305350851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40.73774162775094</v>
      </c>
      <c r="D33" s="7">
        <f>'blk, drift &amp; conc calc'!D158</f>
        <v>0.18903038309875692</v>
      </c>
      <c r="E33" s="7">
        <f>'blk, drift &amp; conc calc'!E158</f>
        <v>8.782240075027213</v>
      </c>
      <c r="F33" s="7">
        <f>'blk, drift &amp; conc calc'!F158</f>
        <v>49.39386523140337</v>
      </c>
      <c r="G33" s="7">
        <f>'blk, drift &amp; conc calc'!G158</f>
        <v>0.11927674020096574</v>
      </c>
      <c r="H33" s="7">
        <f>'blk, drift &amp; conc calc'!H158</f>
        <v>0.06663225695235944</v>
      </c>
      <c r="I33" s="7">
        <f>'blk, drift &amp; conc calc'!I158</f>
        <v>-9.638921092488125E-05</v>
      </c>
      <c r="J33" s="7">
        <f>'blk, drift &amp; conc calc'!J158</f>
        <v>0.0060309012872723404</v>
      </c>
      <c r="K33" s="7">
        <f>'blk, drift &amp; conc calc'!K158</f>
        <v>-0.015286435590338909</v>
      </c>
      <c r="L33" s="7">
        <f>'blk, drift &amp; conc calc'!L158</f>
        <v>0.005793392464246994</v>
      </c>
      <c r="N33" s="7">
        <f>SUM(C33:L33)</f>
        <v>99.28522778338385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15.355413269866396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39.91989003912475</v>
      </c>
      <c r="D34" s="7">
        <f>'blk, drift &amp; conc calc'!D175</f>
        <v>0.1886932424338499</v>
      </c>
      <c r="E34" s="7">
        <f>'blk, drift &amp; conc calc'!E175</f>
        <v>8.502877174094737</v>
      </c>
      <c r="F34" s="7">
        <f>'blk, drift &amp; conc calc'!F175</f>
        <v>49.7362247551696</v>
      </c>
      <c r="G34" s="7">
        <f>'blk, drift &amp; conc calc'!G175</f>
        <v>0.11800627470153802</v>
      </c>
      <c r="H34" s="7">
        <f>'blk, drift &amp; conc calc'!H175</f>
        <v>0.0694361833836318</v>
      </c>
      <c r="I34" s="7">
        <f>'blk, drift &amp; conc calc'!I175</f>
        <v>0.0018509779518806324</v>
      </c>
      <c r="J34" s="7">
        <f>'blk, drift &amp; conc calc'!J175</f>
        <v>0.004878386108968121</v>
      </c>
      <c r="K34" s="7">
        <f>'blk, drift &amp; conc calc'!K175</f>
        <v>-0.011851385853658308</v>
      </c>
      <c r="L34" s="7">
        <f>'blk, drift &amp; conc calc'!L175</f>
        <v>0.006321978884347015</v>
      </c>
      <c r="N34" s="7">
        <f>SUM(C34:L34)</f>
        <v>98.53632762599963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15.316386914151943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1196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0.003484541001000707</v>
      </c>
      <c r="D36" s="35">
        <f t="shared" si="17"/>
        <v>0.0025269782490003334</v>
      </c>
      <c r="E36" s="35">
        <f t="shared" si="17"/>
        <v>-0.03109325135072538</v>
      </c>
      <c r="F36" s="35">
        <f t="shared" si="17"/>
        <v>0.6026060803612765</v>
      </c>
      <c r="G36" s="35">
        <f t="shared" si="17"/>
        <v>0.0017068564397230285</v>
      </c>
      <c r="H36" s="35">
        <f t="shared" si="17"/>
        <v>0.10476117162194967</v>
      </c>
      <c r="I36" s="35">
        <f t="shared" si="17"/>
        <v>0.010178355597648946</v>
      </c>
      <c r="J36" s="35">
        <f t="shared" si="17"/>
        <v>0.004051065099451725</v>
      </c>
      <c r="K36" s="35">
        <f t="shared" si="17"/>
        <v>0.017302828867683723</v>
      </c>
      <c r="L36" s="35">
        <f t="shared" si="17"/>
        <v>-0.000752409270884961</v>
      </c>
      <c r="M36" s="35"/>
      <c r="N36" s="35">
        <f>N35-N33</f>
        <v>0.7147722166161543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-11.855413269866396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0.008552862367390677</v>
      </c>
      <c r="D37" s="35">
        <f t="shared" si="19"/>
        <v>1.3191757451768216</v>
      </c>
      <c r="E37" s="35">
        <f t="shared" si="19"/>
        <v>-0.3553048757747004</v>
      </c>
      <c r="F37" s="35">
        <f t="shared" si="19"/>
        <v>1.2052972230851773</v>
      </c>
      <c r="G37" s="35">
        <f t="shared" si="19"/>
        <v>1.410816414056734</v>
      </c>
      <c r="H37" s="35">
        <f t="shared" si="19"/>
        <v>61.123213703919546</v>
      </c>
      <c r="I37" s="35">
        <f t="shared" si="19"/>
        <v>100.95605566640063</v>
      </c>
      <c r="J37" s="35">
        <f t="shared" si="19"/>
        <v>40.18129940193183</v>
      </c>
      <c r="K37" s="35">
        <f t="shared" si="19"/>
        <v>858.1078434494726</v>
      </c>
      <c r="L37" s="35">
        <f t="shared" si="19"/>
        <v>-14.925843670253327</v>
      </c>
      <c r="M37" s="35"/>
      <c r="N37" s="35">
        <f>(N35-N33)/N35*100</f>
        <v>0.7147722166161543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-338.7260934247542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jb3-1</v>
      </c>
      <c r="C39" s="7">
        <f>'blk, drift &amp; conc calc'!C166</f>
        <v>51.503897230482636</v>
      </c>
      <c r="D39" s="7">
        <f>'blk, drift &amp; conc calc'!D166</f>
        <v>17.301814374435924</v>
      </c>
      <c r="E39" s="7">
        <f>'blk, drift &amp; conc calc'!E166</f>
        <v>11.680614029980743</v>
      </c>
      <c r="F39" s="7">
        <f>'blk, drift &amp; conc calc'!F166</f>
        <v>5.178814102811798</v>
      </c>
      <c r="G39" s="7">
        <f>'blk, drift &amp; conc calc'!G166</f>
        <v>0.17965797309798448</v>
      </c>
      <c r="H39" s="7">
        <f>'blk, drift &amp; conc calc'!H166</f>
        <v>9.767853952524293</v>
      </c>
      <c r="I39" s="7">
        <f>'blk, drift &amp; conc calc'!I166</f>
        <v>2.717241818697183</v>
      </c>
      <c r="J39" s="7">
        <f>'blk, drift &amp; conc calc'!J166</f>
        <v>0.7677346332857016</v>
      </c>
      <c r="K39" s="7">
        <f>'blk, drift &amp; conc calc'!K166</f>
        <v>0.24087261428564946</v>
      </c>
      <c r="L39" s="7">
        <f>'blk, drift &amp; conc calc'!L166</f>
        <v>1.4160170897257505</v>
      </c>
      <c r="M39" s="7"/>
      <c r="N39" s="7">
        <f>SUM(C39:L39)</f>
        <v>100.75451781932767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15.36013011003765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jb3-2</v>
      </c>
      <c r="C40" s="7">
        <f>'blk, drift &amp; conc calc'!C176</f>
        <v>50.75333544712067</v>
      </c>
      <c r="D40" s="7">
        <f>'blk, drift &amp; conc calc'!D176</f>
        <v>16.812968381867126</v>
      </c>
      <c r="E40" s="7">
        <f>'blk, drift &amp; conc calc'!E176</f>
        <v>11.529109289832526</v>
      </c>
      <c r="F40" s="7">
        <f>'blk, drift &amp; conc calc'!F176</f>
        <v>5.212582289566321</v>
      </c>
      <c r="G40" s="7">
        <f>'blk, drift &amp; conc calc'!G176</f>
        <v>0.17835831013946674</v>
      </c>
      <c r="H40" s="7">
        <f>'blk, drift &amp; conc calc'!H176</f>
        <v>9.690911220764479</v>
      </c>
      <c r="I40" s="7">
        <f>'blk, drift &amp; conc calc'!I176</f>
        <v>2.7124171372189476</v>
      </c>
      <c r="J40" s="7">
        <f>'blk, drift &amp; conc calc'!J176</f>
        <v>0.7796124471379128</v>
      </c>
      <c r="K40" s="7">
        <f>'blk, drift &amp; conc calc'!K176</f>
        <v>0.32080130568853116</v>
      </c>
      <c r="L40" s="7">
        <f>'blk, drift &amp; conc calc'!L176</f>
        <v>1.4469950841144614</v>
      </c>
      <c r="M40" s="7"/>
      <c r="N40" s="7">
        <f>SUM(C40:L40)</f>
        <v>99.43709091345045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15.338519783142212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1254</v>
      </c>
      <c r="C41" s="35">
        <v>50.96</v>
      </c>
      <c r="D41" s="35">
        <v>17.2</v>
      </c>
      <c r="E41" s="35">
        <v>11.82</v>
      </c>
      <c r="F41" s="35">
        <v>5.19</v>
      </c>
      <c r="G41" s="35">
        <v>0.177</v>
      </c>
      <c r="H41" s="35">
        <v>9.79</v>
      </c>
      <c r="I41" s="35">
        <v>2.73</v>
      </c>
      <c r="J41" s="35">
        <v>0.78</v>
      </c>
      <c r="K41" s="35">
        <v>0.294</v>
      </c>
      <c r="L41" s="35">
        <v>1.44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-0.16861633880164817</v>
      </c>
      <c r="D42" s="35">
        <f t="shared" si="21"/>
        <v>0.14260862184847412</v>
      </c>
      <c r="E42" s="35">
        <f t="shared" si="21"/>
        <v>0.21513834009336463</v>
      </c>
      <c r="F42" s="35">
        <f t="shared" si="21"/>
        <v>-0.0056981961890594235</v>
      </c>
      <c r="G42" s="35">
        <f t="shared" si="21"/>
        <v>-0.0020081416187256174</v>
      </c>
      <c r="H42" s="35">
        <f t="shared" si="21"/>
        <v>0.060617413355613436</v>
      </c>
      <c r="I42" s="35">
        <f t="shared" si="21"/>
        <v>0.01517052204193492</v>
      </c>
      <c r="J42" s="35">
        <f t="shared" si="21"/>
        <v>0.006326459788192906</v>
      </c>
      <c r="K42" s="35">
        <f t="shared" si="21"/>
        <v>0.013163040012909688</v>
      </c>
      <c r="L42" s="35">
        <f t="shared" si="21"/>
        <v>0.008493913079894</v>
      </c>
      <c r="M42" s="35"/>
      <c r="N42" s="35">
        <f>N41-N39</f>
        <v>-0.754517819327674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26.48986988996235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-0.3308797857175199</v>
      </c>
      <c r="D43" s="35">
        <f t="shared" si="23"/>
        <v>0.8291198944678727</v>
      </c>
      <c r="E43" s="35">
        <f t="shared" si="23"/>
        <v>1.8201213205868414</v>
      </c>
      <c r="F43" s="35">
        <f t="shared" si="23"/>
        <v>-0.10979183408592337</v>
      </c>
      <c r="G43" s="35">
        <f t="shared" si="23"/>
        <v>-1.1345432874156032</v>
      </c>
      <c r="H43" s="35">
        <f t="shared" si="23"/>
        <v>0.6191768473504948</v>
      </c>
      <c r="I43" s="35">
        <f t="shared" si="23"/>
        <v>0.5556967780928542</v>
      </c>
      <c r="J43" s="35">
        <f t="shared" si="23"/>
        <v>0.8110845882298597</v>
      </c>
      <c r="K43" s="35">
        <f t="shared" si="23"/>
        <v>4.477224494186969</v>
      </c>
      <c r="L43" s="35">
        <f t="shared" si="23"/>
        <v>0.5898550749926389</v>
      </c>
      <c r="M43" s="35"/>
      <c r="N43" s="35">
        <f>(N41-N39)/N41*100</f>
        <v>-0.754517819327674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63.297180143279206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194r2  50-60</v>
      </c>
      <c r="C45" s="32">
        <f>'blk, drift &amp; conc calc'!C153</f>
        <v>52.822560731091826</v>
      </c>
      <c r="D45" s="32">
        <f>'blk, drift &amp; conc calc'!D153</f>
        <v>15.79853260680719</v>
      </c>
      <c r="E45" s="32">
        <f>'blk, drift &amp; conc calc'!E153</f>
        <v>7.47104136274842</v>
      </c>
      <c r="F45" s="32">
        <f>'blk, drift &amp; conc calc'!F153</f>
        <v>9.802284658856783</v>
      </c>
      <c r="G45" s="32">
        <f>'blk, drift &amp; conc calc'!G153</f>
        <v>0.14207254662759644</v>
      </c>
      <c r="H45" s="32">
        <f>'blk, drift &amp; conc calc'!H153</f>
        <v>11.899574917301573</v>
      </c>
      <c r="I45" s="32">
        <f>'blk, drift &amp; conc calc'!I153</f>
        <v>2.2406710910325263</v>
      </c>
      <c r="J45" s="32">
        <f>'blk, drift &amp; conc calc'!J153</f>
        <v>0.024180742968679586</v>
      </c>
      <c r="K45" s="7">
        <f>'blk, drift &amp; conc calc'!K153</f>
        <v>0.012520051994205141</v>
      </c>
      <c r="L45" s="32">
        <f>'blk, drift &amp; conc calc'!L153</f>
        <v>0.3968485296756503</v>
      </c>
      <c r="M45" s="107"/>
      <c r="N45" s="7">
        <f>SUM(C45:L45)</f>
        <v>100.61028723910445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15.358052990897457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200r2  40-50</v>
      </c>
      <c r="C46" s="7">
        <f>'blk, drift &amp; conc calc'!C161</f>
        <v>51.689198430529814</v>
      </c>
      <c r="D46" s="7">
        <f>'blk, drift &amp; conc calc'!D161</f>
        <v>16.624656914875303</v>
      </c>
      <c r="E46" s="7">
        <f>'blk, drift &amp; conc calc'!E161</f>
        <v>6.2713419772595485</v>
      </c>
      <c r="F46" s="7">
        <f>'blk, drift &amp; conc calc'!F161</f>
        <v>9.884880701609227</v>
      </c>
      <c r="G46" s="7">
        <f>'blk, drift &amp; conc calc'!G161</f>
        <v>0.12190956906952939</v>
      </c>
      <c r="H46" s="7">
        <f>'blk, drift &amp; conc calc'!H161</f>
        <v>13.845482992698031</v>
      </c>
      <c r="I46" s="7">
        <f>'blk, drift &amp; conc calc'!I161</f>
        <v>2.2106914479884296</v>
      </c>
      <c r="J46" s="7">
        <f>'blk, drift &amp; conc calc'!J161</f>
        <v>0.02265306749707383</v>
      </c>
      <c r="K46" s="7">
        <f>'blk, drift &amp; conc calc'!K161</f>
        <v>0.017085771443640235</v>
      </c>
      <c r="L46" s="7">
        <f>'blk, drift &amp; conc calc'!L161</f>
        <v>0.35062982960331623</v>
      </c>
      <c r="M46" s="107"/>
      <c r="N46" s="35">
        <f>SUM(C46:L46)</f>
        <v>101.03853070257392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-1.1333623005620126</v>
      </c>
      <c r="D47" s="7">
        <f aca="true" t="shared" si="25" ref="D47:L47">D46-D45</f>
        <v>0.8261243080681133</v>
      </c>
      <c r="E47" s="7">
        <f t="shared" si="25"/>
        <v>-1.1996993854888718</v>
      </c>
      <c r="F47" s="7">
        <f t="shared" si="25"/>
        <v>0.08259604275244392</v>
      </c>
      <c r="G47" s="7">
        <f t="shared" si="25"/>
        <v>-0.02016297755806705</v>
      </c>
      <c r="H47" s="7">
        <f t="shared" si="25"/>
        <v>1.9459080753964582</v>
      </c>
      <c r="I47" s="7">
        <f t="shared" si="25"/>
        <v>-0.029979643044096616</v>
      </c>
      <c r="J47" s="7">
        <f t="shared" si="25"/>
        <v>-0.001527675471605757</v>
      </c>
      <c r="K47" s="7">
        <f t="shared" si="25"/>
        <v>0.004565719449435094</v>
      </c>
      <c r="L47" s="7">
        <f t="shared" si="25"/>
        <v>-0.046218700072334085</v>
      </c>
      <c r="M47" s="107"/>
      <c r="N47" s="35">
        <f>N46-N45</f>
        <v>0.42824346346947095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28.641947009102545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-2.1926482417506423</v>
      </c>
      <c r="D48" s="7">
        <f t="shared" si="27"/>
        <v>4.969271319692132</v>
      </c>
      <c r="E48" s="7">
        <f t="shared" si="27"/>
        <v>-19.129867097649754</v>
      </c>
      <c r="F48" s="7">
        <f t="shared" si="27"/>
        <v>0.8355795608033747</v>
      </c>
      <c r="G48" s="7">
        <f t="shared" si="27"/>
        <v>-16.539290321473764</v>
      </c>
      <c r="H48" s="7">
        <f t="shared" si="27"/>
        <v>14.05446149060102</v>
      </c>
      <c r="I48" s="7">
        <f t="shared" si="27"/>
        <v>-1.3561206414118052</v>
      </c>
      <c r="J48" s="7">
        <f t="shared" si="27"/>
        <v>-6.743790755062607</v>
      </c>
      <c r="K48" s="7">
        <f t="shared" si="27"/>
        <v>26.722348853229995</v>
      </c>
      <c r="L48" s="7">
        <f t="shared" si="27"/>
        <v>-13.181622374976893</v>
      </c>
      <c r="M48" s="107"/>
      <c r="N48" s="35">
        <f>(N46-N45)/N46*100</f>
        <v>0.423841736901427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65.09533411159669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199r3  55-68</v>
      </c>
      <c r="C50" s="7">
        <f>'blk, drift &amp; conc calc'!C160</f>
        <v>51.78157488565459</v>
      </c>
      <c r="D50" s="7">
        <f>'blk, drift &amp; conc calc'!D160</f>
        <v>14.902062429750412</v>
      </c>
      <c r="E50" s="7">
        <f>'blk, drift &amp; conc calc'!E160</f>
        <v>6.528910905235345</v>
      </c>
      <c r="F50" s="7">
        <f>'blk, drift &amp; conc calc'!F160</f>
        <v>9.887153220748461</v>
      </c>
      <c r="G50" s="7">
        <f>'blk, drift &amp; conc calc'!G160</f>
        <v>0.13392583899443053</v>
      </c>
      <c r="H50" s="7">
        <f>'blk, drift &amp; conc calc'!H160</f>
        <v>14.254924378205923</v>
      </c>
      <c r="I50" s="7">
        <f>'blk, drift &amp; conc calc'!I160</f>
        <v>2.0654317605738757</v>
      </c>
      <c r="J50" s="7">
        <f>'blk, drift &amp; conc calc'!J160</f>
        <v>0.0245224238502882</v>
      </c>
      <c r="K50" s="7">
        <f>'[1]Compar'!K50</f>
        <v>0.020084904120448346</v>
      </c>
      <c r="L50" s="7">
        <f>'blk, drift &amp; conc calc'!L160</f>
        <v>0.435582264125372</v>
      </c>
      <c r="M50" s="107"/>
      <c r="N50" s="7">
        <f>SUM(C50:L50)</f>
        <v>100.03417301125916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15.355851604673152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209r2  85-90</v>
      </c>
      <c r="C51" s="7">
        <f>'blk, drift &amp; conc calc'!C171</f>
        <v>50.45025829256934</v>
      </c>
      <c r="D51" s="7">
        <f>'blk, drift &amp; conc calc'!D171</f>
        <v>16.14790131372802</v>
      </c>
      <c r="E51" s="7">
        <f>'blk, drift &amp; conc calc'!E171</f>
        <v>6.202496963522238</v>
      </c>
      <c r="F51" s="7">
        <f>'blk, drift &amp; conc calc'!F171</f>
        <v>10.211184808775545</v>
      </c>
      <c r="G51" s="7">
        <f>'blk, drift &amp; conc calc'!G171</f>
        <v>0.12469042413345183</v>
      </c>
      <c r="H51" s="7">
        <f>'blk, drift &amp; conc calc'!H171</f>
        <v>14.643985699314488</v>
      </c>
      <c r="I51" s="7">
        <f>'blk, drift &amp; conc calc'!I171</f>
        <v>2.0052666446752405</v>
      </c>
      <c r="J51" s="7">
        <f>'blk, drift &amp; conc calc'!J171</f>
        <v>0.016044869038537416</v>
      </c>
      <c r="K51" s="7">
        <f>'[1]Compar'!K51</f>
        <v>0.05458348547527615</v>
      </c>
      <c r="L51" s="7">
        <f>'blk, drift &amp; conc calc'!L171</f>
        <v>0.3444266469504262</v>
      </c>
      <c r="M51" s="107"/>
      <c r="N51" s="7">
        <f>SUM(C51:L51)</f>
        <v>100.20083914818255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15.351856509016162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1148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-1.7793368893264017</v>
      </c>
      <c r="D53" s="107">
        <f t="shared" si="29"/>
        <v>-7.590743129780673</v>
      </c>
      <c r="E53" s="107">
        <f t="shared" si="29"/>
        <v>2.351460111368171</v>
      </c>
      <c r="F53" s="107">
        <f t="shared" si="29"/>
        <v>14.663795602821988</v>
      </c>
      <c r="G53" s="107">
        <f t="shared" si="29"/>
        <v>0.01811860181704525</v>
      </c>
      <c r="H53" s="107">
        <f t="shared" si="29"/>
        <v>-6.861445746408526</v>
      </c>
      <c r="I53" s="107">
        <f t="shared" si="29"/>
        <v>-1.1943467008375674</v>
      </c>
      <c r="J53" s="107">
        <f t="shared" si="29"/>
        <v>-0.020283646444412808</v>
      </c>
      <c r="K53" s="107">
        <f t="shared" si="29"/>
        <v>-0.03733419479786225</v>
      </c>
      <c r="L53" s="107">
        <f t="shared" si="29"/>
        <v>0.3326099118673904</v>
      </c>
      <c r="M53" s="107"/>
      <c r="N53" s="35">
        <f>N52-N50</f>
        <v>-0.03417301125915628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12.644148395326848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-3.6065266383557906</v>
      </c>
      <c r="D54" s="107">
        <f t="shared" si="31"/>
        <v>-95.67071746453297</v>
      </c>
      <c r="E54" s="107">
        <f t="shared" si="31"/>
        <v>26.975058620302445</v>
      </c>
      <c r="F54" s="107">
        <f t="shared" si="31"/>
        <v>59.3364488224463</v>
      </c>
      <c r="G54" s="107">
        <f t="shared" si="31"/>
        <v>12.289902517355785</v>
      </c>
      <c r="H54" s="107">
        <f t="shared" si="31"/>
        <v>-90.42484638658136</v>
      </c>
      <c r="I54" s="107">
        <f t="shared" si="31"/>
        <v>-142.01464303611215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46.02868789638125</v>
      </c>
      <c r="M54" s="107"/>
      <c r="N54" s="35">
        <f>(N52-N50)/N52*100</f>
        <v>-0.03417301125915628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45.15767284045303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jb3-2</v>
      </c>
      <c r="C56" s="107">
        <f>'blk, drift &amp; conc calc'!C176</f>
        <v>50.75333544712067</v>
      </c>
      <c r="D56" s="107">
        <f>'blk, drift &amp; conc calc'!D176</f>
        <v>16.812968381867126</v>
      </c>
      <c r="E56" s="107">
        <f>'blk, drift &amp; conc calc'!E176</f>
        <v>11.529109289832526</v>
      </c>
      <c r="F56" s="107">
        <f>'blk, drift &amp; conc calc'!F176</f>
        <v>5.212582289566321</v>
      </c>
      <c r="G56" s="107">
        <f>'blk, drift &amp; conc calc'!G176</f>
        <v>0.17835831013946674</v>
      </c>
      <c r="H56" s="107">
        <f>'blk, drift &amp; conc calc'!H176</f>
        <v>9.690911220764479</v>
      </c>
      <c r="I56" s="107">
        <f>'blk, drift &amp; conc calc'!I176</f>
        <v>2.7124171372189476</v>
      </c>
      <c r="J56" s="107">
        <f>'blk, drift &amp; conc calc'!J176</f>
        <v>0.7796124471379128</v>
      </c>
      <c r="K56" s="107">
        <f>'[1]Compar'!K56</f>
        <v>0.11302949753552384</v>
      </c>
      <c r="L56" s="107">
        <f>'blk, drift &amp; conc calc'!L176</f>
        <v>1.4469950841144614</v>
      </c>
      <c r="M56" s="119"/>
      <c r="N56" s="7">
        <f>SUM(C56:L56)</f>
        <v>99.22931910529744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15.30267827261924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1105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-0.9728087112866675</v>
      </c>
      <c r="D58" s="107">
        <f t="shared" si="33"/>
        <v>-3.3452908080443002</v>
      </c>
      <c r="E58" s="107">
        <f t="shared" si="33"/>
        <v>0.741441388539382</v>
      </c>
      <c r="F58" s="107">
        <f t="shared" si="33"/>
        <v>2.0001072555254584</v>
      </c>
      <c r="G58" s="107">
        <f t="shared" si="33"/>
        <v>-0.00876533328392004</v>
      </c>
      <c r="H58" s="107">
        <f t="shared" si="33"/>
        <v>1.681794286019242</v>
      </c>
      <c r="I58" s="107">
        <f t="shared" si="33"/>
        <v>-0.49773238063474956</v>
      </c>
      <c r="J58" s="107">
        <f t="shared" si="33"/>
        <v>-0.2608574591091817</v>
      </c>
      <c r="K58" s="107">
        <f t="shared" si="33"/>
        <v>0.15632405394093274</v>
      </c>
      <c r="L58" s="107">
        <f t="shared" si="33"/>
        <v>1.2764686030363768</v>
      </c>
      <c r="M58" s="119"/>
    </row>
    <row r="59" spans="1:13" ht="11.25">
      <c r="A59" s="162"/>
      <c r="B59" s="119"/>
      <c r="C59" s="107">
        <f aca="true" t="shared" si="34" ref="C59:L59">(C57-AVERAGE(C55:C56))/C57*100</f>
        <v>-1.9541952949774657</v>
      </c>
      <c r="D59" s="107">
        <f t="shared" si="34"/>
        <v>-24.839403748026715</v>
      </c>
      <c r="E59" s="107">
        <f t="shared" si="34"/>
        <v>6.042445917657532</v>
      </c>
      <c r="F59" s="107">
        <f t="shared" si="34"/>
        <v>27.730394369830147</v>
      </c>
      <c r="G59" s="107">
        <f t="shared" si="34"/>
        <v>-5.16845299047144</v>
      </c>
      <c r="H59" s="107">
        <f t="shared" si="34"/>
        <v>14.78798765180428</v>
      </c>
      <c r="I59" s="107">
        <f t="shared" si="34"/>
        <v>-22.474186412084364</v>
      </c>
      <c r="J59" s="107">
        <f t="shared" si="34"/>
        <v>-50.285291732893015</v>
      </c>
      <c r="K59" s="107">
        <f t="shared" si="34"/>
        <v>58.03675247051516</v>
      </c>
      <c r="L59" s="107">
        <f t="shared" si="34"/>
        <v>46.869308706361316</v>
      </c>
      <c r="M59" s="119"/>
    </row>
    <row r="62" ht="11.25">
      <c r="B62" s="1" t="s">
        <v>1089</v>
      </c>
    </row>
    <row r="63" spans="2:25" ht="11.25">
      <c r="B63" s="1" t="s">
        <v>1147</v>
      </c>
      <c r="C63" s="1" t="s">
        <v>1078</v>
      </c>
      <c r="D63" s="1" t="s">
        <v>1082</v>
      </c>
      <c r="E63" s="1" t="s">
        <v>1079</v>
      </c>
      <c r="F63" s="1" t="s">
        <v>1200</v>
      </c>
      <c r="G63" s="1" t="s">
        <v>1199</v>
      </c>
      <c r="H63" s="1" t="s">
        <v>1201</v>
      </c>
      <c r="I63" s="1" t="s">
        <v>1083</v>
      </c>
      <c r="J63" s="1" t="s">
        <v>1073</v>
      </c>
      <c r="K63" s="1" t="s">
        <v>1266</v>
      </c>
      <c r="L63" s="7" t="s">
        <v>1074</v>
      </c>
      <c r="N63" s="1" t="s">
        <v>1264</v>
      </c>
      <c r="O63" s="1" t="s">
        <v>1205</v>
      </c>
      <c r="P63" s="1" t="s">
        <v>1122</v>
      </c>
      <c r="Q63" s="1" t="s">
        <v>1124</v>
      </c>
      <c r="R63" s="1" t="s">
        <v>1127</v>
      </c>
      <c r="S63" s="1" t="s">
        <v>1120</v>
      </c>
      <c r="T63" s="1" t="s">
        <v>1121</v>
      </c>
      <c r="U63" s="1" t="s">
        <v>1208</v>
      </c>
      <c r="V63" s="1" t="s">
        <v>1207</v>
      </c>
      <c r="W63" s="1" t="s">
        <v>1126</v>
      </c>
      <c r="X63" s="1" t="s">
        <v>1123</v>
      </c>
      <c r="Y63" s="1" t="s">
        <v>1072</v>
      </c>
    </row>
    <row r="64" spans="2:25" ht="11.25">
      <c r="B64" s="1" t="s">
        <v>1196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1104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1077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1198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1271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1105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1265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1197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1148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1272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C20">
      <selection activeCell="K44" sqref="K44:K45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8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1181</v>
      </c>
      <c r="E1" s="17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7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1096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1101</v>
      </c>
    </row>
    <row r="5" spans="1:21" ht="11.25">
      <c r="A5" s="1" t="str">
        <f>'blk, drift &amp; conc calc'!B77</f>
        <v>blank-1</v>
      </c>
      <c r="B5" s="1">
        <f>'blk, drift &amp; conc calc'!C77</f>
        <v>-1.1377287781610717</v>
      </c>
      <c r="C5" s="1">
        <f>'blk, drift &amp; conc calc'!D77</f>
        <v>567.6977106589505</v>
      </c>
      <c r="D5" s="1">
        <f>'blk, drift &amp; conc calc'!E77</f>
        <v>51.349183317501726</v>
      </c>
      <c r="E5" s="178">
        <f>'blk, drift &amp; conc calc'!F77</f>
        <v>154.1507928811053</v>
      </c>
      <c r="F5" s="1">
        <f>'blk, drift &amp; conc calc'!G77</f>
        <v>-176.39255055803733</v>
      </c>
      <c r="G5" s="1">
        <f>'blk, drift &amp; conc calc'!H77</f>
        <v>-452.5955271892756</v>
      </c>
      <c r="H5" s="1">
        <f>'blk, drift &amp; conc calc'!I77</f>
        <v>-268.64118485255375</v>
      </c>
      <c r="I5" s="1">
        <f>'blk, drift &amp; conc calc'!J77</f>
        <v>10.60490568498871</v>
      </c>
      <c r="J5" s="1">
        <f>'blk, drift &amp; conc calc'!K77</f>
        <v>-6.509870818465638</v>
      </c>
      <c r="K5" s="1">
        <f>'blk, drift &amp; conc calc'!L77</f>
        <v>-88.8880009798705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2.8401107338014038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5264363.512240477</v>
      </c>
      <c r="C6" s="1">
        <f>'blk, drift &amp; conc calc'!D78</f>
        <v>5775804.032363393</v>
      </c>
      <c r="D6" s="1">
        <f>'blk, drift &amp; conc calc'!E78</f>
        <v>5440207.259063631</v>
      </c>
      <c r="E6" s="178">
        <f>'blk, drift &amp; conc calc'!F78</f>
        <v>1198864.1975295392</v>
      </c>
      <c r="F6" s="1">
        <f>'blk, drift &amp; conc calc'!G78</f>
        <v>541022.3218781454</v>
      </c>
      <c r="G6" s="1">
        <f>'blk, drift &amp; conc calc'!H78</f>
        <v>5506150.221252768</v>
      </c>
      <c r="H6" s="1">
        <f>'blk, drift &amp; conc calc'!I78</f>
        <v>449643.7766395588</v>
      </c>
      <c r="I6" s="1">
        <f>'blk, drift &amp; conc calc'!J78</f>
        <v>916.4777908556873</v>
      </c>
      <c r="J6" s="1">
        <f>'blk, drift &amp; conc calc'!K78</f>
        <v>16.79891324726126</v>
      </c>
      <c r="K6" s="1">
        <f>'blk, drift &amp; conc calc'!L78</f>
        <v>657238.5621476247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-2.5668916824942722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5327294.686514137</v>
      </c>
      <c r="C7" s="1">
        <f>'blk, drift &amp; conc calc'!D93</f>
        <v>5722458.489688565</v>
      </c>
      <c r="D7" s="1">
        <f>'blk, drift &amp; conc calc'!E93</f>
        <v>5377973.783279942</v>
      </c>
      <c r="E7" s="178">
        <f>'blk, drift &amp; conc calc'!F93</f>
        <v>1190485.3093217146</v>
      </c>
      <c r="F7" s="1">
        <f>'blk, drift &amp; conc calc'!G93</f>
        <v>544189.469953</v>
      </c>
      <c r="G7" s="1">
        <f>'blk, drift &amp; conc calc'!H93</f>
        <v>5544463.190284194</v>
      </c>
      <c r="H7" s="1">
        <f>'blk, drift &amp; conc calc'!I93</f>
        <v>456192.53712714766</v>
      </c>
      <c r="I7" s="1">
        <f>'blk, drift &amp; conc calc'!J93</f>
        <v>918.0399764742676</v>
      </c>
      <c r="J7" s="1">
        <f>'blk, drift &amp; conc calc'!K93</f>
        <v>39.99866456955708</v>
      </c>
      <c r="K7" s="1">
        <f>'blk, drift &amp; conc calc'!L93</f>
        <v>666683.2311055396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15.89626381357905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4792002.20644734</v>
      </c>
      <c r="C8" s="1">
        <f>'blk, drift &amp; conc calc'!D80</f>
        <v>239236.7022022457</v>
      </c>
      <c r="D8" s="1">
        <f>'blk, drift &amp; conc calc'!E80</f>
        <v>4011544.9935020437</v>
      </c>
      <c r="E8" s="178">
        <f>'blk, drift &amp; conc calc'!F80</f>
        <v>5612726.572883159</v>
      </c>
      <c r="F8" s="1">
        <f>'blk, drift &amp; conc calc'!G80</f>
        <v>368077.6346197959</v>
      </c>
      <c r="G8" s="1">
        <f>'blk, drift &amp; conc calc'!H80</f>
        <v>254004.3906287941</v>
      </c>
      <c r="H8" s="1">
        <f>'blk, drift &amp; conc calc'!I80</f>
        <v>7315.580645381139</v>
      </c>
      <c r="I8" s="1">
        <f>'blk, drift &amp; conc calc'!J80</f>
        <v>19.709883215021417</v>
      </c>
      <c r="J8" s="1">
        <f>'blk, drift &amp; conc calc'!K80</f>
        <v>6.5907727145317265</v>
      </c>
      <c r="K8" s="1">
        <f>'blk, drift &amp; conc calc'!L80</f>
        <v>2175.155661922415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49.13671135305175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4899154.70461626</v>
      </c>
      <c r="C9" s="1">
        <f>'blk, drift &amp; conc calc'!D99</f>
        <v>248767.568830503</v>
      </c>
      <c r="D9" s="1">
        <f>'blk, drift &amp; conc calc'!E99</f>
        <v>4022602.250083927</v>
      </c>
      <c r="E9" s="178">
        <f>'blk, drift &amp; conc calc'!F99</f>
        <v>5540076.239076595</v>
      </c>
      <c r="F9" s="1">
        <f>'blk, drift &amp; conc calc'!G99</f>
        <v>366644.414838988</v>
      </c>
      <c r="G9" s="1">
        <f>'blk, drift &amp; conc calc'!H99</f>
        <v>249220.05615904887</v>
      </c>
      <c r="H9" s="1">
        <f>'blk, drift &amp; conc calc'!I99</f>
        <v>7076.265398863127</v>
      </c>
      <c r="I9" s="1">
        <f>'blk, drift &amp; conc calc'!J99</f>
        <v>144.35211634508738</v>
      </c>
      <c r="J9" s="1">
        <f>'blk, drift &amp; conc calc'!K99</f>
        <v>-0.11504302882769986</v>
      </c>
      <c r="K9" s="1">
        <f>'blk, drift &amp; conc calc'!L99</f>
        <v>2176.2863723085125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26.13640601860471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6961066.505232554</v>
      </c>
      <c r="C10" s="1">
        <f>'blk, drift &amp; conc calc'!D86</f>
        <v>6044422.931778838</v>
      </c>
      <c r="D10" s="1">
        <f>'blk, drift &amp; conc calc'!E86</f>
        <v>3160047.629657809</v>
      </c>
      <c r="E10" s="178">
        <f>'blk, drift &amp; conc calc'!F86</f>
        <v>456192.33660846687</v>
      </c>
      <c r="F10" s="1">
        <f>'blk, drift &amp; conc calc'!G86</f>
        <v>320314.6186556113</v>
      </c>
      <c r="G10" s="1">
        <f>'blk, drift &amp; conc calc'!H86</f>
        <v>2698984.130225813</v>
      </c>
      <c r="H10" s="1">
        <f>'blk, drift &amp; conc calc'!I86</f>
        <v>802517.3231253207</v>
      </c>
      <c r="I10" s="1">
        <f>'blk, drift &amp; conc calc'!J86</f>
        <v>58148.87875153091</v>
      </c>
      <c r="J10" s="1">
        <f>'blk, drift &amp; conc calc'!K86</f>
        <v>131.68962997238827</v>
      </c>
      <c r="K10" s="1">
        <f>'blk, drift &amp; conc calc'!L86</f>
        <v>474970.84208182414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50.17290350113262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6971264.053264829</v>
      </c>
      <c r="C11" s="1">
        <f>'blk, drift &amp; conc calc'!D103</f>
        <v>5925832.533435374</v>
      </c>
      <c r="D11" s="1">
        <f>'blk, drift &amp; conc calc'!E103</f>
        <v>3152494.7203939883</v>
      </c>
      <c r="E11" s="178">
        <f>'blk, drift &amp; conc calc'!F103</f>
        <v>457684.19241839944</v>
      </c>
      <c r="F11" s="1">
        <f>'blk, drift &amp; conc calc'!G103</f>
        <v>327932.3748799591</v>
      </c>
      <c r="G11" s="1">
        <f>'blk, drift &amp; conc calc'!H103</f>
        <v>2732268.488385796</v>
      </c>
      <c r="H11" s="1">
        <f>'blk, drift &amp; conc calc'!I103</f>
        <v>797193.9575480487</v>
      </c>
      <c r="I11" s="1">
        <f>'blk, drift &amp; conc calc'!J103</f>
        <v>61424.89744140673</v>
      </c>
      <c r="J11" s="1">
        <f>'blk, drift &amp; conc calc'!K103</f>
        <v>123.90545767709752</v>
      </c>
      <c r="K11" s="1">
        <f>'blk, drift &amp; conc calc'!L103</f>
        <v>483438.509668649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141.12422370391255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1.0883955195685795</v>
      </c>
      <c r="C12" s="1">
        <f>'blk, drift &amp; conc calc'!D104</f>
        <v>-570.7485534375114</v>
      </c>
      <c r="D12" s="1">
        <f>'blk, drift &amp; conc calc'!E104</f>
        <v>-49.905181230403606</v>
      </c>
      <c r="E12" s="178">
        <f>'blk, drift &amp; conc calc'!F104</f>
        <v>-152.9483189887407</v>
      </c>
      <c r="F12" s="1">
        <f>'blk, drift &amp; conc calc'!G104</f>
        <v>168.84665601793895</v>
      </c>
      <c r="G12" s="1">
        <f>'blk, drift &amp; conc calc'!H104</f>
        <v>463.5188647070117</v>
      </c>
      <c r="H12" s="1">
        <f>'blk, drift &amp; conc calc'!I104</f>
        <v>267.6326474955234</v>
      </c>
      <c r="I12" s="1">
        <f>'blk, drift &amp; conc calc'!J104</f>
        <v>-10.764834241567074</v>
      </c>
      <c r="J12" s="1">
        <f>'blk, drift &amp; conc calc'!K104</f>
        <v>5.868877005532244</v>
      </c>
      <c r="K12" s="1">
        <f>'blk, drift &amp; conc calc'!L104</f>
        <v>89.83506937473669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14.345276400000692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4534413.0972172</v>
      </c>
      <c r="C13" s="1">
        <f>'blk, drift &amp; conc calc'!D88</f>
        <v>62712.456723401345</v>
      </c>
      <c r="D13" s="1">
        <f>'blk, drift &amp; conc calc'!E88</f>
        <v>4179456.249072988</v>
      </c>
      <c r="E13" s="178">
        <f>'blk, drift &amp; conc calc'!F88</f>
        <v>5977222.850234282</v>
      </c>
      <c r="F13" s="1">
        <f>'blk, drift &amp; conc calc'!G88</f>
        <v>366044.3075399857</v>
      </c>
      <c r="G13" s="1">
        <f>'blk, drift &amp; conc calc'!H88</f>
        <v>52970.27932895751</v>
      </c>
      <c r="H13" s="1">
        <f>'blk, drift &amp; conc calc'!I88</f>
        <v>1359.6082842741419</v>
      </c>
      <c r="I13" s="1">
        <f>'blk, drift &amp; conc calc'!J88</f>
        <v>124.90209900904236</v>
      </c>
      <c r="J13" s="1">
        <f>'blk, drift &amp; conc calc'!K88</f>
        <v>-14.728876374284258</v>
      </c>
      <c r="K13" s="1">
        <f>'blk, drift &amp; conc calc'!L88</f>
        <v>2310.2400722342086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24.936463964943385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4443171.175488533</v>
      </c>
      <c r="C14" s="1">
        <f>'blk, drift &amp; conc calc'!D105</f>
        <v>62584.39773269358</v>
      </c>
      <c r="D14" s="1">
        <f>'blk, drift &amp; conc calc'!E105</f>
        <v>4045894.1457990226</v>
      </c>
      <c r="E14" s="178">
        <f>'blk, drift &amp; conc calc'!F105</f>
        <v>6018569.942709209</v>
      </c>
      <c r="F14" s="1">
        <f>'blk, drift &amp; conc calc'!G105</f>
        <v>362110.11392120505</v>
      </c>
      <c r="G14" s="1">
        <f>'blk, drift &amp; conc calc'!H105</f>
        <v>54146.26666169785</v>
      </c>
      <c r="H14" s="1">
        <f>'blk, drift &amp; conc calc'!I105</f>
        <v>1847.4162559622175</v>
      </c>
      <c r="I14" s="1">
        <f>'blk, drift &amp; conc calc'!J105</f>
        <v>75.98871020418517</v>
      </c>
      <c r="J14" s="1">
        <f>'blk, drift &amp; conc calc'!K105</f>
        <v>-10.981219845160906</v>
      </c>
      <c r="K14" s="1">
        <f>'blk, drift &amp; conc calc'!L105</f>
        <v>2676.6929880043176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274.0586267884621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5472095.816951395</v>
      </c>
      <c r="C15" s="1">
        <f>'blk, drift &amp; conc calc'!D76</f>
        <v>5043443.121738918</v>
      </c>
      <c r="D15" s="1">
        <f>'blk, drift &amp; conc calc'!E76</f>
        <v>5924699.611725381</v>
      </c>
      <c r="E15" s="178">
        <f>'blk, drift &amp; conc calc'!F76</f>
        <v>896375.0523018915</v>
      </c>
      <c r="F15" s="1">
        <f>'blk, drift &amp; conc calc'!G76</f>
        <v>519450.10497133556</v>
      </c>
      <c r="G15" s="1">
        <f>'blk, drift &amp; conc calc'!H76</f>
        <v>4836426.978903924</v>
      </c>
      <c r="H15" s="1">
        <f>'blk, drift &amp; conc calc'!I76</f>
        <v>545176.2426330226</v>
      </c>
      <c r="I15" s="1">
        <f>'blk, drift &amp; conc calc'!J76</f>
        <v>21649.892147141538</v>
      </c>
      <c r="J15" s="1">
        <f>'blk, drift &amp; conc calc'!K76</f>
        <v>275.05163401404116</v>
      </c>
      <c r="K15" s="1">
        <f>'blk, drift &amp; conc calc'!L76</f>
        <v>1929733.1865453268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284.41663401404116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/>
      <c r="C16"/>
      <c r="D16"/>
      <c r="E16" s="179"/>
      <c r="F16"/>
      <c r="G16"/>
      <c r="H16"/>
      <c r="I16"/>
      <c r="J16"/>
      <c r="K16"/>
    </row>
    <row r="17" spans="1:11" ht="10.5" customHeight="1">
      <c r="A17" s="1" t="str">
        <f>'blk, drift &amp; conc calc'!B106</f>
        <v>jb3-2</v>
      </c>
      <c r="B17"/>
      <c r="C17"/>
      <c r="D17"/>
      <c r="E17" s="179"/>
      <c r="F17"/>
      <c r="G17"/>
      <c r="H17"/>
      <c r="I17"/>
      <c r="J17"/>
      <c r="K17"/>
    </row>
    <row r="19" ht="11.25">
      <c r="A19" s="22" t="s">
        <v>1081</v>
      </c>
    </row>
    <row r="20" spans="1:21" ht="11.25">
      <c r="A20" s="1" t="s">
        <v>1182</v>
      </c>
      <c r="B20" s="1">
        <v>0</v>
      </c>
      <c r="C20" s="1">
        <v>0</v>
      </c>
      <c r="D20" s="1">
        <v>0</v>
      </c>
      <c r="E20" s="17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1242</v>
      </c>
      <c r="B21" s="32">
        <f>AVERAGE(B8:B9)</f>
        <v>4845578.4555318</v>
      </c>
      <c r="C21" s="32">
        <f aca="true" t="shared" si="0" ref="C21:K21">AVERAGE(C8:C9)</f>
        <v>244002.13551637437</v>
      </c>
      <c r="D21" s="32">
        <f t="shared" si="0"/>
        <v>4017073.621792985</v>
      </c>
      <c r="E21" s="180">
        <f t="shared" si="0"/>
        <v>5576401.405979877</v>
      </c>
      <c r="F21" s="32">
        <f t="shared" si="0"/>
        <v>367361.0247293919</v>
      </c>
      <c r="G21" s="32">
        <f t="shared" si="0"/>
        <v>251612.22339392148</v>
      </c>
      <c r="H21" s="32">
        <f t="shared" si="0"/>
        <v>7195.923022122133</v>
      </c>
      <c r="I21" s="32">
        <f t="shared" si="0"/>
        <v>82.0309997800544</v>
      </c>
      <c r="J21" s="32">
        <f t="shared" si="0"/>
        <v>3.237864842852013</v>
      </c>
      <c r="K21" s="32">
        <f t="shared" si="0"/>
        <v>2175.721017115464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32.5164875833154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5295829.099377307</v>
      </c>
      <c r="C22" s="32">
        <f aca="true" t="shared" si="2" ref="C22:K22">AVERAGE(C6:C7)</f>
        <v>5749131.261025979</v>
      </c>
      <c r="D22" s="32">
        <f t="shared" si="2"/>
        <v>5409090.521171787</v>
      </c>
      <c r="E22" s="180">
        <f t="shared" si="2"/>
        <v>1194674.753425627</v>
      </c>
      <c r="F22" s="32">
        <f t="shared" si="2"/>
        <v>542605.8959155728</v>
      </c>
      <c r="G22" s="32">
        <f t="shared" si="2"/>
        <v>5525306.705768481</v>
      </c>
      <c r="H22" s="32">
        <f>AVERAGE(H7)</f>
        <v>456192.53712714766</v>
      </c>
      <c r="I22" s="32">
        <f t="shared" si="2"/>
        <v>917.2588836649775</v>
      </c>
      <c r="J22" s="32">
        <f t="shared" si="2"/>
        <v>28.39878890840917</v>
      </c>
      <c r="K22" s="32">
        <f t="shared" si="2"/>
        <v>661960.8966265821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38.15465475986866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6966165.279248692</v>
      </c>
      <c r="C23" s="32">
        <f aca="true" t="shared" si="4" ref="C23:K23">AVERAGE(C10:C11)</f>
        <v>5985127.732607106</v>
      </c>
      <c r="D23" s="32">
        <f t="shared" si="4"/>
        <v>3156271.175025899</v>
      </c>
      <c r="E23" s="180">
        <f t="shared" si="4"/>
        <v>456938.26451343315</v>
      </c>
      <c r="F23" s="32">
        <f t="shared" si="4"/>
        <v>324123.49676778517</v>
      </c>
      <c r="G23" s="32">
        <f t="shared" si="4"/>
        <v>2715626.309305805</v>
      </c>
      <c r="H23" s="32">
        <f t="shared" si="4"/>
        <v>799855.6403366846</v>
      </c>
      <c r="I23" s="32">
        <f t="shared" si="4"/>
        <v>59786.888096468814</v>
      </c>
      <c r="J23" s="32">
        <f t="shared" si="4"/>
        <v>127.79754382474289</v>
      </c>
      <c r="K23" s="32">
        <f t="shared" si="4"/>
        <v>479204.6758752366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141.12422370391255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4488792.136352867</v>
      </c>
      <c r="C24" s="32">
        <f aca="true" t="shared" si="6" ref="C24:K24">AVERAGE(C13:C14)</f>
        <v>62648.42722804746</v>
      </c>
      <c r="D24" s="32">
        <f t="shared" si="6"/>
        <v>4112675.1974360053</v>
      </c>
      <c r="E24" s="180">
        <f t="shared" si="6"/>
        <v>5997896.396471746</v>
      </c>
      <c r="F24" s="32">
        <f t="shared" si="6"/>
        <v>364077.2107305954</v>
      </c>
      <c r="G24" s="32">
        <f t="shared" si="6"/>
        <v>53558.27299532769</v>
      </c>
      <c r="H24" s="32">
        <f t="shared" si="6"/>
        <v>1603.5122701181797</v>
      </c>
      <c r="I24" s="32">
        <f t="shared" si="6"/>
        <v>100.44540460661376</v>
      </c>
      <c r="J24" s="32">
        <f t="shared" si="6"/>
        <v>-12.855048109722581</v>
      </c>
      <c r="K24" s="32">
        <f t="shared" si="6"/>
        <v>2493.466530119263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149.49754537670276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5472095.816951395</v>
      </c>
      <c r="C25" s="1">
        <f aca="true" t="shared" si="8" ref="C25:U25">+C15</f>
        <v>5043443.121738918</v>
      </c>
      <c r="D25" s="1">
        <f t="shared" si="8"/>
        <v>5924699.611725381</v>
      </c>
      <c r="E25" s="178">
        <f t="shared" si="8"/>
        <v>896375.0523018915</v>
      </c>
      <c r="F25" s="1">
        <f t="shared" si="8"/>
        <v>519450.10497133556</v>
      </c>
      <c r="G25" s="1">
        <f t="shared" si="8"/>
        <v>4836426.978903924</v>
      </c>
      <c r="H25" s="1">
        <f t="shared" si="8"/>
        <v>545176.2426330226</v>
      </c>
      <c r="I25" s="1">
        <f t="shared" si="8"/>
        <v>21649.892147141538</v>
      </c>
      <c r="J25" s="1">
        <f t="shared" si="8"/>
        <v>275.05163401404116</v>
      </c>
      <c r="K25" s="1">
        <f t="shared" si="8"/>
        <v>1929733.1865453268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284.41663401404116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jb3-2</v>
      </c>
      <c r="B26"/>
      <c r="C26"/>
      <c r="D26"/>
      <c r="E26" s="179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8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1112</v>
      </c>
      <c r="C29" s="1" t="s">
        <v>1111</v>
      </c>
      <c r="D29" s="1" t="s">
        <v>1114</v>
      </c>
      <c r="E29" s="178" t="s">
        <v>1116</v>
      </c>
      <c r="F29" s="1" t="s">
        <v>1115</v>
      </c>
      <c r="G29" s="1" t="s">
        <v>1117</v>
      </c>
      <c r="H29" s="1" t="s">
        <v>1118</v>
      </c>
      <c r="I29" s="1" t="s">
        <v>1119</v>
      </c>
      <c r="J29" s="1" t="s">
        <v>1262</v>
      </c>
      <c r="K29" s="1" t="s">
        <v>1113</v>
      </c>
      <c r="L29" s="1" t="s">
        <v>1122</v>
      </c>
      <c r="M29" s="1" t="s">
        <v>1124</v>
      </c>
      <c r="N29" s="1" t="s">
        <v>1127</v>
      </c>
      <c r="O29" s="1" t="s">
        <v>1120</v>
      </c>
      <c r="P29" s="1" t="s">
        <v>1121</v>
      </c>
      <c r="Q29" s="1" t="s">
        <v>1208</v>
      </c>
      <c r="R29" s="1" t="s">
        <v>1207</v>
      </c>
      <c r="S29" s="1" t="s">
        <v>1276</v>
      </c>
      <c r="T29" s="1" t="s">
        <v>1123</v>
      </c>
      <c r="U29" s="1" t="s">
        <v>1072</v>
      </c>
    </row>
    <row r="30" spans="1:21" ht="11.25">
      <c r="A30" s="1" t="s">
        <v>1182</v>
      </c>
      <c r="B30" s="1">
        <v>0</v>
      </c>
      <c r="C30" s="1">
        <v>0</v>
      </c>
      <c r="D30" s="1">
        <v>0</v>
      </c>
      <c r="E30" s="17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1104</v>
      </c>
      <c r="B31" s="49">
        <v>20.483173859940678</v>
      </c>
      <c r="C31" s="49">
        <v>0.3611773572275202</v>
      </c>
      <c r="D31" s="49">
        <v>6.053158810757512</v>
      </c>
      <c r="E31" s="181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1077</v>
      </c>
      <c r="B32" s="49">
        <v>22.247760943304677</v>
      </c>
      <c r="C32" s="49">
        <v>8.141025488965884</v>
      </c>
      <c r="D32" s="49">
        <v>7.84342755654428</v>
      </c>
      <c r="E32" s="181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1260</v>
      </c>
      <c r="B33" s="49">
        <v>29.1333925592658</v>
      </c>
      <c r="C33" s="49">
        <v>8.242559088981944</v>
      </c>
      <c r="D33" s="49">
        <v>4.620366665994165</v>
      </c>
      <c r="E33" s="181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1196</v>
      </c>
      <c r="B34" s="49">
        <v>19.043871819468357</v>
      </c>
      <c r="C34" s="49">
        <v>0.10138186627606041</v>
      </c>
      <c r="D34" s="49">
        <v>6.120775290449932</v>
      </c>
      <c r="E34" s="181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1265</v>
      </c>
      <c r="B35" s="34">
        <v>23.640924877779227</v>
      </c>
      <c r="C35" s="34">
        <v>7.738668122537733</v>
      </c>
      <c r="D35" s="34">
        <v>7.775286039596052</v>
      </c>
      <c r="E35" s="182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82"/>
      <c r="F36" s="34"/>
      <c r="G36" s="34"/>
      <c r="H36" s="34"/>
      <c r="I36" s="34"/>
      <c r="J36" s="72"/>
      <c r="K36" s="7"/>
      <c r="L36" s="7"/>
    </row>
    <row r="38" spans="1:22" ht="11.25">
      <c r="A38" s="1" t="s">
        <v>1183</v>
      </c>
      <c r="B38" s="29">
        <f>SLOPE(B30:B33,B20:B23)</f>
        <v>4.190533272470741E-06</v>
      </c>
      <c r="C38" s="29">
        <f>SLOPE(C30:C33,C20:C23)</f>
        <v>1.3936993787270257E-06</v>
      </c>
      <c r="D38" s="29">
        <f>SLOPE(D30:D33,D20:D23)</f>
        <v>1.4626804100264023E-06</v>
      </c>
      <c r="E38" s="29">
        <f aca="true" t="shared" si="9" ref="E38:K38">SLOPE(E30:E33,E20:E23)</f>
        <v>4.99405029686408E-06</v>
      </c>
      <c r="F38" s="29">
        <f t="shared" si="9"/>
        <v>2.5013870897191526E-07</v>
      </c>
      <c r="G38" s="29">
        <f t="shared" si="9"/>
        <v>1.7043008332197912E-06</v>
      </c>
      <c r="H38" s="29">
        <f t="shared" si="9"/>
        <v>2.9614817256336167E-06</v>
      </c>
      <c r="I38" s="29">
        <f t="shared" si="9"/>
        <v>1.9553830857816586E-05</v>
      </c>
      <c r="J38" s="29">
        <f t="shared" si="9"/>
        <v>0.0004000812139584944</v>
      </c>
      <c r="K38" s="29">
        <f t="shared" si="9"/>
        <v>8.647723070433992E-07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-0.00015665549492720185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1184</v>
      </c>
      <c r="B39" s="29">
        <f>INTERCEPT(B30:B33,B20:B23)</f>
        <v>0.04361854743908111</v>
      </c>
      <c r="C39" s="29">
        <f>INTERCEPT(C30:C33,C20:C23)</f>
        <v>0.012666710312416285</v>
      </c>
      <c r="D39" s="29">
        <f>INTERCEPT(D30:D33,D20:D23)</f>
        <v>0.02821784581166842</v>
      </c>
      <c r="E39" s="29">
        <f aca="true" t="shared" si="11" ref="E39:K39">INTERCEPT(E30:E33,E20:E23)</f>
        <v>-0.059317996315998656</v>
      </c>
      <c r="F39" s="29">
        <f t="shared" si="11"/>
        <v>0.000829117882769112</v>
      </c>
      <c r="G39" s="29">
        <f t="shared" si="11"/>
        <v>-0.04264880159482676</v>
      </c>
      <c r="H39" s="29">
        <f t="shared" si="11"/>
        <v>-0.004097960437248749</v>
      </c>
      <c r="I39" s="29">
        <f t="shared" si="11"/>
        <v>0.0025625828160268926</v>
      </c>
      <c r="J39" s="29">
        <f t="shared" si="11"/>
        <v>-0.0007796389388226039</v>
      </c>
      <c r="K39" s="29">
        <f t="shared" si="11"/>
        <v>0.001475425235959671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15.35931970397056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1185</v>
      </c>
      <c r="B40" s="29">
        <f>TREND(B30:B33,B20:B23,,TRUE)</f>
        <v>0.04361854743907397</v>
      </c>
      <c r="C40" s="29">
        <f>TREND(C30:C33,C20:C23,,TRUE)</f>
        <v>0.01266671031241599</v>
      </c>
      <c r="D40" s="29">
        <f>TREND(D30:D33,D20:D23,,TRUE)</f>
        <v>0.028217845811670583</v>
      </c>
      <c r="E40" s="29">
        <f aca="true" t="shared" si="13" ref="E40:K40">TREND(E30:E33,E20:E23,,TRUE)</f>
        <v>-0.05931799631599654</v>
      </c>
      <c r="F40" s="29">
        <f t="shared" si="13"/>
        <v>0.0008291178827691053</v>
      </c>
      <c r="G40" s="29">
        <f t="shared" si="13"/>
        <v>-0.04264880159482691</v>
      </c>
      <c r="H40" s="29">
        <f t="shared" si="13"/>
        <v>-0.004097960437248717</v>
      </c>
      <c r="I40" s="29">
        <f t="shared" si="13"/>
        <v>0.002562582816026828</v>
      </c>
      <c r="J40" s="29">
        <f t="shared" si="13"/>
        <v>-0.0007796389388226045</v>
      </c>
      <c r="K40" s="29">
        <f t="shared" si="13"/>
        <v>0.0014754252359598034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15.359319703970563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1186</v>
      </c>
      <c r="B41" s="29">
        <f>RSQ(B30:B33,B20:B23)</f>
        <v>0.9999355375394627</v>
      </c>
      <c r="C41" s="29">
        <f>RSQ(C30:C33,C20:C23)</f>
        <v>0.9995939243339937</v>
      </c>
      <c r="D41" s="29">
        <f>RSQ(D30:D33,D20:D23)</f>
        <v>0.9990235338960234</v>
      </c>
      <c r="E41" s="29">
        <f aca="true" t="shared" si="15" ref="E41:K41">RSQ(E30:E33,E20:E23)</f>
        <v>0.9999697761214721</v>
      </c>
      <c r="F41" s="29">
        <f t="shared" si="15"/>
        <v>0.9975106321460918</v>
      </c>
      <c r="G41" s="29">
        <f t="shared" si="15"/>
        <v>0.9996448803924624</v>
      </c>
      <c r="H41" s="29">
        <f t="shared" si="15"/>
        <v>0.9999789567807136</v>
      </c>
      <c r="I41" s="29">
        <f t="shared" si="15"/>
        <v>0.9999734841899598</v>
      </c>
      <c r="J41" s="29">
        <f t="shared" si="15"/>
        <v>0.9982254978154409</v>
      </c>
      <c r="K41" s="29">
        <f t="shared" si="15"/>
        <v>0.9998934183739258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3.5063543694774E-07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1290</v>
      </c>
    </row>
    <row r="69" spans="1:21" ht="11.25">
      <c r="A69" s="22"/>
      <c r="B69" s="1" t="s">
        <v>1112</v>
      </c>
      <c r="C69" s="1" t="s">
        <v>1111</v>
      </c>
      <c r="D69" s="1" t="s">
        <v>1114</v>
      </c>
      <c r="E69" s="178" t="s">
        <v>1116</v>
      </c>
      <c r="F69" s="1" t="s">
        <v>1115</v>
      </c>
      <c r="G69" s="1" t="s">
        <v>1117</v>
      </c>
      <c r="H69" s="1" t="s">
        <v>1118</v>
      </c>
      <c r="I69" s="1" t="s">
        <v>1119</v>
      </c>
      <c r="J69" s="1" t="s">
        <v>1096</v>
      </c>
      <c r="K69" s="1" t="s">
        <v>1113</v>
      </c>
      <c r="L69" s="1" t="s">
        <v>1122</v>
      </c>
      <c r="M69" s="1" t="s">
        <v>1124</v>
      </c>
      <c r="N69" s="1" t="s">
        <v>1127</v>
      </c>
      <c r="O69" s="1" t="s">
        <v>1120</v>
      </c>
      <c r="P69" s="1" t="s">
        <v>1121</v>
      </c>
      <c r="Q69" s="1" t="s">
        <v>1208</v>
      </c>
      <c r="R69" s="1" t="s">
        <v>1207</v>
      </c>
      <c r="S69" s="1" t="s">
        <v>1126</v>
      </c>
      <c r="T69" s="1" t="s">
        <v>1123</v>
      </c>
      <c r="U69" s="1" t="s">
        <v>1072</v>
      </c>
    </row>
    <row r="70" spans="1:21" ht="11.25">
      <c r="A70" s="1" t="s">
        <v>1105</v>
      </c>
      <c r="B70" s="34">
        <v>23.328658251519403</v>
      </c>
      <c r="C70" s="34">
        <v>7.146638433033351</v>
      </c>
      <c r="D70" s="34">
        <v>8.601398601398602</v>
      </c>
      <c r="E70" s="182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1196</v>
      </c>
      <c r="B72" s="49">
        <v>19.043871819468357</v>
      </c>
      <c r="C72" s="49">
        <v>0.10138186627606041</v>
      </c>
      <c r="D72" s="49">
        <v>6.120775290449932</v>
      </c>
      <c r="E72" s="181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1198</v>
      </c>
      <c r="B73" s="49">
        <v>25.322093355602174</v>
      </c>
      <c r="C73" s="49">
        <v>7.154452265546375</v>
      </c>
      <c r="D73" s="49">
        <v>9.664997325624585</v>
      </c>
      <c r="E73" s="181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1182</v>
      </c>
      <c r="B75" s="39">
        <v>0</v>
      </c>
    </row>
    <row r="76" spans="1:2" ht="11.25">
      <c r="A76" s="1" t="s">
        <v>1239</v>
      </c>
      <c r="B76" s="91">
        <v>815775.5763590767</v>
      </c>
    </row>
    <row r="77" spans="1:2" ht="11.25">
      <c r="A77" s="1" t="s">
        <v>1241</v>
      </c>
      <c r="B77" s="39">
        <v>324422.6703893792</v>
      </c>
    </row>
    <row r="78" spans="1:2" ht="11.25">
      <c r="A78" s="1" t="s">
        <v>1240</v>
      </c>
      <c r="B78" s="91">
        <v>3725412.536306778</v>
      </c>
    </row>
    <row r="79" spans="1:2" ht="11.25">
      <c r="A79" s="1" t="s">
        <v>1087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1116</v>
      </c>
    </row>
    <row r="83" spans="1:2" ht="11.25">
      <c r="A83" s="1" t="s">
        <v>1182</v>
      </c>
      <c r="B83" s="39">
        <v>0</v>
      </c>
    </row>
    <row r="84" spans="1:2" ht="11.25">
      <c r="A84" s="1" t="s">
        <v>1077</v>
      </c>
      <c r="B84" s="117">
        <v>5.804982036802153</v>
      </c>
    </row>
    <row r="85" spans="1:2" ht="11.25">
      <c r="A85" s="1" t="s">
        <v>1260</v>
      </c>
      <c r="B85" s="117">
        <v>2.245314319076767</v>
      </c>
    </row>
    <row r="86" spans="1:2" ht="11.25">
      <c r="A86" s="1" t="s">
        <v>1196</v>
      </c>
      <c r="B86" s="117">
        <v>30.149666915583403</v>
      </c>
    </row>
    <row r="87" spans="1:2" ht="11.25">
      <c r="A87" s="34" t="s">
        <v>1265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1183</v>
      </c>
      <c r="B90" s="125">
        <f>SLOPE(B83:B85,B75:B77)</f>
        <v>7.126336539044289E-06</v>
      </c>
    </row>
    <row r="91" spans="1:2" ht="11.25">
      <c r="A91" s="1" t="s">
        <v>1184</v>
      </c>
      <c r="B91" s="125">
        <f>INTERCEPT(B83:B85,B75:B77)</f>
        <v>-0.02504669055961184</v>
      </c>
    </row>
    <row r="92" spans="1:2" ht="11.25">
      <c r="A92" s="1" t="s">
        <v>1185</v>
      </c>
      <c r="B92" s="125">
        <f>TREND(B83:B85,B75:B77,,TRUE)</f>
        <v>-0.025046690559612905</v>
      </c>
    </row>
    <row r="93" spans="1:2" ht="11.25">
      <c r="A93" s="1" t="s">
        <v>1186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1147</v>
      </c>
      <c r="B1" s="3" t="s">
        <v>1148</v>
      </c>
      <c r="C1" s="3" t="s">
        <v>1196</v>
      </c>
      <c r="D1" s="3" t="s">
        <v>1105</v>
      </c>
      <c r="E1" s="3" t="s">
        <v>1077</v>
      </c>
      <c r="F1" s="3" t="s">
        <v>1104</v>
      </c>
      <c r="G1" s="69" t="s">
        <v>1265</v>
      </c>
      <c r="H1" s="3" t="s">
        <v>1197</v>
      </c>
      <c r="I1" s="3" t="s">
        <v>1198</v>
      </c>
      <c r="J1" s="3" t="s">
        <v>1268</v>
      </c>
      <c r="K1" s="3" t="s">
        <v>1269</v>
      </c>
      <c r="L1" s="12"/>
      <c r="M1" s="13" t="s">
        <v>1088</v>
      </c>
      <c r="N1" s="54" t="s">
        <v>1267</v>
      </c>
      <c r="O1" s="55" t="s">
        <v>1196</v>
      </c>
      <c r="P1" s="55" t="s">
        <v>1104</v>
      </c>
      <c r="Q1" s="55" t="s">
        <v>1077</v>
      </c>
      <c r="R1" s="55" t="s">
        <v>1198</v>
      </c>
      <c r="S1" s="55" t="s">
        <v>1271</v>
      </c>
      <c r="T1" s="55" t="s">
        <v>1105</v>
      </c>
      <c r="U1" s="55" t="s">
        <v>1090</v>
      </c>
      <c r="V1" s="56" t="s">
        <v>1197</v>
      </c>
      <c r="W1" s="55" t="s">
        <v>1148</v>
      </c>
      <c r="X1" s="57" t="s">
        <v>1272</v>
      </c>
    </row>
    <row r="2" spans="1:24" ht="11.25">
      <c r="A2" s="4" t="s">
        <v>1209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1112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1210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1111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1175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1114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1176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1116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1200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1115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1199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1117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1201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1118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1177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1119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1178</v>
      </c>
      <c r="B10" s="5" t="s">
        <v>1202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1270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1179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1113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1180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1203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1204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1205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1275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1120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1122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1121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1124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1122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1127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1123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1120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1124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1121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1125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1208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1206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1207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1126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1126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1207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1123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1127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1072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1208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1273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1072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1274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1076</v>
      </c>
      <c r="B31" s="38"/>
      <c r="C31" s="12"/>
      <c r="E31" s="4"/>
      <c r="F31" s="44"/>
    </row>
    <row r="32" spans="1:11" ht="23.25" thickBot="1">
      <c r="A32" s="2" t="s">
        <v>1147</v>
      </c>
      <c r="B32" s="3" t="s">
        <v>1148</v>
      </c>
      <c r="C32" s="3" t="s">
        <v>1196</v>
      </c>
      <c r="D32" s="3" t="s">
        <v>1105</v>
      </c>
      <c r="E32" s="3" t="s">
        <v>1077</v>
      </c>
      <c r="F32" s="3" t="s">
        <v>1104</v>
      </c>
      <c r="G32" s="69" t="s">
        <v>1265</v>
      </c>
      <c r="H32" s="3" t="s">
        <v>1197</v>
      </c>
      <c r="I32" s="3" t="s">
        <v>1198</v>
      </c>
      <c r="J32" s="3" t="s">
        <v>1268</v>
      </c>
      <c r="K32" s="3" t="s">
        <v>1269</v>
      </c>
    </row>
    <row r="33" spans="1:11" ht="11.25">
      <c r="A33" s="4" t="s">
        <v>1209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1210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1175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1176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1200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1199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1201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1177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1178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1179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1204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F1">
      <selection activeCell="L5" sqref="C4:L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1102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13413.843925965099</v>
      </c>
      <c r="D4" s="7">
        <f>'blk, drift &amp; conc calc'!D5</f>
        <v>6879.405000000001</v>
      </c>
      <c r="E4" s="7">
        <f>'blk, drift &amp; conc calc'!E5</f>
        <v>13453.462069006835</v>
      </c>
      <c r="F4" s="7">
        <f>'blk, drift &amp; conc calc'!F5</f>
        <v>1684.03</v>
      </c>
      <c r="G4" s="7">
        <f>'blk, drift &amp; conc calc'!G5</f>
        <v>10928.57780019939</v>
      </c>
      <c r="H4" s="7">
        <f>'blk, drift &amp; conc calc'!H5</f>
        <v>16913.131230513256</v>
      </c>
      <c r="I4" s="7">
        <f>'blk, drift &amp; conc calc'!I5</f>
        <v>13044.231200105974</v>
      </c>
      <c r="J4" s="7">
        <f>'blk, drift &amp; conc calc'!J5</f>
        <v>115.6430602157655</v>
      </c>
      <c r="K4" s="7">
        <f>'blk, drift &amp; conc calc'!K5</f>
        <v>40.19913406698594</v>
      </c>
      <c r="L4" s="7">
        <f>'blk, drift &amp; conc calc'!L5</f>
        <v>1058.849070024072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40.19913406698594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13416.13535659687</v>
      </c>
      <c r="D5" s="7">
        <f>'blk, drift &amp; conc calc'!D32</f>
        <v>5737.77</v>
      </c>
      <c r="E5" s="7">
        <f>'blk, drift &amp; conc calc'!E32</f>
        <v>13350.882875883353</v>
      </c>
      <c r="F5" s="7">
        <f>'blk, drift &amp; conc calc'!F32</f>
        <v>1375.718769985215</v>
      </c>
      <c r="G5" s="7">
        <f>'blk, drift &amp; conc calc'!G32</f>
        <v>11279.661652622122</v>
      </c>
      <c r="H5" s="7">
        <f>'blk, drift &amp; conc calc'!H32</f>
        <v>17812.758567025263</v>
      </c>
      <c r="I5" s="7">
        <f>'blk, drift &amp; conc calc'!I32</f>
        <v>13579.426620809034</v>
      </c>
      <c r="J5" s="7">
        <f>'blk, drift &amp; conc calc'!J32</f>
        <v>94.19</v>
      </c>
      <c r="K5" s="7">
        <f>'blk, drift &amp; conc calc'!K32</f>
        <v>53.24</v>
      </c>
      <c r="L5" s="7">
        <f>'blk, drift &amp; conc calc'!L32</f>
        <v>1236.580595447306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34.51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1128</v>
      </c>
      <c r="C9" s="7">
        <f>AVERAGE(C4:C5)</f>
        <v>13414.989641280983</v>
      </c>
      <c r="D9" s="7">
        <f>AVERAGE(D4:D5)</f>
        <v>6308.587500000001</v>
      </c>
      <c r="E9" s="7">
        <f>AVERAGE(E4:E5)</f>
        <v>13402.172472445094</v>
      </c>
      <c r="F9" s="7">
        <f aca="true" t="shared" si="0" ref="F9:V9">AVERAGE(F4:F5)</f>
        <v>1529.8743849926075</v>
      </c>
      <c r="G9" s="7">
        <f t="shared" si="0"/>
        <v>11104.119726410756</v>
      </c>
      <c r="H9" s="7">
        <f t="shared" si="0"/>
        <v>17362.94489876926</v>
      </c>
      <c r="I9" s="7">
        <f t="shared" si="0"/>
        <v>13311.828910457505</v>
      </c>
      <c r="J9" s="7">
        <f t="shared" si="0"/>
        <v>104.91653010788275</v>
      </c>
      <c r="K9" s="7">
        <f t="shared" si="0"/>
        <v>46.71956703349297</v>
      </c>
      <c r="L9" s="7">
        <f t="shared" si="0"/>
        <v>1147.714832735689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37.35456703349297</v>
      </c>
      <c r="U9" s="7">
        <f t="shared" si="0"/>
        <v>0</v>
      </c>
      <c r="V9" s="7">
        <f t="shared" si="0"/>
        <v>0</v>
      </c>
    </row>
    <row r="12" ht="11.25">
      <c r="B12" s="71" t="s">
        <v>1069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2005-02-17T18:28:02Z</dcterms:modified>
  <cp:category/>
  <cp:version/>
  <cp:contentType/>
  <cp:contentStatus/>
</cp:coreProperties>
</file>