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tabRatio="721" firstSheet="1" activeTab="5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<sst xmlns="http://schemas.openxmlformats.org/spreadsheetml/2006/main" count="6666" uniqueCount="1292">
  <si>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</si>
  <si>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</si>
  <si>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</si>
  <si>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</si>
  <si>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</si>
  <si>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</si>
  <si>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</si>
  <si>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</si>
  <si>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</si>
  <si>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</si>
  <si>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jb3-1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</si>
  <si>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</si>
  <si>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</si>
  <si>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</si>
  <si>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</si>
  <si>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</si>
  <si>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</si>
  <si>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</si>
  <si>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</si>
  <si>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</si>
  <si>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</si>
  <si>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</si>
  <si>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</si>
  <si>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</si>
  <si>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</si>
  <si>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</si>
  <si>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</si>
  <si>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</si>
  <si>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</si>
  <si>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</si>
  <si>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</si>
  <si>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</si>
  <si>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</si>
  <si>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</si>
  <si>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</si>
  <si>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</si>
  <si>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</si>
  <si>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</si>
  <si>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</si>
  <si>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</si>
  <si>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</si>
  <si>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</si>
  <si>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</si>
  <si>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</si>
  <si>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</si>
  <si>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</si>
  <si>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</si>
  <si>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</si>
  <si>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</si>
  <si>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182r1  43-52</t>
  </si>
  <si>
    <t>204r4  15-26</t>
  </si>
  <si>
    <t xml:space="preserve">       27.49</t>
  </si>
  <si>
    <t xml:space="preserve">      899.07</t>
  </si>
  <si>
    <t xml:space="preserve">    23,401.53</t>
  </si>
  <si>
    <t xml:space="preserve">    23,606.74</t>
  </si>
  <si>
    <t xml:space="preserve">    23,311.25</t>
  </si>
  <si>
    <t xml:space="preserve">     8,713.16</t>
  </si>
  <si>
    <t xml:space="preserve">     8,461.07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</si>
  <si>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</si>
  <si>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</si>
  <si>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</si>
  <si>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</si>
  <si>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</si>
  <si>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</si>
  <si>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</si>
  <si>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</si>
  <si>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</si>
  <si>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</si>
  <si>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</si>
  <si>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</si>
  <si>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</si>
  <si>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</si>
  <si>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</si>
  <si>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</si>
  <si>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</si>
  <si>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</si>
  <si>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</si>
  <si>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</si>
  <si>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</si>
  <si>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</si>
  <si>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</si>
  <si>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</si>
  <si>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</si>
  <si>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</si>
  <si>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</si>
  <si>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</si>
  <si>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</si>
  <si>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</si>
  <si>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</si>
  <si>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</si>
  <si>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</si>
  <si>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</si>
  <si>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</si>
  <si>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</si>
  <si>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</si>
  <si>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</si>
  <si>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</si>
  <si>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</si>
  <si>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</si>
  <si>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</si>
  <si>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</si>
  <si>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</si>
  <si>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</si>
  <si>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</si>
  <si>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</si>
  <si>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</si>
  <si>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</si>
  <si>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</si>
  <si>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</si>
  <si>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</si>
  <si>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</si>
  <si>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</si>
  <si>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</si>
  <si>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</si>
  <si>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</si>
  <si>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</si>
  <si>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</si>
  <si>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</si>
  <si>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</si>
  <si>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</si>
  <si>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</si>
  <si>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</si>
  <si>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</si>
  <si>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</si>
  <si>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</si>
  <si>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</si>
  <si>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</si>
  <si>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</si>
  <si>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</si>
  <si>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</si>
  <si>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</si>
  <si>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</si>
  <si>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</si>
  <si>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</si>
  <si>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</si>
  <si>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</si>
  <si>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</si>
  <si>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</si>
  <si>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</si>
  <si>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</si>
  <si>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</si>
  <si>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Power:</t>
  </si>
  <si>
    <t>1000</t>
  </si>
  <si>
    <t>Auxiliary Flow:</t>
  </si>
  <si>
    <t>0.0</t>
  </si>
  <si>
    <t>jp-1-2</t>
  </si>
  <si>
    <t>ja-3-2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</si>
  <si>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</si>
  <si>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</si>
  <si>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</si>
  <si>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</si>
  <si>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</si>
  <si>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</si>
  <si>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</si>
  <si>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</si>
  <si>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</si>
  <si>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</si>
  <si>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</si>
  <si>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</si>
  <si>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</si>
  <si>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</si>
  <si>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</si>
  <si>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</si>
  <si>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</si>
  <si>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</si>
  <si>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</si>
  <si>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</si>
  <si>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</si>
  <si>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</si>
  <si>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</si>
  <si>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</si>
  <si>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</si>
  <si>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</si>
  <si>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</si>
  <si>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</si>
  <si>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</si>
  <si>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</si>
  <si>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</si>
  <si>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</si>
  <si>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</si>
  <si>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</si>
  <si>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</si>
  <si>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</si>
  <si>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</si>
  <si>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</si>
  <si>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</si>
  <si>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</si>
  <si>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</si>
  <si>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</si>
  <si>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</si>
  <si>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</si>
  <si>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206r1  0-3</t>
  </si>
  <si>
    <t xml:space="preserve">      259.20</t>
  </si>
  <si>
    <t xml:space="preserve">      150.65</t>
  </si>
  <si>
    <t xml:space="preserve">      306.93</t>
  </si>
  <si>
    <t xml:space="preserve">  5,273,940.09</t>
  </si>
  <si>
    <t xml:space="preserve">  4,880,205.27</t>
  </si>
  <si>
    <t>dts-1-2</t>
  </si>
  <si>
    <t>#: 30</t>
  </si>
  <si>
    <t>jb3-2</t>
  </si>
  <si>
    <t>JB-3 (Imai et al., 1995)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</si>
  <si>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</si>
  <si>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</si>
  <si>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</si>
  <si>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</si>
  <si>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</si>
  <si>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</si>
  <si>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</si>
  <si>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</si>
  <si>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</si>
  <si>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</si>
  <si>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</si>
  <si>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</si>
  <si>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</si>
  <si>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</si>
  <si>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</si>
  <si>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</si>
  <si>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</si>
  <si>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</si>
  <si>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</si>
  <si>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</si>
  <si>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</si>
  <si>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</si>
  <si>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</si>
  <si>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</si>
  <si>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</si>
  <si>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</si>
  <si>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</si>
  <si>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</si>
  <si>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</si>
  <si>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</si>
  <si>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</si>
  <si>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</si>
  <si>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</si>
  <si>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</si>
  <si>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</si>
  <si>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</si>
  <si>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Analysis report from: 17.02.2005             Run: 305majors12</t>
  </si>
  <si>
    <t xml:space="preserve">      301.76</t>
  </si>
  <si>
    <t xml:space="preserve">      296.86</t>
  </si>
  <si>
    <t xml:space="preserve">      256.45</t>
  </si>
  <si>
    <t xml:space="preserve">  5,138,537.01</t>
  </si>
  <si>
    <t xml:space="preserve">  5,182,612.98</t>
  </si>
  <si>
    <t xml:space="preserve">  5,242,823.46</t>
  </si>
  <si>
    <t xml:space="preserve">   479,500.12</t>
  </si>
  <si>
    <t xml:space="preserve">   476,926.35</t>
  </si>
  <si>
    <t xml:space="preserve">   473,697.05</t>
  </si>
  <si>
    <t xml:space="preserve">  5,316,452.72</t>
  </si>
  <si>
    <t xml:space="preserve">  5,286,160.14</t>
  </si>
  <si>
    <t xml:space="preserve">  5,236,222.72</t>
  </si>
  <si>
    <t xml:space="preserve">   824,111.71</t>
  </si>
  <si>
    <t xml:space="preserve">   830,056.31</t>
  </si>
  <si>
    <t xml:space="preserve">   852,372.68</t>
  </si>
  <si>
    <t xml:space="preserve">   513,338.77</t>
  </si>
  <si>
    <t xml:space="preserve">   520,324.95</t>
  </si>
  <si>
    <t xml:space="preserve">   521,768.74</t>
  </si>
  <si>
    <t xml:space="preserve">  1,650,201.54</t>
  </si>
  <si>
    <t xml:space="preserve">  1,633,313.87</t>
  </si>
  <si>
    <t xml:space="preserve">  1,754,870.58</t>
  </si>
  <si>
    <t xml:space="preserve">  4,415,437.79</t>
  </si>
  <si>
    <t xml:space="preserve">  4,051,888.69</t>
  </si>
  <si>
    <t xml:space="preserve">  4,394,179.22</t>
  </si>
  <si>
    <t xml:space="preserve">  4,786,286.35</t>
  </si>
  <si>
    <t xml:space="preserve">  4,796,817.56</t>
  </si>
  <si>
    <t xml:space="preserve">  4,778,563.83</t>
  </si>
  <si>
    <t xml:space="preserve">   531,504.07</t>
  </si>
  <si>
    <t xml:space="preserve">   520,560.14</t>
  </si>
  <si>
    <t xml:space="preserve">   524,719.64</t>
  </si>
  <si>
    <t xml:space="preserve">    21,429.21</t>
  </si>
  <si>
    <t xml:space="preserve">    22,460.23</t>
  </si>
  <si>
    <t xml:space="preserve">    21,579.01</t>
  </si>
  <si>
    <t xml:space="preserve">       49.20</t>
  </si>
  <si>
    <t xml:space="preserve">       26.92</t>
  </si>
  <si>
    <t xml:space="preserve">       63.57</t>
  </si>
  <si>
    <t xml:space="preserve">     4,667.25</t>
  </si>
  <si>
    <t xml:space="preserve">     4,659.28</t>
  </si>
  <si>
    <t xml:space="preserve">     4,420.98</t>
  </si>
  <si>
    <t xml:space="preserve">     7,047.97</t>
  </si>
  <si>
    <t xml:space="preserve">     7,055.52</t>
  </si>
  <si>
    <t xml:space="preserve">     7,255.47</t>
  </si>
  <si>
    <t xml:space="preserve">     8,935.71</t>
  </si>
  <si>
    <t xml:space="preserve">     8,670.60</t>
  </si>
  <si>
    <t xml:space="preserve">     8,901.67</t>
  </si>
  <si>
    <t xml:space="preserve">      832.25</t>
  </si>
  <si>
    <t xml:space="preserve">      854.00</t>
  </si>
  <si>
    <t xml:space="preserve">      881.62</t>
  </si>
  <si>
    <t xml:space="preserve">      591.24</t>
  </si>
  <si>
    <t xml:space="preserve">      637.75</t>
  </si>
  <si>
    <t xml:space="preserve">      580.57</t>
  </si>
  <si>
    <t xml:space="preserve">      916.78</t>
  </si>
  <si>
    <t xml:space="preserve">     1,199.37</t>
  </si>
  <si>
    <t xml:space="preserve">  2,729,396.35</t>
  </si>
  <si>
    <t xml:space="preserve">  2,753,651.35</t>
  </si>
  <si>
    <t xml:space="preserve">  1,181,602.41</t>
  </si>
  <si>
    <t xml:space="preserve">  1,168,487.00</t>
  </si>
  <si>
    <t xml:space="preserve">  1,172,451.63</t>
  </si>
  <si>
    <t xml:space="preserve">     8,609.84</t>
  </si>
  <si>
    <t xml:space="preserve">    10,179.77</t>
  </si>
  <si>
    <t xml:space="preserve">    10,198.06</t>
  </si>
  <si>
    <t xml:space="preserve">    10,439.91</t>
  </si>
  <si>
    <t xml:space="preserve">       26.42</t>
  </si>
  <si>
    <t xml:space="preserve">      104.25</t>
  </si>
  <si>
    <t xml:space="preserve">       67.10</t>
  </si>
  <si>
    <t>-        4.93</t>
  </si>
  <si>
    <t xml:space="preserve">        3.31</t>
  </si>
  <si>
    <t xml:space="preserve">       71.28</t>
  </si>
  <si>
    <t xml:space="preserve">  4,996,440.23</t>
  </si>
  <si>
    <t xml:space="preserve">  4,922,960.03</t>
  </si>
  <si>
    <t xml:space="preserve">  4,987,031.10</t>
  </si>
  <si>
    <t xml:space="preserve">   491,241.46</t>
  </si>
  <si>
    <t xml:space="preserve">   481,911.65</t>
  </si>
  <si>
    <t xml:space="preserve">   477,424.07</t>
  </si>
  <si>
    <t xml:space="preserve">  4,735,887.58</t>
  </si>
  <si>
    <t xml:space="preserve">  4,844,872.27</t>
  </si>
  <si>
    <t xml:space="preserve">  4,887,271.79</t>
  </si>
  <si>
    <t xml:space="preserve">  1,105,450.75</t>
  </si>
  <si>
    <t xml:space="preserve">  1,103,117.55</t>
  </si>
  <si>
    <t xml:space="preserve">  1,123,705.90</t>
  </si>
  <si>
    <t xml:space="preserve">   504,157.07</t>
  </si>
  <si>
    <t xml:space="preserve">   513,891.54</t>
  </si>
  <si>
    <t xml:space="preserve">   497,858.43</t>
  </si>
  <si>
    <t xml:space="preserve">   582,937.92</t>
  </si>
  <si>
    <t xml:space="preserve">   600,923.01</t>
  </si>
  <si>
    <t xml:space="preserve">   615,180.15</t>
  </si>
  <si>
    <t xml:space="preserve">  5,049,133.98</t>
  </si>
  <si>
    <t xml:space="preserve">  5,028,943.55</t>
  </si>
  <si>
    <t xml:space="preserve">  5,113,878.07</t>
  </si>
  <si>
    <t xml:space="preserve">  5,185,789.47</t>
  </si>
  <si>
    <t xml:space="preserve">  5,699,014.41</t>
  </si>
  <si>
    <t xml:space="preserve">  5,561,440.10</t>
  </si>
  <si>
    <t xml:space="preserve">   431,482.86</t>
  </si>
  <si>
    <t xml:space="preserve">   420,360.74</t>
  </si>
  <si>
    <t xml:space="preserve">   425,430.99</t>
  </si>
  <si>
    <t xml:space="preserve">      930.48</t>
  </si>
  <si>
    <t xml:space="preserve">     1,201.63</t>
  </si>
  <si>
    <t xml:space="preserve">      903.25</t>
  </si>
  <si>
    <t xml:space="preserve">      329.02</t>
  </si>
  <si>
    <t xml:space="preserve">      303.91</t>
  </si>
  <si>
    <t xml:space="preserve">      345.94</t>
  </si>
  <si>
    <t xml:space="preserve">  5,087,654.15</t>
  </si>
  <si>
    <t xml:space="preserve">  5,228,378.08</t>
  </si>
  <si>
    <t xml:space="preserve">  5,180,525.58</t>
  </si>
  <si>
    <t xml:space="preserve">   485,076.57</t>
  </si>
  <si>
    <t xml:space="preserve">   488,947.26</t>
  </si>
  <si>
    <t xml:space="preserve">   491,878.03</t>
  </si>
  <si>
    <t xml:space="preserve">  5,420,352.04</t>
  </si>
  <si>
    <t xml:space="preserve">  5,230,338.78</t>
  </si>
  <si>
    <t xml:space="preserve">  5,347,953.97</t>
  </si>
  <si>
    <t xml:space="preserve">   863,224.45</t>
  </si>
  <si>
    <t xml:space="preserve">   856,939.96</t>
  </si>
  <si>
    <t xml:space="preserve">   835,928.96</t>
  </si>
  <si>
    <t xml:space="preserve">   527,095.97</t>
  </si>
  <si>
    <t xml:space="preserve">   506,591.62</t>
  </si>
  <si>
    <t xml:space="preserve">   514,465.18</t>
  </si>
  <si>
    <t xml:space="preserve">  1,609,163.94</t>
  </si>
  <si>
    <t xml:space="preserve">  1,576,575.06</t>
  </si>
  <si>
    <t xml:space="preserve">  1,680,558.79</t>
  </si>
  <si>
    <t xml:space="preserve">  4,334,150.45</t>
  </si>
  <si>
    <t xml:space="preserve">  4,280,330.70</t>
  </si>
  <si>
    <t xml:space="preserve">  4,336,903.21</t>
  </si>
  <si>
    <t xml:space="preserve">  4,792,028.28</t>
  </si>
  <si>
    <t xml:space="preserve">  4,859,925.52</t>
  </si>
  <si>
    <t xml:space="preserve">  4,597,535.57</t>
  </si>
  <si>
    <t xml:space="preserve">   516,090.46</t>
  </si>
  <si>
    <t xml:space="preserve">   542,937.77</t>
  </si>
  <si>
    <t xml:space="preserve">   521,223.08</t>
  </si>
  <si>
    <t xml:space="preserve">    21,868.30</t>
  </si>
  <si>
    <t xml:space="preserve">    21,951.52</t>
  </si>
  <si>
    <t xml:space="preserve">    21,728.11</t>
  </si>
  <si>
    <t>-       10.69</t>
  </si>
  <si>
    <t>-       17.49</t>
  </si>
  <si>
    <t xml:space="preserve">       90.44</t>
  </si>
  <si>
    <t xml:space="preserve">  4,584,666.99</t>
  </si>
  <si>
    <t xml:space="preserve">  4,651,535.45</t>
  </si>
  <si>
    <t xml:space="preserve">  4,395,890.72</t>
  </si>
  <si>
    <t xml:space="preserve">   331,938.75</t>
  </si>
  <si>
    <t xml:space="preserve">   336,272.39</t>
  </si>
  <si>
    <t xml:space="preserve">   330,265.96</t>
  </si>
  <si>
    <t xml:space="preserve">  3,549,068.55</t>
  </si>
  <si>
    <t xml:space="preserve">  3,602,783.36</t>
  </si>
  <si>
    <t xml:space="preserve">  3,636,434.36</t>
  </si>
  <si>
    <t xml:space="preserve">  5,245,664.72</t>
  </si>
  <si>
    <t xml:space="preserve">  5,295,412.85</t>
  </si>
  <si>
    <t xml:space="preserve">  5,394,910.99</t>
  </si>
  <si>
    <t xml:space="preserve">   454,952.73</t>
  </si>
  <si>
    <t xml:space="preserve">   464,934.78</t>
  </si>
  <si>
    <t xml:space="preserve">   454,063.79</t>
  </si>
  <si>
    <t xml:space="preserve">     3,324.97</t>
  </si>
  <si>
    <t xml:space="preserve">     3,008.16</t>
  </si>
  <si>
    <t xml:space="preserve">     3,007.39</t>
  </si>
  <si>
    <t xml:space="preserve">   254,861.39</t>
  </si>
  <si>
    <t xml:space="preserve">   244,494.88</t>
  </si>
  <si>
    <t xml:space="preserve">   257,462.72</t>
  </si>
  <si>
    <t xml:space="preserve">   239,002.22</t>
  </si>
  <si>
    <t xml:space="preserve">   250,433.12</t>
  </si>
  <si>
    <t xml:space="preserve">   243,252.05</t>
  </si>
  <si>
    <t xml:space="preserve">    16,941.47</t>
  </si>
  <si>
    <t xml:space="preserve">    16,571.74</t>
  </si>
  <si>
    <t xml:space="preserve">    16,338.80</t>
  </si>
  <si>
    <t xml:space="preserve">      329.83</t>
  </si>
  <si>
    <t xml:space="preserve">      307.57</t>
  </si>
  <si>
    <t xml:space="preserve">      235.79</t>
  </si>
  <si>
    <t xml:space="preserve">  4,084,057.27</t>
  </si>
  <si>
    <t xml:space="preserve">  3,940,325.85</t>
  </si>
  <si>
    <t xml:space="preserve">  4,099,633.94</t>
  </si>
  <si>
    <t xml:space="preserve">  4,525,000.10</t>
  </si>
  <si>
    <t xml:space="preserve">  4,685,658.59</t>
  </si>
  <si>
    <t xml:space="preserve">  5,179,840.32</t>
  </si>
  <si>
    <t xml:space="preserve">   693,946.16</t>
  </si>
  <si>
    <t xml:space="preserve">   681,456.44</t>
  </si>
  <si>
    <t xml:space="preserve">   701,710.00</t>
  </si>
  <si>
    <t xml:space="preserve">  6,180,576.83</t>
  </si>
  <si>
    <t xml:space="preserve">  6,315,318.08</t>
  </si>
  <si>
    <t xml:space="preserve">  6,001,637.67</t>
  </si>
  <si>
    <t xml:space="preserve">   829,040.74</t>
  </si>
  <si>
    <t xml:space="preserve">   816,601.40</t>
  </si>
  <si>
    <t xml:space="preserve">   813,079.92</t>
  </si>
  <si>
    <t xml:space="preserve">   510,935.95</t>
  </si>
  <si>
    <t xml:space="preserve">   519,388.84</t>
  </si>
  <si>
    <t xml:space="preserve">   526,938.42</t>
  </si>
  <si>
    <t xml:space="preserve">  1,357,018.51</t>
  </si>
  <si>
    <t xml:space="preserve">  1,398,927.33</t>
  </si>
  <si>
    <t xml:space="preserve">  1,438,543.86</t>
  </si>
  <si>
    <t xml:space="preserve">  4,154,011.32</t>
  </si>
  <si>
    <t xml:space="preserve">  4,323,602.90</t>
  </si>
  <si>
    <t xml:space="preserve">  4,106,538.43</t>
  </si>
  <si>
    <t xml:space="preserve">  4,729,654.39</t>
  </si>
  <si>
    <t xml:space="preserve">  4,717,325.69</t>
  </si>
  <si>
    <t xml:space="preserve">  4,706,904.64</t>
  </si>
  <si>
    <t xml:space="preserve">   585,731.68</t>
  </si>
  <si>
    <t xml:space="preserve">   602,611.04</t>
  </si>
  <si>
    <t xml:space="preserve">   588,026.10</t>
  </si>
  <si>
    <t xml:space="preserve">     1,283.78</t>
  </si>
  <si>
    <t xml:space="preserve">     1,427.39</t>
  </si>
  <si>
    <t xml:space="preserve">     1,427.20</t>
  </si>
  <si>
    <t xml:space="preserve">      337.24</t>
  </si>
  <si>
    <t xml:space="preserve">      283.78</t>
  </si>
  <si>
    <t xml:space="preserve">      143.33</t>
  </si>
  <si>
    <t xml:space="preserve">  5,246,709.18</t>
  </si>
  <si>
    <t xml:space="preserve">  5,267,115.50</t>
  </si>
  <si>
    <t xml:space="preserve">  5,158,159.67</t>
  </si>
  <si>
    <t xml:space="preserve">   476,836.27</t>
  </si>
  <si>
    <t xml:space="preserve">   470,161.80</t>
  </si>
  <si>
    <t xml:space="preserve">   493,004.62</t>
  </si>
  <si>
    <t xml:space="preserve">  5,396,231.26</t>
  </si>
  <si>
    <t xml:space="preserve">  5,341,080.90</t>
  </si>
  <si>
    <t xml:space="preserve">  5,320,916.03</t>
  </si>
  <si>
    <t xml:space="preserve">   824,977.69</t>
  </si>
  <si>
    <t xml:space="preserve">   852,074.84</t>
  </si>
  <si>
    <t xml:space="preserve">   849,876.96</t>
  </si>
  <si>
    <t xml:space="preserve">   510,457.91</t>
  </si>
  <si>
    <t xml:space="preserve">   512,938.02</t>
  </si>
  <si>
    <t xml:space="preserve">   514,516.71</t>
  </si>
  <si>
    <t xml:space="preserve">  1,694,672.18</t>
  </si>
  <si>
    <t xml:space="preserve">  1,737,649.76</t>
  </si>
  <si>
    <t xml:space="preserve">  1,711,707.20</t>
  </si>
  <si>
    <t xml:space="preserve">  4,473,903.19</t>
  </si>
  <si>
    <t xml:space="preserve">  4,407,805.41</t>
  </si>
  <si>
    <t xml:space="preserve">  4,403,379.21</t>
  </si>
  <si>
    <t xml:space="preserve">  4,583,763.06</t>
  </si>
  <si>
    <t xml:space="preserve">  4,658,937.05</t>
  </si>
  <si>
    <t xml:space="preserve">  4,758,722.91</t>
  </si>
  <si>
    <t xml:space="preserve">   518,931.34</t>
  </si>
  <si>
    <t xml:space="preserve">   524,957.83</t>
  </si>
  <si>
    <t xml:space="preserve">   532,695.40</t>
  </si>
  <si>
    <t xml:space="preserve">    21,747.68</t>
  </si>
  <si>
    <t xml:space="preserve">    20,991.26</t>
  </si>
  <si>
    <t xml:space="preserve">    21,470.12</t>
  </si>
  <si>
    <t>211r1  71-80</t>
  </si>
  <si>
    <t xml:space="preserve">       42.76</t>
  </si>
  <si>
    <t xml:space="preserve">        2.84</t>
  </si>
  <si>
    <t>-        3.96</t>
  </si>
  <si>
    <t xml:space="preserve">  5,396,377.19</t>
  </si>
  <si>
    <t xml:space="preserve">  5,472,973.31</t>
  </si>
  <si>
    <t xml:space="preserve">  5,421,152.10</t>
  </si>
  <si>
    <t xml:space="preserve">   326,169.06</t>
  </si>
  <si>
    <t xml:space="preserve">   330,259.26</t>
  </si>
  <si>
    <t xml:space="preserve">   325,277.09</t>
  </si>
  <si>
    <t xml:space="preserve">  2,509,243.26</t>
  </si>
  <si>
    <t xml:space="preserve">  2,588,954.65</t>
  </si>
  <si>
    <t xml:space="preserve">  2,377,567.78</t>
  </si>
  <si>
    <t xml:space="preserve">   993,410.34</t>
  </si>
  <si>
    <t xml:space="preserve">   938,292.78</t>
  </si>
  <si>
    <t xml:space="preserve">   984,036.39</t>
  </si>
  <si>
    <t xml:space="preserve">   553,836.13</t>
  </si>
  <si>
    <t xml:space="preserve">   558,070.14</t>
  </si>
  <si>
    <t xml:space="preserve">   551,299.07</t>
  </si>
  <si>
    <t xml:space="preserve">   237,448.49</t>
  </si>
  <si>
    <t xml:space="preserve">   242,257.03</t>
  </si>
  <si>
    <t xml:space="preserve">   203,272.53</t>
  </si>
  <si>
    <t xml:space="preserve">  5,046,140.76</t>
  </si>
  <si>
    <t xml:space="preserve">  5,165,586.05</t>
  </si>
  <si>
    <t xml:space="preserve">  5,332,948.73</t>
  </si>
  <si>
    <t xml:space="preserve">  6,097,032.63</t>
  </si>
  <si>
    <t xml:space="preserve">  5,592,958.56</t>
  </si>
  <si>
    <t xml:space="preserve">  6,190,122.74</t>
  </si>
  <si>
    <t xml:space="preserve">   558,467.85</t>
  </si>
  <si>
    <t xml:space="preserve">   512,557.37</t>
  </si>
  <si>
    <t xml:space="preserve">   487,104.01</t>
  </si>
  <si>
    <t xml:space="preserve">     1,002.58</t>
  </si>
  <si>
    <t xml:space="preserve">     1,151.82</t>
  </si>
  <si>
    <t xml:space="preserve">     1,336.44</t>
  </si>
  <si>
    <t>212r4  72-78</t>
  </si>
  <si>
    <t xml:space="preserve">       54.17</t>
  </si>
  <si>
    <t xml:space="preserve">       52.11</t>
  </si>
  <si>
    <t xml:space="preserve">       29.11</t>
  </si>
  <si>
    <t xml:space="preserve">  4,687,049.76</t>
  </si>
  <si>
    <t xml:space="preserve">  4,650,608.27</t>
  </si>
  <si>
    <t xml:space="preserve">  4,456,504.31</t>
  </si>
  <si>
    <t xml:space="preserve">   328,147.38</t>
  </si>
  <si>
    <t xml:space="preserve">   329,302.04</t>
  </si>
  <si>
    <t xml:space="preserve">   322,063.71</t>
  </si>
  <si>
    <t xml:space="preserve">  2,743,973.39</t>
  </si>
  <si>
    <t xml:space="preserve">      455.97</t>
  </si>
  <si>
    <t xml:space="preserve">      572.31</t>
  </si>
  <si>
    <t>220r1  70-80</t>
  </si>
  <si>
    <t xml:space="preserve">       72.39</t>
  </si>
  <si>
    <t xml:space="preserve">       25.13</t>
  </si>
  <si>
    <t xml:space="preserve">       39.63</t>
  </si>
  <si>
    <t xml:space="preserve">   472,755.01</t>
  </si>
  <si>
    <t xml:space="preserve">   468,156.67</t>
  </si>
  <si>
    <t xml:space="preserve">   474,063.78</t>
  </si>
  <si>
    <t xml:space="preserve">   171,843.40</t>
  </si>
  <si>
    <t xml:space="preserve">   172,890.41</t>
  </si>
  <si>
    <t xml:space="preserve">   169,220.29</t>
  </si>
  <si>
    <t xml:space="preserve">  4,783,643.12</t>
  </si>
  <si>
    <t xml:space="preserve">  5,008,057.54</t>
  </si>
  <si>
    <t xml:space="preserve">  4,845,977.16</t>
  </si>
  <si>
    <t xml:space="preserve">  5,300,309.74</t>
  </si>
  <si>
    <t xml:space="preserve">  5,478,791.04</t>
  </si>
  <si>
    <t xml:space="preserve">  5,304,283.52</t>
  </si>
  <si>
    <t xml:space="preserve">   442,797.26</t>
  </si>
  <si>
    <t xml:space="preserve">   451,989.75</t>
  </si>
  <si>
    <t xml:space="preserve">   442,882.41</t>
  </si>
  <si>
    <t xml:space="preserve">      771.33</t>
  </si>
  <si>
    <t xml:space="preserve">      668.01</t>
  </si>
  <si>
    <t xml:space="preserve">      866.61</t>
  </si>
  <si>
    <t>214r3  45-55</t>
  </si>
  <si>
    <t xml:space="preserve">        9.73</t>
  </si>
  <si>
    <t xml:space="preserve">       19.32</t>
  </si>
  <si>
    <t xml:space="preserve">       25.39</t>
  </si>
  <si>
    <t xml:space="preserve">  4,550,831.13</t>
  </si>
  <si>
    <t xml:space="preserve">  4,629,763.22</t>
  </si>
  <si>
    <t xml:space="preserve">  4,652,884.13</t>
  </si>
  <si>
    <t xml:space="preserve">   230,082.33</t>
  </si>
  <si>
    <t xml:space="preserve">   237,089.70</t>
  </si>
  <si>
    <t xml:space="preserve">   233,088.77</t>
  </si>
  <si>
    <t xml:space="preserve">  1,727,205.60</t>
  </si>
  <si>
    <t xml:space="preserve">  1,806,736.86</t>
  </si>
  <si>
    <t xml:space="preserve">  1,832,425.94</t>
  </si>
  <si>
    <t xml:space="preserve">  1,246,507.94</t>
  </si>
  <si>
    <t xml:space="preserve">  1,235,861.68</t>
  </si>
  <si>
    <t xml:space="preserve">  1,253,710.60</t>
  </si>
  <si>
    <t xml:space="preserve">   470,172.59</t>
  </si>
  <si>
    <t xml:space="preserve">   473,204.19</t>
  </si>
  <si>
    <t xml:space="preserve">   471,478.29</t>
  </si>
  <si>
    <t xml:space="preserve">   136,517.92</t>
  </si>
  <si>
    <t xml:space="preserve">   138,270.08</t>
  </si>
  <si>
    <t xml:space="preserve">   142,256.59</t>
  </si>
  <si>
    <t xml:space="preserve">  5,070,812.68</t>
  </si>
  <si>
    <t xml:space="preserve">  5,038,265.03</t>
  </si>
  <si>
    <t xml:space="preserve">  5,071,378.39</t>
  </si>
  <si>
    <t xml:space="preserve">  5,599,975.70</t>
  </si>
  <si>
    <t xml:space="preserve">  5,282,604.31</t>
  </si>
  <si>
    <t xml:space="preserve">  5,553,121.89</t>
  </si>
  <si>
    <t xml:space="preserve">   418,194.04</t>
  </si>
  <si>
    <t xml:space="preserve">   406,040.73</t>
  </si>
  <si>
    <t xml:space="preserve">   411,847.95</t>
  </si>
  <si>
    <t xml:space="preserve">      603.63</t>
  </si>
  <si>
    <t xml:space="preserve">      589.94</t>
  </si>
  <si>
    <t xml:space="preserve">      566.28</t>
  </si>
  <si>
    <t xml:space="preserve">      100.25</t>
  </si>
  <si>
    <t xml:space="preserve">      129.40</t>
  </si>
  <si>
    <t xml:space="preserve">       80.63</t>
  </si>
  <si>
    <t xml:space="preserve">  5,753,193.71</t>
  </si>
  <si>
    <t xml:space="preserve">  5,806,756.29</t>
  </si>
  <si>
    <t xml:space="preserve">  5,911,133.03</t>
  </si>
  <si>
    <t xml:space="preserve">   248,802.57</t>
  </si>
  <si>
    <t xml:space="preserve">   260,475.15</t>
  </si>
  <si>
    <t xml:space="preserve">   254,302.02</t>
  </si>
  <si>
    <t xml:space="preserve">  2,402,503.45</t>
  </si>
  <si>
    <t xml:space="preserve">  2,333,669.10</t>
  </si>
  <si>
    <t xml:space="preserve">  2,383,755.31</t>
  </si>
  <si>
    <t xml:space="preserve">   383,352.83</t>
  </si>
  <si>
    <t xml:space="preserve">   396,641.13</t>
  </si>
  <si>
    <t xml:space="preserve">   408,083.15</t>
  </si>
  <si>
    <t xml:space="preserve">   567,588.58</t>
  </si>
  <si>
    <t xml:space="preserve">   580,796.74</t>
  </si>
  <si>
    <t xml:space="preserve">   581,846.19</t>
  </si>
  <si>
    <t xml:space="preserve">   371,568.98</t>
  </si>
  <si>
    <t xml:space="preserve">   380,910.03</t>
  </si>
  <si>
    <t xml:space="preserve">   358,843.72</t>
  </si>
  <si>
    <t xml:space="preserve">  2,333,758.76</t>
  </si>
  <si>
    <t xml:space="preserve">  2,217,829.44</t>
  </si>
  <si>
    <t xml:space="preserve">  2,291,829.84</t>
  </si>
  <si>
    <t xml:space="preserve">  5,356,875.79</t>
  </si>
  <si>
    <t xml:space="preserve">  5,444,850.21</t>
  </si>
  <si>
    <t xml:space="preserve">  5,327,471.79</t>
  </si>
  <si>
    <t xml:space="preserve">   706,953.10</t>
  </si>
  <si>
    <t xml:space="preserve">   691,878.73</t>
  </si>
  <si>
    <t xml:space="preserve">   696,561.07</t>
  </si>
  <si>
    <t xml:space="preserve">    63,467.72</t>
  </si>
  <si>
    <t xml:space="preserve">    64,092.99</t>
  </si>
  <si>
    <t xml:space="preserve">    63,570.05</t>
  </si>
  <si>
    <t xml:space="preserve">      308.23</t>
  </si>
  <si>
    <t xml:space="preserve">      106.70</t>
  </si>
  <si>
    <t xml:space="preserve">      238.09</t>
  </si>
  <si>
    <t xml:space="preserve">  4,637,176.10</t>
  </si>
  <si>
    <t xml:space="preserve">  4,629,399.47</t>
  </si>
  <si>
    <t xml:space="preserve">  4,614,273.04</t>
  </si>
  <si>
    <t xml:space="preserve">   405,952.80</t>
  </si>
  <si>
    <t xml:space="preserve">   416,695.26</t>
  </si>
  <si>
    <t xml:space="preserve">   415,428.57</t>
  </si>
  <si>
    <t xml:space="preserve">  4,509,163.27</t>
  </si>
  <si>
    <t xml:space="preserve">  4,557,840.54</t>
  </si>
  <si>
    <t xml:space="preserve">  4,619,102.70</t>
  </si>
  <si>
    <t xml:space="preserve">   782,338.96</t>
  </si>
  <si>
    <t xml:space="preserve">   791,188.77</t>
  </si>
  <si>
    <t xml:space="preserve">   762,194.08</t>
  </si>
  <si>
    <t xml:space="preserve">   466,328.33</t>
  </si>
  <si>
    <t xml:space="preserve">   464,869.36</t>
  </si>
  <si>
    <t xml:space="preserve">   470,511.27</t>
  </si>
  <si>
    <t xml:space="preserve">  1,515,194.71</t>
  </si>
  <si>
    <t xml:space="preserve">  1,474,438.13</t>
  </si>
  <si>
    <t xml:space="preserve">  1,461,461.56</t>
  </si>
  <si>
    <t xml:space="preserve">  1,485,203.25</t>
  </si>
  <si>
    <t xml:space="preserve">  1,501,096.42</t>
  </si>
  <si>
    <t xml:space="preserve">  1,539,319.88</t>
  </si>
  <si>
    <t xml:space="preserve">   787,951.28</t>
  </si>
  <si>
    <t xml:space="preserve">   778,626.10</t>
  </si>
  <si>
    <t xml:space="preserve">  4,545,017.87</t>
  </si>
  <si>
    <t xml:space="preserve">   486,815.02</t>
  </si>
  <si>
    <t xml:space="preserve">   493,453.69</t>
  </si>
  <si>
    <t xml:space="preserve">   501,725.30</t>
  </si>
  <si>
    <t xml:space="preserve">    23,334.12</t>
  </si>
  <si>
    <t xml:space="preserve">    23,754.55</t>
  </si>
  <si>
    <t xml:space="preserve">    24,253.94</t>
  </si>
  <si>
    <t xml:space="preserve">       60.29</t>
  </si>
  <si>
    <t xml:space="preserve">       60.12</t>
  </si>
  <si>
    <t xml:space="preserve">       56.33</t>
  </si>
  <si>
    <t xml:space="preserve">  3,622,680.21</t>
  </si>
  <si>
    <t xml:space="preserve">  3,719,478.15</t>
  </si>
  <si>
    <t xml:space="preserve">  3,825,867.84</t>
  </si>
  <si>
    <t xml:space="preserve">   290,911.56</t>
  </si>
  <si>
    <t xml:space="preserve">   292,620.42</t>
  </si>
  <si>
    <t xml:space="preserve">   289,950.06</t>
  </si>
  <si>
    <t xml:space="preserve">  3,009,457.87</t>
  </si>
  <si>
    <t xml:space="preserve">  3,130,811.77</t>
  </si>
  <si>
    <t xml:space="preserve">  3,160,908.22</t>
  </si>
  <si>
    <t xml:space="preserve">  5,285,262.56</t>
  </si>
  <si>
    <t xml:space="preserve">  5,342,741.87</t>
  </si>
  <si>
    <t xml:space="preserve">  5,254,359.18</t>
  </si>
  <si>
    <t xml:space="preserve">   379,531.40</t>
  </si>
  <si>
    <t xml:space="preserve">   375,148.33</t>
  </si>
  <si>
    <t xml:space="preserve">   377,647.44</t>
  </si>
  <si>
    <t xml:space="preserve">     2,245.47</t>
  </si>
  <si>
    <t xml:space="preserve">     2,819.67</t>
  </si>
  <si>
    <t xml:space="preserve">     2,599.69</t>
  </si>
  <si>
    <t xml:space="preserve">    70,424.43</t>
  </si>
  <si>
    <t xml:space="preserve">    74,218.68</t>
  </si>
  <si>
    <t xml:space="preserve">    73,130.89</t>
  </si>
  <si>
    <t xml:space="preserve">    72,117.89</t>
  </si>
  <si>
    <t xml:space="preserve">    71,292.50</t>
  </si>
  <si>
    <t xml:space="preserve">    70,997.27</t>
  </si>
  <si>
    <t xml:space="preserve">    10,374.74</t>
  </si>
  <si>
    <t xml:space="preserve">    10,478.17</t>
  </si>
  <si>
    <t xml:space="preserve">    10,291.91</t>
  </si>
  <si>
    <t xml:space="preserve">      105.86</t>
  </si>
  <si>
    <t xml:space="preserve">      115.86</t>
  </si>
  <si>
    <t xml:space="preserve">      182.54</t>
  </si>
  <si>
    <t>215r4  37-45</t>
  </si>
  <si>
    <t xml:space="preserve">       27.16</t>
  </si>
  <si>
    <t>-       31.58</t>
  </si>
  <si>
    <t>-        3.49</t>
  </si>
  <si>
    <t xml:space="preserve">  4,455,970.51</t>
  </si>
  <si>
    <t xml:space="preserve">  4,388,533.31</t>
  </si>
  <si>
    <t xml:space="preserve">  4,519,444.75</t>
  </si>
  <si>
    <t xml:space="preserve">   241,707.38</t>
  </si>
  <si>
    <t xml:space="preserve">   234,377.81</t>
  </si>
  <si>
    <t xml:space="preserve">   242,626.11</t>
  </si>
  <si>
    <t xml:space="preserve">  2,022,404.34</t>
  </si>
  <si>
    <t xml:space="preserve">  2,174,414.86</t>
  </si>
  <si>
    <t xml:space="preserve">  2,066,452.79</t>
  </si>
  <si>
    <t xml:space="preserve">  1,488,179.79</t>
  </si>
  <si>
    <t xml:space="preserve">  1,477,867.47</t>
  </si>
  <si>
    <t xml:space="preserve">  1,490,338.62</t>
  </si>
  <si>
    <t xml:space="preserve">   441,177.48</t>
  </si>
  <si>
    <t xml:space="preserve">   456,718.79</t>
  </si>
  <si>
    <t xml:space="preserve">   445,283.11</t>
  </si>
  <si>
    <t xml:space="preserve">   157,834.84</t>
  </si>
  <si>
    <t xml:space="preserve">   151,202.54</t>
  </si>
  <si>
    <t xml:space="preserve">   155,803.31</t>
  </si>
  <si>
    <t xml:space="preserve">  4,884,293.66</t>
  </si>
  <si>
    <t xml:space="preserve">  4,726,816.73</t>
  </si>
  <si>
    <t xml:space="preserve">  4,845,997.80</t>
  </si>
  <si>
    <t xml:space="preserve">  5,180,898.39</t>
  </si>
  <si>
    <t xml:space="preserve">  5,821,463.39</t>
  </si>
  <si>
    <t xml:space="preserve">  5,868,391.47</t>
  </si>
  <si>
    <t xml:space="preserve">   323,356.52</t>
  </si>
  <si>
    <t xml:space="preserve">   326,220.14</t>
  </si>
  <si>
    <t xml:space="preserve">   318,459.74</t>
  </si>
  <si>
    <t xml:space="preserve">      801.19</t>
  </si>
  <si>
    <t xml:space="preserve">      646.29</t>
  </si>
  <si>
    <t xml:space="preserve">      519.67</t>
  </si>
  <si>
    <t>218r4  55-63</t>
  </si>
  <si>
    <t xml:space="preserve">        2.27</t>
  </si>
  <si>
    <t xml:space="preserve">       16.37</t>
  </si>
  <si>
    <t xml:space="preserve">       30.46</t>
  </si>
  <si>
    <t xml:space="preserve">  4,603,392.99</t>
  </si>
  <si>
    <t xml:space="preserve">  4,645,056.21</t>
  </si>
  <si>
    <t xml:space="preserve">  4,752,544.99</t>
  </si>
  <si>
    <t xml:space="preserve">   235,944.75</t>
  </si>
  <si>
    <t xml:space="preserve">   247,409.47</t>
  </si>
  <si>
    <t xml:space="preserve">   244,247.73</t>
  </si>
  <si>
    <t xml:space="preserve">  1,792,387.19</t>
  </si>
  <si>
    <t xml:space="preserve">  1,897,438.35</t>
  </si>
  <si>
    <t xml:space="preserve">  1,872,621.34</t>
  </si>
  <si>
    <t xml:space="preserve">  1,181,829.00</t>
  </si>
  <si>
    <t xml:space="preserve">  1,193,600.35</t>
  </si>
  <si>
    <t xml:space="preserve">  1,162,314.78</t>
  </si>
  <si>
    <t xml:space="preserve">   480,907.27</t>
  </si>
  <si>
    <t xml:space="preserve">   468,495.92</t>
  </si>
  <si>
    <t xml:space="preserve">   467,859.69</t>
  </si>
  <si>
    <t xml:space="preserve">   152,225.79</t>
  </si>
  <si>
    <t xml:space="preserve">   155,673.94</t>
  </si>
  <si>
    <t xml:space="preserve">   163,097.68</t>
  </si>
  <si>
    <t xml:space="preserve">  5,454,192.27</t>
  </si>
  <si>
    <t xml:space="preserve">  5,379,089.26</t>
  </si>
  <si>
    <t xml:space="preserve">  5,455,478.75</t>
  </si>
  <si>
    <t xml:space="preserve">  5,665,359.78</t>
  </si>
  <si>
    <t xml:space="preserve">  5,812,001.81</t>
  </si>
  <si>
    <t xml:space="preserve">  5,618,580.10</t>
  </si>
  <si>
    <t xml:space="preserve">   385,286.24</t>
  </si>
  <si>
    <t xml:space="preserve">   378,301.00</t>
  </si>
  <si>
    <t xml:space="preserve">   372,198.16</t>
  </si>
  <si>
    <t xml:space="preserve">      503.64</t>
  </si>
  <si>
    <t xml:space="preserve">  1,429,316.09</t>
  </si>
  <si>
    <t xml:space="preserve">  4,100,784.05</t>
  </si>
  <si>
    <t xml:space="preserve">  4,056,359.94</t>
  </si>
  <si>
    <t xml:space="preserve">  4,037,614.87</t>
  </si>
  <si>
    <t xml:space="preserve">  4,567,723.21</t>
  </si>
  <si>
    <t xml:space="preserve">  4,735,490.35</t>
  </si>
  <si>
    <t xml:space="preserve">  4,746,955.41</t>
  </si>
  <si>
    <t xml:space="preserve">  4,634,828.81</t>
  </si>
  <si>
    <t xml:space="preserve">   248,174.31</t>
  </si>
  <si>
    <t xml:space="preserve">   240,847.98</t>
  </si>
  <si>
    <t xml:space="preserve">   241,447.26</t>
  </si>
  <si>
    <t xml:space="preserve">  1,919,542.85</t>
  </si>
  <si>
    <t xml:space="preserve">  1,945,782.73</t>
  </si>
  <si>
    <t xml:space="preserve">  1,858,613.15</t>
  </si>
  <si>
    <t xml:space="preserve">  1,092,118.22</t>
  </si>
  <si>
    <t xml:space="preserve">  1,133,818.95</t>
  </si>
  <si>
    <t xml:space="preserve">  1,071,346.74</t>
  </si>
  <si>
    <t xml:space="preserve">   477,636.89</t>
  </si>
  <si>
    <t xml:space="preserve">   453,181.89</t>
  </si>
  <si>
    <t xml:space="preserve">   436,405.22</t>
  </si>
  <si>
    <t xml:space="preserve">   161,774.45</t>
  </si>
  <si>
    <t xml:space="preserve">   177,211.40</t>
  </si>
  <si>
    <t xml:space="preserve">   175,220.06</t>
  </si>
  <si>
    <t xml:space="preserve">  5,242,681.67</t>
  </si>
  <si>
    <t xml:space="preserve">  5,178,321.19</t>
  </si>
  <si>
    <t xml:space="preserve">  5,391,621.74</t>
  </si>
  <si>
    <t xml:space="preserve">  5,778,213.16</t>
  </si>
  <si>
    <t xml:space="preserve">  5,653,481.17</t>
  </si>
  <si>
    <t xml:space="preserve">  5,710,067.68</t>
  </si>
  <si>
    <t xml:space="preserve">   412,537.07</t>
  </si>
  <si>
    <t xml:space="preserve">   422,863.94</t>
  </si>
  <si>
    <t xml:space="preserve">   406,714.03</t>
  </si>
  <si>
    <t xml:space="preserve">      735.60</t>
  </si>
  <si>
    <t xml:space="preserve">      835.85</t>
  </si>
  <si>
    <t xml:space="preserve">      672.30</t>
  </si>
  <si>
    <t xml:space="preserve">      286.13</t>
  </si>
  <si>
    <t xml:space="preserve">      187.64</t>
  </si>
  <si>
    <t xml:space="preserve">      277.32</t>
  </si>
  <si>
    <t xml:space="preserve">  4,632,813.96</t>
  </si>
  <si>
    <t xml:space="preserve">  4,571,175.39</t>
  </si>
  <si>
    <t xml:space="preserve">  4,600,390.81</t>
  </si>
  <si>
    <t xml:space="preserve">   407,007.37</t>
  </si>
  <si>
    <t xml:space="preserve">   401,141.24</t>
  </si>
  <si>
    <t xml:space="preserve">   418,361.19</t>
  </si>
  <si>
    <t xml:space="preserve">  4,637,441.93</t>
  </si>
  <si>
    <t xml:space="preserve">  4,449,850.55</t>
  </si>
  <si>
    <t xml:space="preserve">  4,514,859.31</t>
  </si>
  <si>
    <t xml:space="preserve">   785,744.06</t>
  </si>
  <si>
    <t xml:space="preserve">   798,460.58</t>
  </si>
  <si>
    <t xml:space="preserve">   762,107.62</t>
  </si>
  <si>
    <t xml:space="preserve">   467,433.66</t>
  </si>
  <si>
    <t xml:space="preserve">   454,429.65</t>
  </si>
  <si>
    <t xml:space="preserve">   469,335.07</t>
  </si>
  <si>
    <t xml:space="preserve">  1,518,854.86</t>
  </si>
  <si>
    <t xml:space="preserve">  1,468,820.43</t>
  </si>
  <si>
    <t xml:space="preserve">  1,362,994.61</t>
  </si>
  <si>
    <t xml:space="preserve">  4,119,528.96</t>
  </si>
  <si>
    <t xml:space="preserve">  4,031,594.40</t>
  </si>
  <si>
    <t xml:space="preserve">  4,112,809.51</t>
  </si>
  <si>
    <t xml:space="preserve">  4,554,760.53</t>
  </si>
  <si>
    <t xml:space="preserve">  4,617,352.31</t>
  </si>
  <si>
    <t xml:space="preserve">  4,516,577.21</t>
  </si>
  <si>
    <t xml:space="preserve">   501,053.47</t>
  </si>
  <si>
    <t xml:space="preserve">   500,719.49</t>
  </si>
  <si>
    <t xml:space="preserve">   492,971.12</t>
  </si>
  <si>
    <t xml:space="preserve">    23,254.38</t>
  </si>
  <si>
    <t xml:space="preserve">    23,854.15</t>
  </si>
  <si>
    <t xml:space="preserve">    23,022.19</t>
  </si>
  <si>
    <t xml:space="preserve">       71.02</t>
  </si>
  <si>
    <t xml:space="preserve">       46.10</t>
  </si>
  <si>
    <t xml:space="preserve">       42.11</t>
  </si>
  <si>
    <t xml:space="preserve">  4,455,479.76</t>
  </si>
  <si>
    <t xml:space="preserve">  4,554,122.79</t>
  </si>
  <si>
    <t xml:space="preserve">  4,280,299.49</t>
  </si>
  <si>
    <t xml:space="preserve">   415,155.54</t>
  </si>
  <si>
    <t xml:space="preserve">   425,814.20</t>
  </si>
  <si>
    <t xml:space="preserve">   419,909.66</t>
  </si>
  <si>
    <t xml:space="preserve">  4,211,807.24</t>
  </si>
  <si>
    <t xml:space="preserve">  4,223,077.92</t>
  </si>
  <si>
    <t xml:space="preserve">  4,281,093.49</t>
  </si>
  <si>
    <t xml:space="preserve">  1,079,380.01</t>
  </si>
  <si>
    <t xml:space="preserve">  1,042,553.79</t>
  </si>
  <si>
    <t xml:space="preserve">  1,072,588.76</t>
  </si>
  <si>
    <t xml:space="preserve">   457,794.18</t>
  </si>
  <si>
    <t xml:space="preserve">   449,099.94</t>
  </si>
  <si>
    <t xml:space="preserve">   455,472.45</t>
  </si>
  <si>
    <t xml:space="preserve">   513,703.77</t>
  </si>
  <si>
    <t xml:space="preserve">   507,969.98</t>
  </si>
  <si>
    <t xml:space="preserve">   508,902.53</t>
  </si>
  <si>
    <t xml:space="preserve">  4,770,817.57</t>
  </si>
  <si>
    <t xml:space="preserve">  4,734,652.39</t>
  </si>
  <si>
    <t xml:space="preserve">  4,702,531.91</t>
  </si>
  <si>
    <t xml:space="preserve">  5,221,217.90</t>
  </si>
  <si>
    <t xml:space="preserve">  5,427,994.10</t>
  </si>
  <si>
    <t xml:space="preserve">  5,237,189.47</t>
  </si>
  <si>
    <t xml:space="preserve">   395,019.55</t>
  </si>
  <si>
    <t xml:space="preserve">   399,552.27</t>
  </si>
  <si>
    <t xml:space="preserve">   390,165.33</t>
  </si>
  <si>
    <t xml:space="preserve">      963.91</t>
  </si>
  <si>
    <t xml:space="preserve">      905.06</t>
  </si>
  <si>
    <t xml:space="preserve">     1,093.02</t>
  </si>
  <si>
    <t>221r3  91-99</t>
  </si>
  <si>
    <t xml:space="preserve">       38.88</t>
  </si>
  <si>
    <t>-        1.73</t>
  </si>
  <si>
    <t>-        8.00</t>
  </si>
  <si>
    <t xml:space="preserve">  4,647,246.40</t>
  </si>
  <si>
    <t xml:space="preserve">  4,720,074.19</t>
  </si>
  <si>
    <t xml:space="preserve">  4,706,111.64</t>
  </si>
  <si>
    <t xml:space="preserve">   163,151.70</t>
  </si>
  <si>
    <t xml:space="preserve">   166,370.62</t>
  </si>
  <si>
    <t xml:space="preserve">   164,548.17</t>
  </si>
  <si>
    <t xml:space="preserve">     1,055.23</t>
  </si>
  <si>
    <t xml:space="preserve">       54.10</t>
  </si>
  <si>
    <t>-       23.04</t>
  </si>
  <si>
    <t xml:space="preserve">       39.66</t>
  </si>
  <si>
    <t xml:space="preserve">  5,065,297.01</t>
  </si>
  <si>
    <t xml:space="preserve">   809,282.72</t>
  </si>
  <si>
    <t xml:space="preserve">   466,066.00</t>
  </si>
  <si>
    <t xml:space="preserve">   464,868.74</t>
  </si>
  <si>
    <t xml:space="preserve">   451,469.05</t>
  </si>
  <si>
    <t xml:space="preserve">    90,472.29</t>
  </si>
  <si>
    <t xml:space="preserve">    89,243.95</t>
  </si>
  <si>
    <t xml:space="preserve">    93,265.78</t>
  </si>
  <si>
    <t xml:space="preserve">  4,724,459.28</t>
  </si>
  <si>
    <t xml:space="preserve">  4,823,203.24</t>
  </si>
  <si>
    <t xml:space="preserve">  4,871,485.95</t>
  </si>
  <si>
    <t xml:space="preserve">  8,275,806.32</t>
  </si>
  <si>
    <t xml:space="preserve">  8,033,118.10</t>
  </si>
  <si>
    <t xml:space="preserve">  8,059,263.64</t>
  </si>
  <si>
    <t xml:space="preserve">   541,329.67</t>
  </si>
  <si>
    <t xml:space="preserve">   527,546.95</t>
  </si>
  <si>
    <t xml:space="preserve">   543,996.93</t>
  </si>
  <si>
    <t xml:space="preserve">      832.45</t>
  </si>
  <si>
    <t xml:space="preserve">      880.50</t>
  </si>
  <si>
    <t xml:space="preserve">      840.99</t>
  </si>
  <si>
    <t>227r3  73-78</t>
  </si>
  <si>
    <t xml:space="preserve">       49.62</t>
  </si>
  <si>
    <t>-       11.36</t>
  </si>
  <si>
    <t xml:space="preserve">       23.33</t>
  </si>
  <si>
    <t xml:space="preserve">  3,811,558.90</t>
  </si>
  <si>
    <t xml:space="preserve">  3,838,896.99</t>
  </si>
  <si>
    <t xml:space="preserve">  3,888,694.87</t>
  </si>
  <si>
    <t xml:space="preserve">   424,250.74</t>
  </si>
  <si>
    <t xml:space="preserve">   427,282.83</t>
  </si>
  <si>
    <t xml:space="preserve">   418,986.88</t>
  </si>
  <si>
    <t xml:space="preserve">  4,636,750.98</t>
  </si>
  <si>
    <t xml:space="preserve">  4,784,401.42</t>
  </si>
  <si>
    <t xml:space="preserve">  4,648,662.18</t>
  </si>
  <si>
    <t xml:space="preserve">  3,883,486.73</t>
  </si>
  <si>
    <t xml:space="preserve">  3,824,701.95</t>
  </si>
  <si>
    <t xml:space="preserve">  3,788,660.80</t>
  </si>
  <si>
    <t xml:space="preserve">   389,351.58</t>
  </si>
  <si>
    <t xml:space="preserve">   389,221.71</t>
  </si>
  <si>
    <t xml:space="preserve">   392,327.05</t>
  </si>
  <si>
    <t xml:space="preserve">    24,901.32</t>
  </si>
  <si>
    <t xml:space="preserve">    23,512.74</t>
  </si>
  <si>
    <t xml:space="preserve">    25,036.84</t>
  </si>
  <si>
    <t xml:space="preserve">  1,389,559.56</t>
  </si>
  <si>
    <t xml:space="preserve">  1,391,054.45</t>
  </si>
  <si>
    <t xml:space="preserve">  1,387,398.57</t>
  </si>
  <si>
    <t xml:space="preserve">  2,125,206.43</t>
  </si>
  <si>
    <t xml:space="preserve">  2,114,680.81</t>
  </si>
  <si>
    <t xml:space="preserve">  2,170,413.97</t>
  </si>
  <si>
    <t xml:space="preserve">    98,324.65</t>
  </si>
  <si>
    <t xml:space="preserve">   100,942.74</t>
  </si>
  <si>
    <t xml:space="preserve">    98,266.83</t>
  </si>
  <si>
    <t xml:space="preserve">      224.63</t>
  </si>
  <si>
    <t xml:space="preserve">      429.13</t>
  </si>
  <si>
    <t xml:space="preserve">      361.70</t>
  </si>
  <si>
    <t xml:space="preserve">      334.37</t>
  </si>
  <si>
    <t xml:space="preserve">      268.38</t>
  </si>
  <si>
    <t xml:space="preserve">      280.21</t>
  </si>
  <si>
    <t xml:space="preserve">  4,719,656.46</t>
  </si>
  <si>
    <t xml:space="preserve">  4,896,151.86</t>
  </si>
  <si>
    <t xml:space="preserve">  4,730,959.46</t>
  </si>
  <si>
    <t xml:space="preserve">   439,889.97</t>
  </si>
  <si>
    <t xml:space="preserve">   439,032.73</t>
  </si>
  <si>
    <t xml:space="preserve">   444,119.82</t>
  </si>
  <si>
    <t xml:space="preserve">  4,276,369.16</t>
  </si>
  <si>
    <t xml:space="preserve">  4,401,738.19</t>
  </si>
  <si>
    <t xml:space="preserve">  4,430,505.54</t>
  </si>
  <si>
    <t xml:space="preserve">   564,822.43</t>
  </si>
  <si>
    <t xml:space="preserve">   570,016.00</t>
  </si>
  <si>
    <t xml:space="preserve">   572,717.28</t>
  </si>
  <si>
    <t xml:space="preserve">   495,338.68</t>
  </si>
  <si>
    <t xml:space="preserve">   480,228.78</t>
  </si>
  <si>
    <t xml:space="preserve">   489,305.41</t>
  </si>
  <si>
    <t xml:space="preserve">   729,366.63</t>
  </si>
  <si>
    <t xml:space="preserve">   716,223.09</t>
  </si>
  <si>
    <t xml:space="preserve">   670,581.97</t>
  </si>
  <si>
    <t xml:space="preserve">  3,417,259.67</t>
  </si>
  <si>
    <t xml:space="preserve">  3,389,573.02</t>
  </si>
  <si>
    <t xml:space="preserve">  3,388,922.13</t>
  </si>
  <si>
    <t xml:space="preserve">  5,990,823.33</t>
  </si>
  <si>
    <t xml:space="preserve">  5,982,755.84</t>
  </si>
  <si>
    <t xml:space="preserve">  6,137,871.69</t>
  </si>
  <si>
    <t xml:space="preserve">   625,291.20</t>
  </si>
  <si>
    <t xml:space="preserve">   591,738.75</t>
  </si>
  <si>
    <t xml:space="preserve">   610,797.95</t>
  </si>
  <si>
    <t xml:space="preserve">    33,117.20</t>
  </si>
  <si>
    <t xml:space="preserve">    33,941.31</t>
  </si>
  <si>
    <t xml:space="preserve">    33,899.62</t>
  </si>
  <si>
    <t xml:space="preserve">      296.51</t>
  </si>
  <si>
    <t xml:space="preserve">      238.29</t>
  </si>
  <si>
    <t xml:space="preserve">      306.73</t>
  </si>
  <si>
    <t xml:space="preserve">  4,719,825.80</t>
  </si>
  <si>
    <t xml:space="preserve">  4,783,984.74</t>
  </si>
  <si>
    <t xml:space="preserve">  4,719,587.52</t>
  </si>
  <si>
    <t xml:space="preserve">   423,050.32</t>
  </si>
  <si>
    <t xml:space="preserve">   429,980.64</t>
  </si>
  <si>
    <t xml:space="preserve">   428,058.12</t>
  </si>
  <si>
    <t xml:space="preserve">  4,662,518.60</t>
  </si>
  <si>
    <t xml:space="preserve">  4,567,689.31</t>
  </si>
  <si>
    <t xml:space="preserve">  4,814,103.07</t>
  </si>
  <si>
    <t xml:space="preserve">   795,808.94</t>
  </si>
  <si>
    <t xml:space="preserve">   789,891.92</t>
  </si>
  <si>
    <t xml:space="preserve">   789,381.84</t>
  </si>
  <si>
    <t xml:space="preserve">   467,011.78</t>
  </si>
  <si>
    <t xml:space="preserve">   466,319.69</t>
  </si>
  <si>
    <t xml:space="preserve">   473,623.84</t>
  </si>
  <si>
    <t xml:space="preserve">  1,417,248.79</t>
  </si>
  <si>
    <t xml:space="preserve">  1,381,770.51</t>
  </si>
  <si>
    <t xml:space="preserve">     7,227.25</t>
  </si>
  <si>
    <t xml:space="preserve">      666.10</t>
  </si>
  <si>
    <t xml:space="preserve">      656.30</t>
  </si>
  <si>
    <t xml:space="preserve">      632.66</t>
  </si>
  <si>
    <t xml:space="preserve">      560.33</t>
  </si>
  <si>
    <t xml:space="preserve">  4,538,120.30</t>
  </si>
  <si>
    <t xml:space="preserve">  4,633,717.93</t>
  </si>
  <si>
    <t xml:space="preserve">   490,894.64</t>
  </si>
  <si>
    <t xml:space="preserve">   496,763.19</t>
  </si>
  <si>
    <t xml:space="preserve">   497,027.01</t>
  </si>
  <si>
    <t xml:space="preserve">    24,026.30</t>
  </si>
  <si>
    <t xml:space="preserve">    22,475.13</t>
  </si>
  <si>
    <t xml:space="preserve">    22,260.54</t>
  </si>
  <si>
    <t xml:space="preserve">        4.86</t>
  </si>
  <si>
    <t xml:space="preserve">       30.20</t>
  </si>
  <si>
    <t xml:space="preserve">       13.80</t>
  </si>
  <si>
    <t xml:space="preserve">  4,330,737.73</t>
  </si>
  <si>
    <t xml:space="preserve">  4,407,138.84</t>
  </si>
  <si>
    <t xml:space="preserve">  4,375,354.40</t>
  </si>
  <si>
    <t xml:space="preserve">   645,747.44</t>
  </si>
  <si>
    <t xml:space="preserve">   673,944.25</t>
  </si>
  <si>
    <t xml:space="preserve">   650,523.20</t>
  </si>
  <si>
    <t xml:space="preserve">  6,731,672.70</t>
  </si>
  <si>
    <t xml:space="preserve">  6,724,932.84</t>
  </si>
  <si>
    <t xml:space="preserve">  6,849,743.00</t>
  </si>
  <si>
    <t xml:space="preserve">   855,630.44</t>
  </si>
  <si>
    <t xml:space="preserve">   823,043.73</t>
  </si>
  <si>
    <t xml:space="preserve">   836,008.93</t>
  </si>
  <si>
    <t xml:space="preserve">   449,782.48</t>
  </si>
  <si>
    <t xml:space="preserve">   439,894.69</t>
  </si>
  <si>
    <t xml:space="preserve">   438,773.31</t>
  </si>
  <si>
    <t xml:space="preserve">  3,060,801.98</t>
  </si>
  <si>
    <t xml:space="preserve">  3,439,067.67</t>
  </si>
  <si>
    <t xml:space="preserve">  3,382,185.77</t>
  </si>
  <si>
    <t xml:space="preserve">  4,095,796.61</t>
  </si>
  <si>
    <t xml:space="preserve">  4,075,466.55</t>
  </si>
  <si>
    <t xml:space="preserve">  4,050,800.05</t>
  </si>
  <si>
    <t xml:space="preserve">  3,986,919.70</t>
  </si>
  <si>
    <t xml:space="preserve">  3,902,797.80</t>
  </si>
  <si>
    <t xml:space="preserve">  3,893,037.48</t>
  </si>
  <si>
    <t xml:space="preserve">   465,461.53</t>
  </si>
  <si>
    <t xml:space="preserve">   455,842.91</t>
  </si>
  <si>
    <t xml:space="preserve">   459,450.89</t>
  </si>
  <si>
    <t xml:space="preserve">     1,468.00</t>
  </si>
  <si>
    <t xml:space="preserve">     1,257.38</t>
  </si>
  <si>
    <t xml:space="preserve">     1,444.89</t>
  </si>
  <si>
    <t>-        2.07</t>
  </si>
  <si>
    <t>-       42.19</t>
  </si>
  <si>
    <t xml:space="preserve">       20.45</t>
  </si>
  <si>
    <t xml:space="preserve">  4,282,014.10</t>
  </si>
  <si>
    <t xml:space="preserve">  4,365,975.67</t>
  </si>
  <si>
    <t xml:space="preserve">  4,272,201.90</t>
  </si>
  <si>
    <t xml:space="preserve">   299,469.34</t>
  </si>
  <si>
    <t xml:space="preserve">   302,302.11</t>
  </si>
  <si>
    <t xml:space="preserve">   304,610.41</t>
  </si>
  <si>
    <t xml:space="preserve">  3,161,916.06</t>
  </si>
  <si>
    <t xml:space="preserve">  3,209,135.07</t>
  </si>
  <si>
    <t xml:space="preserve">  3,281,501.47</t>
  </si>
  <si>
    <t xml:space="preserve">  5,044,462.95</t>
  </si>
  <si>
    <t xml:space="preserve">  5,043,780.49</t>
  </si>
  <si>
    <t xml:space="preserve">  5,062,139.80</t>
  </si>
  <si>
    <t xml:space="preserve">   396,320.79</t>
  </si>
  <si>
    <t xml:space="preserve">   415,763.33</t>
  </si>
  <si>
    <t xml:space="preserve">   424,483.35</t>
  </si>
  <si>
    <t xml:space="preserve">     2,898.73</t>
  </si>
  <si>
    <t xml:space="preserve">     2,940.90</t>
  </si>
  <si>
    <t xml:space="preserve">     2,865.93</t>
  </si>
  <si>
    <t xml:space="preserve">   241,232.28</t>
  </si>
  <si>
    <t xml:space="preserve">   246,301.51</t>
  </si>
  <si>
    <t xml:space="preserve">   243,760.36</t>
  </si>
  <si>
    <t xml:space="preserve">   242,281.23</t>
  </si>
  <si>
    <t xml:space="preserve">   245,705.88</t>
  </si>
  <si>
    <t xml:space="preserve">   238,126.33</t>
  </si>
  <si>
    <t xml:space="preserve">    15,830.78</t>
  </si>
  <si>
    <t xml:space="preserve">    15,662.64</t>
  </si>
  <si>
    <t xml:space="preserve">    15,616.56</t>
  </si>
  <si>
    <t xml:space="preserve">      292.49</t>
  </si>
  <si>
    <t xml:space="preserve">       71.94</t>
  </si>
  <si>
    <t xml:space="preserve">      295.07</t>
  </si>
  <si>
    <t>171r4  18-30</t>
  </si>
  <si>
    <t xml:space="preserve">        2.92</t>
  </si>
  <si>
    <t xml:space="preserve">       43.71</t>
  </si>
  <si>
    <t xml:space="preserve">  4,941,569.96</t>
  </si>
  <si>
    <t xml:space="preserve">  5,207,978.28</t>
  </si>
  <si>
    <t xml:space="preserve">  4,756,448.78</t>
  </si>
  <si>
    <t xml:space="preserve">   264,806.12</t>
  </si>
  <si>
    <t xml:space="preserve">   259,643.39</t>
  </si>
  <si>
    <t xml:space="preserve">   267,932.97</t>
  </si>
  <si>
    <t xml:space="preserve">  2,021,400.39</t>
  </si>
  <si>
    <t xml:space="preserve">  2,071,096.48</t>
  </si>
  <si>
    <t xml:space="preserve">  1,978,497.01</t>
  </si>
  <si>
    <t xml:space="preserve">   906,757.53</t>
  </si>
  <si>
    <t xml:space="preserve">   909,338.27</t>
  </si>
  <si>
    <t xml:space="preserve">   914,974.31</t>
  </si>
  <si>
    <t xml:space="preserve">   504,388.27</t>
  </si>
  <si>
    <t xml:space="preserve">   491,264.55</t>
  </si>
  <si>
    <t xml:space="preserve">   506,212.78</t>
  </si>
  <si>
    <t xml:space="preserve">   234,912.95</t>
  </si>
  <si>
    <t xml:space="preserve">   272,196.52</t>
  </si>
  <si>
    <t xml:space="preserve">   269,033.88</t>
  </si>
  <si>
    <t xml:space="preserve">  4,895,720.33</t>
  </si>
  <si>
    <t xml:space="preserve">  5,145,055.06</t>
  </si>
  <si>
    <t xml:space="preserve">  5,168,619.96</t>
  </si>
  <si>
    <t xml:space="preserve">  5,747,816.45</t>
  </si>
  <si>
    <t xml:space="preserve">  5,916,733.73</t>
  </si>
  <si>
    <t xml:space="preserve">  5,804,189.02</t>
  </si>
  <si>
    <t xml:space="preserve">   593,488.32</t>
  </si>
  <si>
    <t xml:space="preserve">   580,620.82</t>
  </si>
  <si>
    <t xml:space="preserve">   586,447.82</t>
  </si>
  <si>
    <t xml:space="preserve">     1,001.74</t>
  </si>
  <si>
    <t xml:space="preserve">     1,267.00</t>
  </si>
  <si>
    <t xml:space="preserve">  4,645,727.80</t>
  </si>
  <si>
    <t xml:space="preserve">  4,691,943.04</t>
  </si>
  <si>
    <t xml:space="preserve">  4,756,225.08</t>
  </si>
  <si>
    <t xml:space="preserve">   512,687.20</t>
  </si>
  <si>
    <t xml:space="preserve">   511,107.72</t>
  </si>
  <si>
    <t xml:space="preserve">  5,016,717.02</t>
  </si>
  <si>
    <t xml:space="preserve">  5,060,451.96</t>
  </si>
  <si>
    <t xml:space="preserve">   313,463.84</t>
  </si>
  <si>
    <t xml:space="preserve">   330,498.02</t>
  </si>
  <si>
    <t xml:space="preserve">   323,105.00</t>
  </si>
  <si>
    <t xml:space="preserve">  2,491,743.99</t>
  </si>
  <si>
    <t xml:space="preserve">  2,563,258.84</t>
  </si>
  <si>
    <t xml:space="preserve">  2,441,871.53</t>
  </si>
  <si>
    <t xml:space="preserve">   992,607.82</t>
  </si>
  <si>
    <t xml:space="preserve">   994,396.34</t>
  </si>
  <si>
    <t xml:space="preserve">   984,002.96</t>
  </si>
  <si>
    <t xml:space="preserve">   508,417.36</t>
  </si>
  <si>
    <t xml:space="preserve">   507,574.17</t>
  </si>
  <si>
    <t xml:space="preserve">   506,796.59</t>
  </si>
  <si>
    <t xml:space="preserve">   169,638.86</t>
  </si>
  <si>
    <t xml:space="preserve">   162,505.95</t>
  </si>
  <si>
    <t xml:space="preserve">   155,819.80</t>
  </si>
  <si>
    <t xml:space="preserve">  4,165,249.71</t>
  </si>
  <si>
    <t xml:space="preserve">  4,124,291.65</t>
  </si>
  <si>
    <t xml:space="preserve">  4,188,903.63</t>
  </si>
  <si>
    <t xml:space="preserve">  6,246,580.99</t>
  </si>
  <si>
    <t xml:space="preserve">  6,124,685.12</t>
  </si>
  <si>
    <t xml:space="preserve">  6,339,090.17</t>
  </si>
  <si>
    <t xml:space="preserve">   572,302.38</t>
  </si>
  <si>
    <t xml:space="preserve">   566,382.15</t>
  </si>
  <si>
    <t xml:space="preserve">   565,067.56</t>
  </si>
  <si>
    <t xml:space="preserve">     1,243.49</t>
  </si>
  <si>
    <t xml:space="preserve">     1,108.68</t>
  </si>
  <si>
    <t xml:space="preserve">     1,175.56</t>
  </si>
  <si>
    <t xml:space="preserve">      283.04</t>
  </si>
  <si>
    <t xml:space="preserve">      255.20</t>
  </si>
  <si>
    <t xml:space="preserve">      316.00</t>
  </si>
  <si>
    <t xml:space="preserve">  4,820,435.18</t>
  </si>
  <si>
    <t xml:space="preserve">  4,876,533.82</t>
  </si>
  <si>
    <t xml:space="preserve">  4,773,145.20</t>
  </si>
  <si>
    <t xml:space="preserve">   435,782.21</t>
  </si>
  <si>
    <t xml:space="preserve">   441,004.82</t>
  </si>
  <si>
    <t xml:space="preserve">   431,701.51</t>
  </si>
  <si>
    <t xml:space="preserve">  4,719,093.70</t>
  </si>
  <si>
    <t xml:space="preserve">  4,870,032.37</t>
  </si>
  <si>
    <t xml:space="preserve">  4,795,642.46</t>
  </si>
  <si>
    <t xml:space="preserve">   800,003.14</t>
  </si>
  <si>
    <t xml:space="preserve">   819,637.19</t>
  </si>
  <si>
    <t xml:space="preserve">   763,482.00</t>
  </si>
  <si>
    <t xml:space="preserve">   474,750.93</t>
  </si>
  <si>
    <t xml:space="preserve">   488,271.06</t>
  </si>
  <si>
    <t xml:space="preserve">   483,125.76</t>
  </si>
  <si>
    <t xml:space="preserve">  1,492,288.05</t>
  </si>
  <si>
    <t xml:space="preserve">  1,486,674.87</t>
  </si>
  <si>
    <t xml:space="preserve">  1,529,943.24</t>
  </si>
  <si>
    <t xml:space="preserve">  4,055,508.77</t>
  </si>
  <si>
    <t xml:space="preserve">  4,101,812.89</t>
  </si>
  <si>
    <t xml:space="preserve">  4,105,660.59</t>
  </si>
  <si>
    <t xml:space="preserve">  4,601,507.72</t>
  </si>
  <si>
    <t xml:space="preserve">  4,530,499.54</t>
  </si>
  <si>
    <t xml:space="preserve">  4,580,540.73</t>
  </si>
  <si>
    <t xml:space="preserve">   503,546.72</t>
  </si>
  <si>
    <t xml:space="preserve">   504,864.71</t>
  </si>
  <si>
    <t xml:space="preserve">   500,769.54</t>
  </si>
  <si>
    <t xml:space="preserve">    22,243.24</t>
  </si>
  <si>
    <t xml:space="preserve">    23,428.11</t>
  </si>
  <si>
    <t xml:space="preserve">    22,741.78</t>
  </si>
  <si>
    <t xml:space="preserve">       54.22</t>
  </si>
  <si>
    <t xml:space="preserve">      123.45</t>
  </si>
  <si>
    <t xml:space="preserve">       93.12</t>
  </si>
  <si>
    <t xml:space="preserve">  6,090,266.33</t>
  </si>
  <si>
    <t xml:space="preserve">  6,123,356.00</t>
  </si>
  <si>
    <t xml:space="preserve">  6,117,385.60</t>
  </si>
  <si>
    <t xml:space="preserve">   273,815.73</t>
  </si>
  <si>
    <t xml:space="preserve">   274,661.23</t>
  </si>
  <si>
    <t xml:space="preserve">   269,387.00</t>
  </si>
  <si>
    <t xml:space="preserve">  2,530,196.02</t>
  </si>
  <si>
    <t xml:space="preserve">  2,547,737.93</t>
  </si>
  <si>
    <t xml:space="preserve">  2,501,452.10</t>
  </si>
  <si>
    <t xml:space="preserve">   408,426.32</t>
  </si>
  <si>
    <t xml:space="preserve">   421,967.60</t>
  </si>
  <si>
    <t xml:space="preserve">   421,279.98</t>
  </si>
  <si>
    <t xml:space="preserve">   627,842.28</t>
  </si>
  <si>
    <t xml:space="preserve">   617,028.91</t>
  </si>
  <si>
    <t xml:space="preserve">   620,269.26</t>
  </si>
  <si>
    <t xml:space="preserve">   360,573.75</t>
  </si>
  <si>
    <t xml:space="preserve">   376,917.72</t>
  </si>
  <si>
    <t xml:space="preserve">   366,979.96</t>
  </si>
  <si>
    <t xml:space="preserve">  2,345,349.55</t>
  </si>
  <si>
    <t xml:space="preserve">  2,313,284.57</t>
  </si>
  <si>
    <t xml:space="preserve">  2,399,958.84</t>
  </si>
  <si>
    <t xml:space="preserve">  5,378,331.00</t>
  </si>
  <si>
    <t xml:space="preserve">  5,479,883.51</t>
  </si>
  <si>
    <t xml:space="preserve">  5,530,860.88</t>
  </si>
  <si>
    <t xml:space="preserve">   717,386.50</t>
  </si>
  <si>
    <t xml:space="preserve">   718,271.70</t>
  </si>
  <si>
    <t xml:space="preserve">   723,767.03</t>
  </si>
  <si>
    <t xml:space="preserve">    60,438.32</t>
  </si>
  <si>
    <t xml:space="preserve">    62,658.84</t>
  </si>
  <si>
    <t xml:space="preserve">    60,737.78</t>
  </si>
  <si>
    <t xml:space="preserve">       29.30</t>
  </si>
  <si>
    <t xml:space="preserve">        8.09</t>
  </si>
  <si>
    <t xml:space="preserve">        7.53</t>
  </si>
  <si>
    <t xml:space="preserve">     4,669.21</t>
  </si>
  <si>
    <t xml:space="preserve">     4,694.13</t>
  </si>
  <si>
    <t xml:space="preserve">     4,181.73</t>
  </si>
  <si>
    <t xml:space="preserve">     6,649.29</t>
  </si>
  <si>
    <t xml:space="preserve">     6,732.38</t>
  </si>
  <si>
    <t xml:space="preserve">     6,523.54</t>
  </si>
  <si>
    <t xml:space="preserve">     7,551.24</t>
  </si>
  <si>
    <t xml:space="preserve">     7,871.75</t>
  </si>
  <si>
    <t xml:space="preserve">   504,707.60</t>
  </si>
  <si>
    <t xml:space="preserve">    22,625.83</t>
  </si>
  <si>
    <t xml:space="preserve">    23,510.99</t>
  </si>
  <si>
    <t xml:space="preserve">    22,454.04</t>
  </si>
  <si>
    <t>Print Date: 18-02-2005</t>
  </si>
  <si>
    <t xml:space="preserve">      611.32</t>
  </si>
  <si>
    <t xml:space="preserve">      589.23</t>
  </si>
  <si>
    <t xml:space="preserve">      916.30</t>
  </si>
  <si>
    <t xml:space="preserve">      794.00</t>
  </si>
  <si>
    <t xml:space="preserve">      598.43</t>
  </si>
  <si>
    <t xml:space="preserve">    22,555.28</t>
  </si>
  <si>
    <t xml:space="preserve">    22,655.58</t>
  </si>
  <si>
    <t xml:space="preserve">    22,240.46</t>
  </si>
  <si>
    <t xml:space="preserve">     9,427.95</t>
  </si>
  <si>
    <t xml:space="preserve">     9,644.46</t>
  </si>
  <si>
    <t xml:space="preserve">     8,109.92</t>
  </si>
  <si>
    <t xml:space="preserve">     9,227.17</t>
  </si>
  <si>
    <t xml:space="preserve">     9,088.78</t>
  </si>
  <si>
    <t xml:space="preserve">     9,081.63</t>
  </si>
  <si>
    <t xml:space="preserve">       66.01</t>
  </si>
  <si>
    <t xml:space="preserve">      135.55</t>
  </si>
  <si>
    <t xml:space="preserve">       80.26</t>
  </si>
  <si>
    <t xml:space="preserve">       53.73</t>
  </si>
  <si>
    <t xml:space="preserve">       24.05</t>
  </si>
  <si>
    <t xml:space="preserve">       81.21</t>
  </si>
  <si>
    <t xml:space="preserve">  3,854,069.02</t>
  </si>
  <si>
    <t xml:space="preserve">  3,841,149.37</t>
  </si>
  <si>
    <t xml:space="preserve">  3,827,878.09</t>
  </si>
  <si>
    <t xml:space="preserve">   293,000.39</t>
  </si>
  <si>
    <t xml:space="preserve">   304,651.32</t>
  </si>
  <si>
    <t xml:space="preserve">   299,828.09</t>
  </si>
  <si>
    <t xml:space="preserve">  3,170,977.30</t>
  </si>
  <si>
    <t xml:space="preserve">  3,243,682.51</t>
  </si>
  <si>
    <t xml:space="preserve">  3,272,187.74</t>
  </si>
  <si>
    <t xml:space="preserve">  5,265,682.01</t>
  </si>
  <si>
    <t xml:space="preserve">  5,391,047.11</t>
  </si>
  <si>
    <t xml:space="preserve">  5,326,140.02</t>
  </si>
  <si>
    <t xml:space="preserve">   378,067.22</t>
  </si>
  <si>
    <t xml:space="preserve">   390,915.99</t>
  </si>
  <si>
    <t xml:space="preserve">   383,510.75</t>
  </si>
  <si>
    <t xml:space="preserve">     2,987.01</t>
  </si>
  <si>
    <t xml:space="preserve">     2,928.94</t>
  </si>
  <si>
    <t xml:space="preserve">     3,543.70</t>
  </si>
  <si>
    <t xml:space="preserve">    73,761.36</t>
  </si>
  <si>
    <t xml:space="preserve">    71,257.22</t>
  </si>
  <si>
    <t xml:space="preserve">    73,487.73</t>
  </si>
  <si>
    <t xml:space="preserve">    70,578.88</t>
  </si>
  <si>
    <t xml:space="preserve">    74,034.50</t>
  </si>
  <si>
    <t xml:space="preserve">    71,760.37</t>
  </si>
  <si>
    <t xml:space="preserve">    10,463.99</t>
  </si>
  <si>
    <t xml:space="preserve">    10,735.38</t>
  </si>
  <si>
    <t xml:space="preserve">    10,654.31</t>
  </si>
  <si>
    <t xml:space="preserve">      191.86</t>
  </si>
  <si>
    <t xml:space="preserve">       99.77</t>
  </si>
  <si>
    <t xml:space="preserve">       99.92</t>
  </si>
  <si>
    <t xml:space="preserve">      227.70</t>
  </si>
  <si>
    <t xml:space="preserve">      275.06</t>
  </si>
  <si>
    <t xml:space="preserve">      310.18</t>
  </si>
  <si>
    <t xml:space="preserve">  4,637,173.73</t>
  </si>
  <si>
    <t xml:space="preserve">  4,872,920.11</t>
  </si>
  <si>
    <t xml:space="preserve">  4,946,635.66</t>
  </si>
  <si>
    <t xml:space="preserve">   448,887.63</t>
  </si>
  <si>
    <t xml:space="preserve">   451,346.03</t>
  </si>
  <si>
    <t xml:space="preserve">   454,336.57</t>
  </si>
  <si>
    <t xml:space="preserve">  4,543,300.55</t>
  </si>
  <si>
    <t xml:space="preserve">  4,587,025.11</t>
  </si>
  <si>
    <t xml:space="preserve">  4,437,741.04</t>
  </si>
  <si>
    <t xml:space="preserve">   553,695.81</t>
  </si>
  <si>
    <t xml:space="preserve">   562,460.38</t>
  </si>
  <si>
    <t xml:space="preserve">   563,689.97</t>
  </si>
  <si>
    <t xml:space="preserve">   495,822.83</t>
  </si>
  <si>
    <t xml:space="preserve">   502,672.26</t>
  </si>
  <si>
    <t xml:space="preserve">   495,541.59</t>
  </si>
  <si>
    <t xml:space="preserve">   762,574.51</t>
  </si>
  <si>
    <t xml:space="preserve">   771,695.48</t>
  </si>
  <si>
    <t xml:space="preserve">   775,747.79</t>
  </si>
  <si>
    <t xml:space="preserve">  3,516,176.45</t>
  </si>
  <si>
    <t xml:space="preserve">  3,560,513.85</t>
  </si>
  <si>
    <t xml:space="preserve">  3,578,373.97</t>
  </si>
  <si>
    <t xml:space="preserve">  5,927,512.24</t>
  </si>
  <si>
    <t xml:space="preserve">  5,985,029.91</t>
  </si>
  <si>
    <t xml:space="preserve">  5,805,779.00</t>
  </si>
  <si>
    <t xml:space="preserve">   614,414.67</t>
  </si>
  <si>
    <t xml:space="preserve">   612,332.94</t>
  </si>
  <si>
    <t xml:space="preserve">   629,947.70</t>
  </si>
  <si>
    <t xml:space="preserve">    33,906.32</t>
  </si>
  <si>
    <t xml:space="preserve">    34,003.79</t>
  </si>
  <si>
    <t xml:space="preserve">    34,004.54</t>
  </si>
  <si>
    <t xml:space="preserve">      293.81</t>
  </si>
  <si>
    <t xml:space="preserve">      284.61</t>
  </si>
  <si>
    <t xml:space="preserve">      290.92</t>
  </si>
  <si>
    <t xml:space="preserve">  4,867,216.42</t>
  </si>
  <si>
    <t xml:space="preserve">  4,800,300.46</t>
  </si>
  <si>
    <t xml:space="preserve">  4,867,800.92</t>
  </si>
  <si>
    <t xml:space="preserve">   427,993.44</t>
  </si>
  <si>
    <t xml:space="preserve">   429,228.25</t>
  </si>
  <si>
    <t xml:space="preserve">   423,435.90</t>
  </si>
  <si>
    <t xml:space="preserve">  4,710,681.80</t>
  </si>
  <si>
    <t xml:space="preserve">  4,631,153.46</t>
  </si>
  <si>
    <t xml:space="preserve">  4,749,508.23</t>
  </si>
  <si>
    <t xml:space="preserve">   814,298.47</t>
  </si>
  <si>
    <t xml:space="preserve">   807,211.93</t>
  </si>
  <si>
    <t xml:space="preserve">   800,351.61</t>
  </si>
  <si>
    <t xml:space="preserve">   477,113.45</t>
  </si>
  <si>
    <t xml:space="preserve">   478,873.40</t>
  </si>
  <si>
    <t xml:space="preserve">   478,584.28</t>
  </si>
  <si>
    <t xml:space="preserve">  1,351,743.07</t>
  </si>
  <si>
    <t xml:space="preserve">  1,486,342.60</t>
  </si>
  <si>
    <t xml:space="preserve">  1,484,400.61</t>
  </si>
  <si>
    <t xml:space="preserve">  4,040,599.58</t>
  </si>
  <si>
    <t xml:space="preserve">  4,072,100.01</t>
  </si>
  <si>
    <t xml:space="preserve">  4,225,927.54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</si>
</sst>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5" fontId="24" fillId="0" borderId="0" xfId="0" applyFill="1" applyAlignment="1">
      <alignment horizontal="right" vertical="center"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>
      <alignment/>
    </xf>
    <xf numFmtId="196" fontId="1" fillId="6" borderId="0" xfId="0" applyNumberFormat="1" applyFont="1" applyFill="1" applyBorder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2" fontId="1" fillId="8" borderId="0" xfId="0" applyNumberFormat="1" applyFont="1" applyFill="1" applyBorder="1" applyAlignment="1" applyProtection="1">
      <alignment/>
      <protection/>
    </xf>
    <xf numFmtId="0" fontId="1" fillId="8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5274996.176687514</c:v>
                </c:pt>
                <c:pt idx="2">
                  <c:v>1114795.7984253278</c:v>
                </c:pt>
                <c:pt idx="3">
                  <c:v>427003.1104258395</c:v>
                </c:pt>
                <c:pt idx="4">
                  <c:v>5612270.868752804</c:v>
                </c:pt>
                <c:pt idx="5">
                  <c:v>834759.7468366906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5274996.176687514</c:v>
                </c:pt>
                <c:pt idx="2">
                  <c:v>1114795.7984253278</c:v>
                </c:pt>
                <c:pt idx="3">
                  <c:v>427003.1104258395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0085311"/>
        <c:axId val="25223480"/>
      </c:scatterChart>
      <c:valAx>
        <c:axId val="4008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23480"/>
        <c:crossesAt val="-5"/>
        <c:crossBetween val="midCat"/>
        <c:dispUnits/>
      </c:valAx>
      <c:valAx>
        <c:axId val="2522348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85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0.9956646101838256</c:v>
                </c:pt>
                <c:pt idx="2">
                  <c:v>1.006946004117864</c:v>
                </c:pt>
                <c:pt idx="3">
                  <c:v>0.8917609974937791</c:v>
                </c:pt>
                <c:pt idx="4">
                  <c:v>0.8868434362233077</c:v>
                </c:pt>
                <c:pt idx="5">
                  <c:v>0.9137897914360945</c:v>
                </c:pt>
                <c:pt idx="6">
                  <c:v>0.9296557024755802</c:v>
                </c:pt>
                <c:pt idx="7">
                  <c:v>0.933848838994914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0.9921746127155601</c:v>
                </c:pt>
                <c:pt idx="2">
                  <c:v>0.9748698930689048</c:v>
                </c:pt>
                <c:pt idx="3">
                  <c:v>0.9577270053529113</c:v>
                </c:pt>
                <c:pt idx="4">
                  <c:v>0.9530541314569421</c:v>
                </c:pt>
                <c:pt idx="5">
                  <c:v>0.9566028395329187</c:v>
                </c:pt>
                <c:pt idx="6">
                  <c:v>0.9547184237801115</c:v>
                </c:pt>
                <c:pt idx="7">
                  <c:v>0.9813206573213846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1.010105388177353</c:v>
                </c:pt>
                <c:pt idx="2">
                  <c:v>1.0138730903642825</c:v>
                </c:pt>
                <c:pt idx="3">
                  <c:v>0.8638741520976833</c:v>
                </c:pt>
                <c:pt idx="4">
                  <c:v>0.8585653524450582</c:v>
                </c:pt>
                <c:pt idx="5">
                  <c:v>0.8865248829550015</c:v>
                </c:pt>
                <c:pt idx="6">
                  <c:v>0.9080534039324006</c:v>
                </c:pt>
                <c:pt idx="7">
                  <c:v>0.889498940440883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1.0197871959236298</c:v>
                </c:pt>
                <c:pt idx="2">
                  <c:v>1.0081415784411007</c:v>
                </c:pt>
                <c:pt idx="3">
                  <c:v>0.9317891981497695</c:v>
                </c:pt>
                <c:pt idx="4">
                  <c:v>0.936018138029564</c:v>
                </c:pt>
                <c:pt idx="5">
                  <c:v>0.947506652904448</c:v>
                </c:pt>
                <c:pt idx="6">
                  <c:v>0.9507170071607838</c:v>
                </c:pt>
                <c:pt idx="7">
                  <c:v>0.9661863996703101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1.0253838616085136</c:v>
                </c:pt>
                <c:pt idx="2">
                  <c:v>1.0070090300918721</c:v>
                </c:pt>
                <c:pt idx="3">
                  <c:v>0.8637473851514735</c:v>
                </c:pt>
                <c:pt idx="4">
                  <c:v>0.8555410034296762</c:v>
                </c:pt>
                <c:pt idx="5">
                  <c:v>0.8942636803593885</c:v>
                </c:pt>
                <c:pt idx="6">
                  <c:v>0.9137029280030515</c:v>
                </c:pt>
                <c:pt idx="7">
                  <c:v>0.893957545128141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1.0070258198053268</c:v>
                </c:pt>
                <c:pt idx="2">
                  <c:v>1.0331114410596676</c:v>
                </c:pt>
                <c:pt idx="3">
                  <c:v>0.9423504619810623</c:v>
                </c:pt>
                <c:pt idx="4">
                  <c:v>0.9532876904056464</c:v>
                </c:pt>
                <c:pt idx="5">
                  <c:v>0.9478803530886105</c:v>
                </c:pt>
                <c:pt idx="6">
                  <c:v>0.9532133804405476</c:v>
                </c:pt>
                <c:pt idx="7">
                  <c:v>0.9591265458174683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1.0022404288016769</c:v>
                </c:pt>
                <c:pt idx="2">
                  <c:v>0.9998712374432186</c:v>
                </c:pt>
                <c:pt idx="3">
                  <c:v>0.9387534341503148</c:v>
                </c:pt>
                <c:pt idx="4">
                  <c:v>0.9469916449281189</c:v>
                </c:pt>
                <c:pt idx="5">
                  <c:v>0.9404920655226392</c:v>
                </c:pt>
                <c:pt idx="6">
                  <c:v>0.9563197496507498</c:v>
                </c:pt>
                <c:pt idx="7">
                  <c:v>0.9688039757236111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1.0189320228051106</c:v>
                </c:pt>
                <c:pt idx="2">
                  <c:v>1.004888828658816</c:v>
                </c:pt>
                <c:pt idx="3">
                  <c:v>1.0951838004621908</c:v>
                </c:pt>
                <c:pt idx="4">
                  <c:v>1.0873726459195658</c:v>
                </c:pt>
                <c:pt idx="5">
                  <c:v>1.066086976415052</c:v>
                </c:pt>
                <c:pt idx="6">
                  <c:v>1.06066218676603</c:v>
                </c:pt>
                <c:pt idx="7">
                  <c:v>1.0634258212819547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1.0641998409505542</c:v>
                </c:pt>
                <c:pt idx="2">
                  <c:v>1.041914206857838</c:v>
                </c:pt>
                <c:pt idx="3">
                  <c:v>0.9021378116667448</c:v>
                </c:pt>
                <c:pt idx="4">
                  <c:v>0.9341909528932966</c:v>
                </c:pt>
                <c:pt idx="5">
                  <c:v>0.9296457136784231</c:v>
                </c:pt>
                <c:pt idx="6">
                  <c:v>0.9455004801942829</c:v>
                </c:pt>
                <c:pt idx="7">
                  <c:v>0.9643316262806693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0.9658265220685353</c:v>
                </c:pt>
                <c:pt idx="2">
                  <c:v>1.0209787426048975</c:v>
                </c:pt>
                <c:pt idx="3">
                  <c:v>0.8833749456937803</c:v>
                </c:pt>
                <c:pt idx="4">
                  <c:v>0.8634325303398449</c:v>
                </c:pt>
                <c:pt idx="5">
                  <c:v>0.8473826864775479</c:v>
                </c:pt>
                <c:pt idx="6">
                  <c:v>0.8948552726621773</c:v>
                </c:pt>
                <c:pt idx="7">
                  <c:v>0.8578357906549787</c:v>
                </c:pt>
              </c:numCache>
            </c:numRef>
          </c:yVal>
          <c:smooth val="0"/>
        </c:ser>
        <c:axId val="25684729"/>
        <c:axId val="29835970"/>
      </c:scatterChart>
      <c:valAx>
        <c:axId val="25684729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crossBetween val="midCat"/>
        <c:dispUnits/>
      </c:valAx>
      <c:valAx>
        <c:axId val="29835970"/>
        <c:scaling>
          <c:orientation val="minMax"/>
          <c:max val="1.2"/>
          <c:min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56</xdr:row>
      <xdr:rowOff>142875</xdr:rowOff>
    </xdr:from>
    <xdr:to>
      <xdr:col>13</xdr:col>
      <xdr:colOff>514350</xdr:colOff>
      <xdr:row>88</xdr:row>
      <xdr:rowOff>133350</xdr:rowOff>
    </xdr:to>
    <xdr:graphicFrame>
      <xdr:nvGraphicFramePr>
        <xdr:cNvPr id="1" name="Chart 13"/>
        <xdr:cNvGraphicFramePr/>
      </xdr:nvGraphicFramePr>
      <xdr:xfrm>
        <a:off x="1714500" y="8172450"/>
        <a:ext cx="7391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12_0218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167</v>
      </c>
    </row>
    <row r="2" ht="12.75">
      <c r="B2" t="s">
        <v>168</v>
      </c>
    </row>
    <row r="3" ht="12.75">
      <c r="B3" t="s">
        <v>204</v>
      </c>
    </row>
    <row r="5" ht="12.75">
      <c r="B5" t="s">
        <v>201</v>
      </c>
    </row>
    <row r="7" spans="1:2" ht="12.75">
      <c r="A7" s="1"/>
      <c r="B7" t="s">
        <v>164</v>
      </c>
    </row>
    <row r="8" spans="1:2" ht="12.75">
      <c r="A8" s="1"/>
      <c r="B8" s="14" t="s">
        <v>101</v>
      </c>
    </row>
    <row r="9" ht="12.75">
      <c r="A9" s="1"/>
    </row>
    <row r="10" spans="1:3" ht="12.75">
      <c r="A10" s="1"/>
      <c r="B10" t="s">
        <v>102</v>
      </c>
      <c r="C10" t="s">
        <v>103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150" zoomScaleNormal="150" workbookViewId="0" topLeftCell="F30">
      <selection activeCell="K42" sqref="K4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28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49.711952197858935</v>
      </c>
      <c r="C5" s="32">
        <f>'blk, drift &amp; conc calc'!D146</f>
        <v>13.170535993806482</v>
      </c>
      <c r="D5" s="32">
        <f>'blk, drift &amp; conc calc'!E146</f>
        <v>12.450911426631343</v>
      </c>
      <c r="E5" s="32">
        <f>'blk, drift &amp; conc calc'!F146</f>
        <v>7.2601312781529</v>
      </c>
      <c r="F5" s="32">
        <f>'blk, drift &amp; conc calc'!G146</f>
        <v>0.17431584195071823</v>
      </c>
      <c r="G5" s="32">
        <f>'blk, drift &amp; conc calc'!H146</f>
        <v>11.259443703280878</v>
      </c>
      <c r="H5" s="32">
        <f>'blk, drift &amp; conc calc'!I146</f>
        <v>2.2582805403952757</v>
      </c>
      <c r="I5" s="32">
        <f>'blk, drift &amp; conc calc'!J146</f>
        <v>0.5199425689765739</v>
      </c>
      <c r="J5" s="32">
        <f>'blk, drift &amp; conc calc'!K146</f>
        <v>0.4554658837358437</v>
      </c>
      <c r="K5" s="32">
        <f>'blk, drift &amp; conc calc'!L146</f>
        <v>2.706913766997625</v>
      </c>
      <c r="L5" s="32">
        <f>SUM(B5:K5)</f>
        <v>99.96789320178658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-14.792307234069256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-0.1227546628835191</v>
      </c>
      <c r="C6" s="32">
        <f>'blk, drift &amp; conc calc'!D147</f>
        <v>0.007794143302946071</v>
      </c>
      <c r="D6" s="32">
        <f>'blk, drift &amp; conc calc'!E147</f>
        <v>0.11405342860695573</v>
      </c>
      <c r="E6" s="32">
        <f>'blk, drift &amp; conc calc'!F147</f>
        <v>-0.03944471593316633</v>
      </c>
      <c r="F6" s="32">
        <f>'blk, drift &amp; conc calc'!G147</f>
        <v>0.0008570588101328412</v>
      </c>
      <c r="G6" s="32">
        <f>'blk, drift &amp; conc calc'!H147</f>
        <v>-0.03502302395502331</v>
      </c>
      <c r="H6" s="32">
        <f>'blk, drift &amp; conc calc'!I147</f>
        <v>0.003973104031811816</v>
      </c>
      <c r="I6" s="32">
        <f>'blk, drift &amp; conc calc'!J147</f>
        <v>0.0024303460442392883</v>
      </c>
      <c r="J6" s="32">
        <f>'blk, drift &amp; conc calc'!K147</f>
        <v>0.04965789889870719</v>
      </c>
      <c r="K6" s="32">
        <f>'blk, drift &amp; conc calc'!L147</f>
        <v>0.006861686295411699</v>
      </c>
      <c r="L6" s="32">
        <f aca="true" t="shared" si="0" ref="L6:L36">SUM(B6:K6)</f>
        <v>-0.011594736781504087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18.026217351849674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47.743032285441814</v>
      </c>
      <c r="C7" s="32">
        <f>'blk, drift &amp; conc calc'!D148</f>
        <v>15.573797386877393</v>
      </c>
      <c r="D7" s="32">
        <f>'blk, drift &amp; conc calc'!E148</f>
        <v>11.305994311591759</v>
      </c>
      <c r="E7" s="32">
        <f>'blk, drift &amp; conc calc'!F148</f>
        <v>9.54091509867966</v>
      </c>
      <c r="F7" s="32">
        <f>'blk, drift &amp; conc calc'!G148</f>
        <v>0.17390434693973633</v>
      </c>
      <c r="G7" s="32">
        <f>'blk, drift &amp; conc calc'!H148</f>
        <v>13.254948417336626</v>
      </c>
      <c r="H7" s="32">
        <f>'blk, drift &amp; conc calc'!I148</f>
        <v>1.8188260211962306</v>
      </c>
      <c r="I7" s="32">
        <f>'blk, drift &amp; conc calc'!J148</f>
        <v>0.022716450963755772</v>
      </c>
      <c r="J7" s="32">
        <f>'blk, drift &amp; conc calc'!K148</f>
        <v>0.01832724439055586</v>
      </c>
      <c r="K7" s="32">
        <f>'blk, drift &amp; conc calc'!L148</f>
        <v>0.9924772510990767</v>
      </c>
      <c r="L7" s="32">
        <f t="shared" si="0"/>
        <v>100.4449388145166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20.471193526367042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49.711952197858935</v>
      </c>
      <c r="C8" s="32">
        <f>'blk, drift &amp; conc calc'!D149</f>
        <v>13.170535993806482</v>
      </c>
      <c r="D8" s="32">
        <f>'blk, drift &amp; conc calc'!E149</f>
        <v>12.450911426631343</v>
      </c>
      <c r="E8" s="32">
        <f>'blk, drift &amp; conc calc'!F149</f>
        <v>7.2601312781529</v>
      </c>
      <c r="F8" s="32">
        <f>'blk, drift &amp; conc calc'!G149</f>
        <v>0.17431584195071823</v>
      </c>
      <c r="G8" s="32">
        <f>'blk, drift &amp; conc calc'!H149</f>
        <v>11.259443703280878</v>
      </c>
      <c r="H8" s="32">
        <f>'blk, drift &amp; conc calc'!I149</f>
        <v>2.2582805403952757</v>
      </c>
      <c r="I8" s="32">
        <f>'blk, drift &amp; conc calc'!J149</f>
        <v>0.5199425689765739</v>
      </c>
      <c r="J8" s="32">
        <f>'blk, drift &amp; conc calc'!K149</f>
        <v>0.4554658837358437</v>
      </c>
      <c r="K8" s="32">
        <f>'blk, drift &amp; conc calc'!L149</f>
        <v>2.706913766997625</v>
      </c>
      <c r="L8" s="32">
        <f t="shared" si="0"/>
        <v>99.96789320178658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-14.792307234069256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43.545849887867924</v>
      </c>
      <c r="C9" s="32">
        <f>'blk, drift &amp; conc calc'!D150</f>
        <v>0.6657871232025726</v>
      </c>
      <c r="D9" s="32">
        <f>'blk, drift &amp; conc calc'!E150</f>
        <v>8.416109814013968</v>
      </c>
      <c r="E9" s="32">
        <f>'blk, drift &amp; conc calc'!F150</f>
        <v>45.68236193518472</v>
      </c>
      <c r="F9" s="32">
        <f>'blk, drift &amp; conc calc'!G150</f>
        <v>0.11889322414474243</v>
      </c>
      <c r="G9" s="32">
        <f>'blk, drift &amp; conc calc'!H150</f>
        <v>0.5617489909767429</v>
      </c>
      <c r="H9" s="32">
        <f>'blk, drift &amp; conc calc'!I150</f>
        <v>0.031686644364066624</v>
      </c>
      <c r="I9" s="32">
        <f>'blk, drift &amp; conc calc'!J150</f>
        <v>0.008447322215978449</v>
      </c>
      <c r="J9" s="32">
        <f>'blk, drift &amp; conc calc'!K150</f>
        <v>-0.00787637262670868</v>
      </c>
      <c r="K9" s="32">
        <f>'blk, drift &amp; conc calc'!L150</f>
        <v>0.010293797694838376</v>
      </c>
      <c r="L9" s="32">
        <f t="shared" si="0"/>
        <v>99.03330236703883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22.52586175999239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206r1  0-3</v>
      </c>
      <c r="B10" s="91">
        <f>'blk, drift &amp; conc calc'!C151</f>
        <v>48.818992756142514</v>
      </c>
      <c r="C10" s="91">
        <f>'blk, drift &amp; conc calc'!D151</f>
        <v>13.2358640799929</v>
      </c>
      <c r="D10" s="91">
        <f>'blk, drift &amp; conc calc'!E151</f>
        <v>14.345657645563012</v>
      </c>
      <c r="E10" s="91">
        <f>'blk, drift &amp; conc calc'!F151</f>
        <v>7.035652799237029</v>
      </c>
      <c r="F10" s="91">
        <f>'blk, drift &amp; conc calc'!G151</f>
        <v>0.2506956220221196</v>
      </c>
      <c r="G10" s="91">
        <f>'blk, drift &amp; conc calc'!H151</f>
        <v>10.751155572248534</v>
      </c>
      <c r="H10" s="91">
        <f>'blk, drift &amp; conc calc'!I151</f>
        <v>2.5476295586065945</v>
      </c>
      <c r="I10" s="91">
        <f>'blk, drift &amp; conc calc'!J151</f>
        <v>0.03383852677498125</v>
      </c>
      <c r="J10" s="91">
        <f>'blk, drift &amp; conc calc'!K151</f>
        <v>0.40871255954397806</v>
      </c>
      <c r="K10" s="91">
        <f>'blk, drift &amp; conc calc'!L151</f>
        <v>2.248611538348588</v>
      </c>
      <c r="L10" s="91">
        <f t="shared" si="0"/>
        <v>99.67681065848025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-11.023584364141552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49.711952197858935</v>
      </c>
      <c r="C11" s="32">
        <f>'blk, drift &amp; conc calc'!D152</f>
        <v>13.170535993806482</v>
      </c>
      <c r="D11" s="32">
        <f>'blk, drift &amp; conc calc'!E152</f>
        <v>12.450911426631343</v>
      </c>
      <c r="E11" s="32">
        <f>'blk, drift &amp; conc calc'!F152</f>
        <v>7.260131278152898</v>
      </c>
      <c r="F11" s="32">
        <f>'blk, drift &amp; conc calc'!G152</f>
        <v>0.17431584195071823</v>
      </c>
      <c r="G11" s="32">
        <f>'blk, drift &amp; conc calc'!H152</f>
        <v>11.259443703280878</v>
      </c>
      <c r="H11" s="32">
        <f>'blk, drift &amp; conc calc'!I152</f>
        <v>2.2582805403952757</v>
      </c>
      <c r="I11" s="32">
        <f>'blk, drift &amp; conc calc'!J152</f>
        <v>0.5199425689765739</v>
      </c>
      <c r="J11" s="32">
        <f>'blk, drift &amp; conc calc'!K152</f>
        <v>0.4554658837358437</v>
      </c>
      <c r="K11" s="32">
        <f>'blk, drift &amp; conc calc'!L152</f>
        <v>2.706913766997625</v>
      </c>
      <c r="L11" s="32">
        <f t="shared" si="0"/>
        <v>99.96789320178658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-14.792307234069256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211r1  71-80</v>
      </c>
      <c r="B12" s="91">
        <f>'blk, drift &amp; conc calc'!C153</f>
        <v>52.89337680424118</v>
      </c>
      <c r="C12" s="91">
        <f>'blk, drift &amp; conc calc'!D153</f>
        <v>17.40339599580045</v>
      </c>
      <c r="D12" s="91">
        <f>'blk, drift &amp; conc calc'!E153</f>
        <v>6.157316148403902</v>
      </c>
      <c r="E12" s="91">
        <f>'blk, drift &amp; conc calc'!F153</f>
        <v>8.514008793490321</v>
      </c>
      <c r="F12" s="91">
        <f>'blk, drift &amp; conc calc'!G153</f>
        <v>0.12172093617349138</v>
      </c>
      <c r="G12" s="91">
        <f>'blk, drift &amp; conc calc'!H153</f>
        <v>13.427246145061766</v>
      </c>
      <c r="H12" s="91">
        <f>'blk, drift &amp; conc calc'!I153</f>
        <v>2.1723905430421167</v>
      </c>
      <c r="I12" s="91">
        <f>'blk, drift &amp; conc calc'!J153</f>
        <v>0.026296162568237604</v>
      </c>
      <c r="J12" s="91">
        <f>'blk, drift &amp; conc calc'!K153</f>
        <v>-0.0052671596170028425</v>
      </c>
      <c r="K12" s="91">
        <f>'blk, drift &amp; conc calc'!L153</f>
        <v>0.37400629098581706</v>
      </c>
      <c r="L12" s="91">
        <f t="shared" si="0"/>
        <v>101.08449066015027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22.501702438921637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212r4  72-78</v>
      </c>
      <c r="B13" s="91">
        <f>'blk, drift &amp; conc calc'!C154</f>
        <v>45.83848924436276</v>
      </c>
      <c r="C13" s="91">
        <f>'blk, drift &amp; conc calc'!D154</f>
        <v>15.238528824258493</v>
      </c>
      <c r="D13" s="91">
        <f>'blk, drift &amp; conc calc'!E154</f>
        <v>6.821602528852033</v>
      </c>
      <c r="E13" s="91">
        <f>'blk, drift &amp; conc calc'!F154</f>
        <v>10.457106861026295</v>
      </c>
      <c r="F13" s="91">
        <f>'blk, drift &amp; conc calc'!G154</f>
        <v>0.12508581873371158</v>
      </c>
      <c r="G13" s="91">
        <f>'blk, drift &amp; conc calc'!H154</f>
        <v>12.86898825062854</v>
      </c>
      <c r="H13" s="91">
        <f>'blk, drift &amp; conc calc'!I154</f>
        <v>1.9576826850640778</v>
      </c>
      <c r="I13" s="91">
        <f>'blk, drift &amp; conc calc'!J154</f>
        <v>0.019895589284214404</v>
      </c>
      <c r="J13" s="91">
        <f>'blk, drift &amp; conc calc'!K154</f>
        <v>0.04559464985666193</v>
      </c>
      <c r="K13" s="91">
        <f>'blk, drift &amp; conc calc'!L154</f>
        <v>0.29064366675288444</v>
      </c>
      <c r="L13" s="91">
        <f t="shared" si="0"/>
        <v>93.66361811881968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18.501479846103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214r3  45-55</v>
      </c>
      <c r="B14" s="91">
        <f>'blk, drift &amp; conc calc'!C155</f>
        <v>47.10182118926993</v>
      </c>
      <c r="C14" s="91">
        <f>'blk, drift &amp; conc calc'!D155</f>
        <v>15.628027304148796</v>
      </c>
      <c r="D14" s="91">
        <f>'blk, drift &amp; conc calc'!E155</f>
        <v>4.62365633818378</v>
      </c>
      <c r="E14" s="91">
        <f>'blk, drift &amp; conc calc'!F155</f>
        <v>11.270558805511353</v>
      </c>
      <c r="F14" s="91">
        <f>'blk, drift &amp; conc calc'!G155</f>
        <v>0.0916222045305975</v>
      </c>
      <c r="G14" s="91">
        <f>'blk, drift &amp; conc calc'!H155</f>
        <v>13.598076518263747</v>
      </c>
      <c r="H14" s="91">
        <f>'blk, drift &amp; conc calc'!I155</f>
        <v>1.8287162722924495</v>
      </c>
      <c r="I14" s="91">
        <f>'blk, drift &amp; conc calc'!J155</f>
        <v>0.014534888596959407</v>
      </c>
      <c r="J14" s="91">
        <f>'blk, drift &amp; conc calc'!K155</f>
        <v>-0.0069335201895608265</v>
      </c>
      <c r="K14" s="91">
        <f>'blk, drift &amp; conc calc'!L155</f>
        <v>0.24359581570967995</v>
      </c>
      <c r="L14" s="91">
        <f t="shared" si="0"/>
        <v>94.39367581631774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22.908789523404593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61.03445198306323</v>
      </c>
      <c r="C15" s="32">
        <f>'blk, drift &amp; conc calc'!D156</f>
        <v>15.390949031114346</v>
      </c>
      <c r="D15" s="32">
        <f>'blk, drift &amp; conc calc'!E156</f>
        <v>6.305624524490986</v>
      </c>
      <c r="E15" s="32">
        <f>'blk, drift &amp; conc calc'!F156</f>
        <v>3.6097909434644118</v>
      </c>
      <c r="F15" s="32">
        <f>'blk, drift &amp; conc calc'!G156</f>
        <v>0.1032756088636172</v>
      </c>
      <c r="G15" s="32">
        <f>'blk, drift &amp; conc calc'!H156</f>
        <v>6.191526627152492</v>
      </c>
      <c r="H15" s="32">
        <f>'blk, drift &amp; conc calc'!I156</f>
        <v>3.1698307989088703</v>
      </c>
      <c r="I15" s="32">
        <f>'blk, drift &amp; conc calc'!J156</f>
        <v>1.428787935270921</v>
      </c>
      <c r="J15" s="32">
        <f>'blk, drift &amp; conc calc'!K156</f>
        <v>0.11458640270326183</v>
      </c>
      <c r="K15" s="32">
        <f>'blk, drift &amp; conc calc'!L156</f>
        <v>0.6594266159829154</v>
      </c>
      <c r="L15" s="32">
        <f t="shared" si="0"/>
        <v>98.00825047101505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13.111445308763333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49.711952197858935</v>
      </c>
      <c r="C16" s="32">
        <f>'blk, drift &amp; conc calc'!D157</f>
        <v>13.170535993806482</v>
      </c>
      <c r="D16" s="32">
        <f>'blk, drift &amp; conc calc'!E157</f>
        <v>12.450911426631343</v>
      </c>
      <c r="E16" s="32">
        <f>'blk, drift &amp; conc calc'!F157</f>
        <v>7.2601312781529</v>
      </c>
      <c r="F16" s="32">
        <f>'blk, drift &amp; conc calc'!G157</f>
        <v>0.17431584195071823</v>
      </c>
      <c r="G16" s="32">
        <f>'blk, drift &amp; conc calc'!H157</f>
        <v>11.259443703280878</v>
      </c>
      <c r="H16" s="32">
        <f>'blk, drift &amp; conc calc'!I157</f>
        <v>2.2582805403952766</v>
      </c>
      <c r="I16" s="32">
        <f>'blk, drift &amp; conc calc'!J157</f>
        <v>0.5199425689765739</v>
      </c>
      <c r="J16" s="32">
        <f>'blk, drift &amp; conc calc'!K157</f>
        <v>0.4554658837358437</v>
      </c>
      <c r="K16" s="32">
        <f>'blk, drift &amp; conc calc'!L157</f>
        <v>2.706913766997625</v>
      </c>
      <c r="L16" s="32">
        <f t="shared" si="0"/>
        <v>99.96789320178658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-14.792307234069256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40.00703031565932</v>
      </c>
      <c r="C17" s="32">
        <f>'blk, drift &amp; conc calc'!D158</f>
        <v>0.18877580626117088</v>
      </c>
      <c r="D17" s="32">
        <f>'blk, drift &amp; conc calc'!E158</f>
        <v>8.500989307879848</v>
      </c>
      <c r="E17" s="32">
        <f>'blk, drift &amp; conc calc'!F158</f>
        <v>49.59709492751209</v>
      </c>
      <c r="F17" s="32">
        <f>'blk, drift &amp; conc calc'!G158</f>
        <v>0.12257409410202093</v>
      </c>
      <c r="G17" s="32">
        <f>'blk, drift &amp; conc calc'!H158</f>
        <v>0.1029000384420589</v>
      </c>
      <c r="H17" s="32">
        <f>'blk, drift &amp; conc calc'!I158</f>
        <v>0.004640183308669512</v>
      </c>
      <c r="I17" s="32">
        <f>'blk, drift &amp; conc calc'!J158</f>
        <v>0.0034292144604579668</v>
      </c>
      <c r="J17" s="32">
        <f>'blk, drift &amp; conc calc'!K158</f>
        <v>0.06159051488073074</v>
      </c>
      <c r="K17" s="32">
        <f>'blk, drift &amp; conc calc'!L158</f>
        <v>0.00987971599329424</v>
      </c>
      <c r="L17" s="32">
        <f t="shared" si="0"/>
        <v>98.59890411849965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17.554209798516695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215r4  37-45</v>
      </c>
      <c r="B18" s="91">
        <f>'blk, drift &amp; conc calc'!C159</f>
        <v>47.960407131839396</v>
      </c>
      <c r="C18" s="91">
        <f>'blk, drift &amp; conc calc'!D159</f>
        <v>16.826365534826415</v>
      </c>
      <c r="D18" s="91">
        <f>'blk, drift &amp; conc calc'!E159</f>
        <v>5.760890307691852</v>
      </c>
      <c r="E18" s="91">
        <f>'blk, drift &amp; conc calc'!F159</f>
        <v>13.869588123682169</v>
      </c>
      <c r="F18" s="91">
        <f>'blk, drift &amp; conc calc'!G159</f>
        <v>0.10065958992000996</v>
      </c>
      <c r="G18" s="91">
        <f>'blk, drift &amp; conc calc'!H159</f>
        <v>13.383263290443796</v>
      </c>
      <c r="H18" s="91">
        <f>'blk, drift &amp; conc calc'!I159</f>
        <v>1.4548376049785228</v>
      </c>
      <c r="I18" s="91">
        <f>'blk, drift &amp; conc calc'!J159</f>
        <v>0.016978113705159593</v>
      </c>
      <c r="J18" s="91">
        <f>'blk, drift &amp; conc calc'!K159</f>
        <v>0.0010226348313058017</v>
      </c>
      <c r="K18" s="91">
        <f>'blk, drift &amp; conc calc'!L159</f>
        <v>0.2899163166753182</v>
      </c>
      <c r="L18" s="91">
        <f>SUM(B18:K18)</f>
        <v>99.66392864859394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22.49167674924052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218r4  55-63</v>
      </c>
      <c r="B19" s="91">
        <f>'blk, drift &amp; conc calc'!C160</f>
        <v>50.31058963010693</v>
      </c>
      <c r="C19" s="91">
        <f>'blk, drift &amp; conc calc'!D160</f>
        <v>16.42087589639439</v>
      </c>
      <c r="D19" s="91">
        <f>'blk, drift &amp; conc calc'!E160</f>
        <v>5.132568141115273</v>
      </c>
      <c r="E19" s="91">
        <f>'blk, drift &amp; conc calc'!F160</f>
        <v>10.990739156092728</v>
      </c>
      <c r="F19" s="91">
        <f>'blk, drift &amp; conc calc'!G160</f>
        <v>0.10212512518581426</v>
      </c>
      <c r="G19" s="91">
        <f>'blk, drift &amp; conc calc'!H160</f>
        <v>15.056728187019342</v>
      </c>
      <c r="H19" s="91">
        <f>'blk, drift &amp; conc calc'!I160</f>
        <v>1.7115033845977863</v>
      </c>
      <c r="I19" s="91">
        <f>'blk, drift &amp; conc calc'!J160</f>
        <v>0.01228155704494546</v>
      </c>
      <c r="J19" s="91">
        <f>'blk, drift &amp; conc calc'!K160</f>
        <v>-0.005690526124527944</v>
      </c>
      <c r="K19" s="91">
        <f>'blk, drift &amp; conc calc'!L160</f>
        <v>0.2950003473882985</v>
      </c>
      <c r="L19" s="91">
        <f t="shared" si="0"/>
        <v>100.02672089882098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23.0058997715998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220r1  70-80</v>
      </c>
      <c r="B20" s="91">
        <f>'blk, drift &amp; conc calc'!C161</f>
        <v>50.78619106550834</v>
      </c>
      <c r="C20" s="91">
        <f>'blk, drift &amp; conc calc'!D161</f>
        <v>16.481054154156205</v>
      </c>
      <c r="D20" s="91">
        <f>'blk, drift &amp; conc calc'!E161</f>
        <v>5.2853399237834875</v>
      </c>
      <c r="E20" s="91">
        <f>'blk, drift &amp; conc calc'!F161</f>
        <v>10.231180255833655</v>
      </c>
      <c r="F20" s="91">
        <f>'blk, drift &amp; conc calc'!G161</f>
        <v>0.10273110448126782</v>
      </c>
      <c r="G20" s="91">
        <f>'blk, drift &amp; conc calc'!H161</f>
        <v>14.579977988626068</v>
      </c>
      <c r="H20" s="91">
        <f>'blk, drift &amp; conc calc'!I161</f>
        <v>1.872535616556582</v>
      </c>
      <c r="I20" s="91">
        <f>'blk, drift &amp; conc calc'!J161</f>
        <v>0.01658089776565032</v>
      </c>
      <c r="J20" s="91">
        <f>'blk, drift &amp; conc calc'!K161</f>
        <v>0.03449411059296911</v>
      </c>
      <c r="K20" s="91">
        <f>'blk, drift &amp; conc calc'!L161</f>
        <v>0.3230342399496942</v>
      </c>
      <c r="L20" s="91">
        <f t="shared" si="0"/>
        <v>99.7131193572539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19.679370113854446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49.711952197858935</v>
      </c>
      <c r="C21" s="32">
        <f>'blk, drift &amp; conc calc'!D162</f>
        <v>13.170535993806482</v>
      </c>
      <c r="D21" s="32">
        <f>'blk, drift &amp; conc calc'!E162</f>
        <v>12.450911426631343</v>
      </c>
      <c r="E21" s="32">
        <f>'blk, drift &amp; conc calc'!F162</f>
        <v>7.2601312781529</v>
      </c>
      <c r="F21" s="32">
        <f>'blk, drift &amp; conc calc'!G162</f>
        <v>0.17431584195071817</v>
      </c>
      <c r="G21" s="32">
        <f>'blk, drift &amp; conc calc'!H162</f>
        <v>11.259443703280878</v>
      </c>
      <c r="H21" s="32">
        <f>'blk, drift &amp; conc calc'!I162</f>
        <v>2.2582805403952757</v>
      </c>
      <c r="I21" s="32">
        <f>'blk, drift &amp; conc calc'!J162</f>
        <v>0.5199425689765739</v>
      </c>
      <c r="J21" s="32">
        <f>'blk, drift &amp; conc calc'!K162</f>
        <v>0.4554658837358438</v>
      </c>
      <c r="K21" s="32">
        <f>'blk, drift &amp; conc calc'!L162</f>
        <v>2.706913766997625</v>
      </c>
      <c r="L21" s="32">
        <f t="shared" si="0"/>
        <v>99.96789320178658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-14.792307234069256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47.56301969302078</v>
      </c>
      <c r="C22" s="32">
        <f>'blk, drift &amp; conc calc'!D163</f>
        <v>15.276429508946224</v>
      </c>
      <c r="D22" s="32">
        <f>'blk, drift &amp; conc calc'!E163</f>
        <v>11.570988923435026</v>
      </c>
      <c r="E22" s="32">
        <f>'blk, drift &amp; conc calc'!F163</f>
        <v>9.877506353366039</v>
      </c>
      <c r="F22" s="32">
        <f>'blk, drift &amp; conc calc'!G163</f>
        <v>0.17766097602441602</v>
      </c>
      <c r="G22" s="32">
        <f>'blk, drift &amp; conc calc'!H163</f>
        <v>13.075022615430289</v>
      </c>
      <c r="H22" s="32">
        <f>'blk, drift &amp; conc calc'!I163</f>
        <v>1.783375258592607</v>
      </c>
      <c r="I22" s="32">
        <f>'blk, drift &amp; conc calc'!J163</f>
        <v>0.021794472292382024</v>
      </c>
      <c r="J22" s="32">
        <f>'blk, drift &amp; conc calc'!K163</f>
        <v>0.03146617560874738</v>
      </c>
      <c r="K22" s="32">
        <f>'blk, drift &amp; conc calc'!L163</f>
        <v>0.9591948555084572</v>
      </c>
      <c r="L22" s="32">
        <f t="shared" si="0"/>
        <v>100.33645883222496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19.899343183030897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221r3  91-99</v>
      </c>
      <c r="B23" s="91">
        <f>'blk, drift &amp; conc calc'!C164</f>
        <v>50.07413849775268</v>
      </c>
      <c r="C23" s="91">
        <f>'blk, drift &amp; conc calc'!D164</f>
        <v>23.42423263119205</v>
      </c>
      <c r="D23" s="91">
        <f>'blk, drift &amp; conc calc'!E164</f>
        <v>4.1501925008457645</v>
      </c>
      <c r="E23" s="91">
        <f>'blk, drift &amp; conc calc'!F164</f>
        <v>7.3160406858225</v>
      </c>
      <c r="F23" s="91">
        <f>'blk, drift &amp; conc calc'!G164</f>
        <v>0.0676929950521952</v>
      </c>
      <c r="G23" s="91">
        <f>'blk, drift &amp; conc calc'!H164</f>
        <v>13.285951168225289</v>
      </c>
      <c r="H23" s="91">
        <f>'blk, drift &amp; conc calc'!I164</f>
        <v>2.4468907948255723</v>
      </c>
      <c r="I23" s="91">
        <f>'blk, drift &amp; conc calc'!J164</f>
        <v>0.02000958047255842</v>
      </c>
      <c r="J23" s="91">
        <f>'blk, drift &amp; conc calc'!K164</f>
        <v>0.02214516392232431</v>
      </c>
      <c r="K23" s="91">
        <f>'blk, drift &amp; conc calc'!L164</f>
        <v>0.17595407246607392</v>
      </c>
      <c r="L23" s="91">
        <f t="shared" si="0"/>
        <v>100.98324809057699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20.666685381843536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227r3  73-78</v>
      </c>
      <c r="B24" s="91">
        <f>'blk, drift &amp; conc calc'!C165</f>
        <v>40.78047782750111</v>
      </c>
      <c r="C24" s="91">
        <f>'blk, drift &amp; conc calc'!D165</f>
        <v>6.144865010182846</v>
      </c>
      <c r="D24" s="91">
        <f>'blk, drift &amp; conc calc'!E165</f>
        <v>12.631284439885198</v>
      </c>
      <c r="E24" s="91">
        <f>'blk, drift &amp; conc calc'!F165</f>
        <v>35.497445686160745</v>
      </c>
      <c r="F24" s="91">
        <f>'blk, drift &amp; conc calc'!G165</f>
        <v>0.1758939450943172</v>
      </c>
      <c r="G24" s="91">
        <f>'blk, drift &amp; conc calc'!H165</f>
        <v>3.7735190421183886</v>
      </c>
      <c r="H24" s="91">
        <f>'blk, drift &amp; conc calc'!I165</f>
        <v>0.41651593961623873</v>
      </c>
      <c r="I24" s="91">
        <f>'blk, drift &amp; conc calc'!J165</f>
        <v>0.00855876143757625</v>
      </c>
      <c r="J24" s="91">
        <f>'blk, drift &amp; conc calc'!K165</f>
        <v>0.017852835861057247</v>
      </c>
      <c r="K24" s="91">
        <f>'blk, drift &amp; conc calc'!L165</f>
        <v>0.05128492195351186</v>
      </c>
      <c r="L24" s="91">
        <f t="shared" si="0"/>
        <v>99.497698409811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21.02268433059404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50.44284149860491</v>
      </c>
      <c r="C25" s="32">
        <f>'blk, drift &amp; conc calc'!D166</f>
        <v>17.379654968112316</v>
      </c>
      <c r="D25" s="32">
        <f>'blk, drift &amp; conc calc'!E166</f>
        <v>11.700523869285835</v>
      </c>
      <c r="E25" s="32">
        <f>'blk, drift &amp; conc calc'!F166</f>
        <v>5.219103923492996</v>
      </c>
      <c r="F25" s="32">
        <f>'blk, drift &amp; conc calc'!G166</f>
        <v>0.18165880474975757</v>
      </c>
      <c r="G25" s="32">
        <f>'blk, drift &amp; conc calc'!H166</f>
        <v>9.386541678737935</v>
      </c>
      <c r="H25" s="32">
        <f>'blk, drift &amp; conc calc'!I166</f>
        <v>2.7864572885913175</v>
      </c>
      <c r="I25" s="32">
        <f>'blk, drift &amp; conc calc'!J166</f>
        <v>0.7599274587118531</v>
      </c>
      <c r="J25" s="32">
        <f>'blk, drift &amp; conc calc'!K166</f>
        <v>0.44389623437564646</v>
      </c>
      <c r="K25" s="32">
        <f>'blk, drift &amp; conc calc'!L166</f>
        <v>1.3391172995381562</v>
      </c>
      <c r="L25" s="32">
        <f t="shared" si="0"/>
        <v>99.63972302420072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-13.845301602604572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49.71195219785894</v>
      </c>
      <c r="C26" s="32">
        <f>'blk, drift &amp; conc calc'!D167</f>
        <v>13.170535993806482</v>
      </c>
      <c r="D26" s="32">
        <f>'blk, drift &amp; conc calc'!E167</f>
        <v>12.450911426631343</v>
      </c>
      <c r="E26" s="32">
        <f>'blk, drift &amp; conc calc'!F167</f>
        <v>7.2601312781529</v>
      </c>
      <c r="F26" s="32">
        <f>'blk, drift &amp; conc calc'!G167</f>
        <v>0.17431584195071823</v>
      </c>
      <c r="G26" s="32">
        <f>'blk, drift &amp; conc calc'!H167</f>
        <v>11.259443703280878</v>
      </c>
      <c r="H26" s="32">
        <f>'blk, drift &amp; conc calc'!I167</f>
        <v>2.2582805403952766</v>
      </c>
      <c r="I26" s="32">
        <f>'blk, drift &amp; conc calc'!J167</f>
        <v>0.5199425689765739</v>
      </c>
      <c r="J26" s="32">
        <f>'blk, drift &amp; conc calc'!K167</f>
        <v>0.4554658837358437</v>
      </c>
      <c r="K26" s="32">
        <f>'blk, drift &amp; conc calc'!L167</f>
        <v>2.7069137669976246</v>
      </c>
      <c r="L26" s="32">
        <f t="shared" si="0"/>
        <v>99.96789320178658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-14.792307234069256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182r1  43-52</v>
      </c>
      <c r="B27" s="91">
        <f>'blk, drift &amp; conc calc'!C168</f>
        <v>45.47044632504309</v>
      </c>
      <c r="C27" s="91">
        <f>'blk, drift &amp; conc calc'!D168</f>
        <v>11.211340077168332</v>
      </c>
      <c r="D27" s="91">
        <f>'blk, drift &amp; conc calc'!E168</f>
        <v>17.769316396490268</v>
      </c>
      <c r="E27" s="91">
        <f>'blk, drift &amp; conc calc'!F168</f>
        <v>7.604145278777867</v>
      </c>
      <c r="F27" s="91">
        <f>'blk, drift &amp; conc calc'!G168</f>
        <v>0.26449883950929187</v>
      </c>
      <c r="G27" s="91">
        <f>'blk, drift &amp; conc calc'!H168</f>
        <v>11.272153923401671</v>
      </c>
      <c r="H27" s="91">
        <f>'blk, drift &amp; conc calc'!I168</f>
        <v>2.078037535770585</v>
      </c>
      <c r="I27" s="91">
        <f>'blk, drift &amp; conc calc'!J168</f>
        <v>0.03395329824608921</v>
      </c>
      <c r="J27" s="91">
        <f>'blk, drift &amp; conc calc'!K168</f>
        <v>-0.00802646794809399</v>
      </c>
      <c r="K27" s="91">
        <f>'blk, drift &amp; conc calc'!L168</f>
        <v>6.188802155473279</v>
      </c>
      <c r="L27" s="91">
        <f t="shared" si="0"/>
        <v>101.88466736193239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23.13320067651444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44.829276011918864</v>
      </c>
      <c r="C28" s="32">
        <f>'blk, drift &amp; conc calc'!D169</f>
        <v>0.6804869612472121</v>
      </c>
      <c r="D28" s="32">
        <f>'blk, drift &amp; conc calc'!E169</f>
        <v>8.504337732105524</v>
      </c>
      <c r="E28" s="32">
        <f>'blk, drift &amp; conc calc'!F169</f>
        <v>46.50284213376121</v>
      </c>
      <c r="F28" s="32">
        <f>'blk, drift &amp; conc calc'!G169</f>
        <v>0.1216725560780347</v>
      </c>
      <c r="G28" s="32">
        <f>'blk, drift &amp; conc calc'!H169</f>
        <v>0.5793879581998506</v>
      </c>
      <c r="H28" s="32">
        <f>'blk, drift &amp; conc calc'!I169</f>
        <v>0.029206413805344382</v>
      </c>
      <c r="I28" s="32">
        <f>'blk, drift &amp; conc calc'!J169</f>
        <v>0.007605052721769106</v>
      </c>
      <c r="J28" s="32">
        <f>'blk, drift &amp; conc calc'!K169</f>
        <v>-0.010725920220853086</v>
      </c>
      <c r="K28" s="32">
        <f>'blk, drift &amp; conc calc'!L169</f>
        <v>0.01053354281491864</v>
      </c>
      <c r="L28" s="32">
        <f t="shared" si="0"/>
        <v>101.25462244243188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23.336524572940576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171r4  18-30</v>
      </c>
      <c r="B29" s="91">
        <f>'blk, drift &amp; conc calc'!C170</f>
        <v>51.567413784568984</v>
      </c>
      <c r="C29" s="91">
        <f>'blk, drift &amp; conc calc'!D170</f>
        <v>16.769689363335452</v>
      </c>
      <c r="D29" s="91">
        <f>'blk, drift &amp; conc calc'!E170</f>
        <v>5.357407033054008</v>
      </c>
      <c r="E29" s="91">
        <f>'blk, drift &amp; conc calc'!F170</f>
        <v>8.33836509059226</v>
      </c>
      <c r="F29" s="91">
        <f>'blk, drift &amp; conc calc'!G170</f>
        <v>0.10565962883496527</v>
      </c>
      <c r="G29" s="91">
        <f>'blk, drift &amp; conc calc'!H170</f>
        <v>14.0202451974153</v>
      </c>
      <c r="H29" s="91">
        <f>'blk, drift &amp; conc calc'!I170</f>
        <v>2.6591703923026992</v>
      </c>
      <c r="I29" s="91">
        <f>'blk, drift &amp; conc calc'!J170</f>
        <v>0.026103225781876946</v>
      </c>
      <c r="J29" s="91">
        <f>'blk, drift &amp; conc calc'!K170</f>
        <v>0.016235514240663197</v>
      </c>
      <c r="K29" s="91">
        <f>'blk, drift &amp; conc calc'!L170</f>
        <v>0.4803375649906265</v>
      </c>
      <c r="L29" s="91">
        <f t="shared" si="0"/>
        <v>99.34062679511682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21.114988580880663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204r4  15-26</v>
      </c>
      <c r="B30" s="91">
        <f>'blk, drift &amp; conc calc'!C171</f>
        <v>52.20833783407377</v>
      </c>
      <c r="C30" s="91">
        <f>'blk, drift &amp; conc calc'!D171</f>
        <v>17.96991436925678</v>
      </c>
      <c r="D30" s="91">
        <f>'blk, drift &amp; conc calc'!E171</f>
        <v>6.563380691276287</v>
      </c>
      <c r="E30" s="91">
        <f>'blk, drift &amp; conc calc'!F171</f>
        <v>9.068921726538957</v>
      </c>
      <c r="F30" s="91">
        <f>'blk, drift &amp; conc calc'!G171</f>
        <v>0.12885191913009297</v>
      </c>
      <c r="G30" s="91">
        <f>'blk, drift &amp; conc calc'!H171</f>
        <v>11.471909990483063</v>
      </c>
      <c r="H30" s="91">
        <f>'blk, drift &amp; conc calc'!I171</f>
        <v>2.5634407969079707</v>
      </c>
      <c r="I30" s="91">
        <f>'blk, drift &amp; conc calc'!J171</f>
        <v>0.02767145447514256</v>
      </c>
      <c r="J30" s="91">
        <f>'blk, drift &amp; conc calc'!K171</f>
        <v>0.03616932606256631</v>
      </c>
      <c r="K30" s="91">
        <f>'blk, drift &amp; conc calc'!L171</f>
        <v>0.3007348348297991</v>
      </c>
      <c r="L30" s="91">
        <f t="shared" si="0"/>
        <v>100.33933294303444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19.46983668561513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49.711952197858935</v>
      </c>
      <c r="C31" s="32">
        <f>'blk, drift &amp; conc calc'!D172</f>
        <v>13.17053599380648</v>
      </c>
      <c r="D31" s="32">
        <f>'blk, drift &amp; conc calc'!E172</f>
        <v>12.450911426631343</v>
      </c>
      <c r="E31" s="32">
        <f>'blk, drift &amp; conc calc'!F172</f>
        <v>7.2601312781529</v>
      </c>
      <c r="F31" s="32">
        <f>'blk, drift &amp; conc calc'!G172</f>
        <v>0.17431584195071823</v>
      </c>
      <c r="G31" s="32">
        <f>'blk, drift &amp; conc calc'!H172</f>
        <v>11.259443703280875</v>
      </c>
      <c r="H31" s="32">
        <f>'blk, drift &amp; conc calc'!I172</f>
        <v>2.2582805403952757</v>
      </c>
      <c r="I31" s="32">
        <f>'blk, drift &amp; conc calc'!J172</f>
        <v>0.5199425689765739</v>
      </c>
      <c r="J31" s="32">
        <f>'blk, drift &amp; conc calc'!K172</f>
        <v>0.4554658837358437</v>
      </c>
      <c r="K31" s="32">
        <f>'blk, drift &amp; conc calc'!L172</f>
        <v>2.706913766997625</v>
      </c>
      <c r="L31" s="32">
        <f t="shared" si="0"/>
        <v>99.96789320178658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-14.792307234069256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62.96451711274331</v>
      </c>
      <c r="C32" s="32">
        <f>'blk, drift &amp; conc calc'!D173</f>
        <v>15.657385096025475</v>
      </c>
      <c r="D32" s="32">
        <f>'blk, drift &amp; conc calc'!E173</f>
        <v>6.630323225027359</v>
      </c>
      <c r="E32" s="32">
        <f>'blk, drift &amp; conc calc'!F173</f>
        <v>3.7783299310743264</v>
      </c>
      <c r="F32" s="32">
        <f>'blk, drift &amp; conc calc'!G173</f>
        <v>0.10866714393409037</v>
      </c>
      <c r="G32" s="32">
        <f>'blk, drift &amp; conc calc'!H173</f>
        <v>6.430450411787812</v>
      </c>
      <c r="H32" s="32">
        <f>'blk, drift &amp; conc calc'!I173</f>
        <v>3.2413068769764974</v>
      </c>
      <c r="I32" s="32">
        <f>'blk, drift &amp; conc calc'!J173</f>
        <v>1.3948506775131202</v>
      </c>
      <c r="J32" s="32">
        <f>'blk, drift &amp; conc calc'!K173</f>
        <v>0.1121664868136519</v>
      </c>
      <c r="K32" s="32">
        <f>'blk, drift &amp; conc calc'!L173</f>
        <v>0.6725274153069442</v>
      </c>
      <c r="L32" s="32">
        <f t="shared" si="0"/>
        <v>100.99052437720258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13.23232830968944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-0.12176539618111905</v>
      </c>
      <c r="C33" s="32">
        <f>'blk, drift &amp; conc calc'!D174</f>
        <v>0.00910269604129129</v>
      </c>
      <c r="D33" s="32">
        <f>'blk, drift &amp; conc calc'!E174</f>
        <v>0.1108826243536898</v>
      </c>
      <c r="E33" s="32">
        <f>'blk, drift &amp; conc calc'!F174</f>
        <v>-0.04126557004450269</v>
      </c>
      <c r="F33" s="32">
        <f>'blk, drift &amp; conc calc'!G174</f>
        <v>0.0006695064988071199</v>
      </c>
      <c r="G33" s="32">
        <f>'blk, drift &amp; conc calc'!H174</f>
        <v>-0.03761151925366662</v>
      </c>
      <c r="H33" s="32">
        <f>'blk, drift &amp; conc calc'!I174</f>
        <v>-0.0011126100490588932</v>
      </c>
      <c r="I33" s="32">
        <f>'blk, drift &amp; conc calc'!J174</f>
        <v>0.0025988906204647056</v>
      </c>
      <c r="J33" s="32">
        <f>'blk, drift &amp; conc calc'!K174</f>
        <v>-0.032464390359745965</v>
      </c>
      <c r="K33" s="32">
        <f>'blk, drift &amp; conc calc'!L174</f>
        <v>0.006770520094973793</v>
      </c>
      <c r="L33" s="32">
        <f t="shared" si="0"/>
        <v>-0.10419524827886652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25.018045603070817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39.44575775809893</v>
      </c>
      <c r="C34" s="32">
        <f>'blk, drift &amp; conc calc'!D175</f>
        <v>0.1880554618028257</v>
      </c>
      <c r="D34" s="32">
        <f>'blk, drift &amp; conc calc'!E175</f>
        <v>8.517474328771014</v>
      </c>
      <c r="E34" s="32">
        <f>'blk, drift &amp; conc calc'!F175</f>
        <v>48.487438973702375</v>
      </c>
      <c r="F34" s="32">
        <f>'blk, drift &amp; conc calc'!G175</f>
        <v>0.12048180776086906</v>
      </c>
      <c r="G34" s="32">
        <f>'blk, drift &amp; conc calc'!H175</f>
        <v>0.10179766256519181</v>
      </c>
      <c r="H34" s="32">
        <f>'blk, drift &amp; conc calc'!I175</f>
        <v>0.005635914987872789</v>
      </c>
      <c r="I34" s="32">
        <f>'blk, drift &amp; conc calc'!J175</f>
        <v>0.0032057957530752163</v>
      </c>
      <c r="J34" s="32">
        <f>'blk, drift &amp; conc calc'!K175</f>
        <v>0.07164746487716622</v>
      </c>
      <c r="K34" s="32">
        <f>'blk, drift &amp; conc calc'!L175</f>
        <v>0.010646281607776214</v>
      </c>
      <c r="L34" s="32">
        <f t="shared" si="0"/>
        <v>96.9521414499271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16.507187113440455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49.486805559964495</v>
      </c>
      <c r="C35" s="32">
        <f>'blk, drift &amp; conc calc'!D176</f>
        <v>16.65194622328511</v>
      </c>
      <c r="D35" s="32">
        <f>'blk, drift &amp; conc calc'!E176</f>
        <v>11.942576954288151</v>
      </c>
      <c r="E35" s="32">
        <f>'blk, drift &amp; conc calc'!F176</f>
        <v>5.037567611698602</v>
      </c>
      <c r="F35" s="32">
        <f>'blk, drift &amp; conc calc'!G176</f>
        <v>0.18368802466401263</v>
      </c>
      <c r="G35" s="32">
        <f>'blk, drift &amp; conc calc'!H176</f>
        <v>9.721559226112483</v>
      </c>
      <c r="H35" s="32">
        <f>'blk, drift &amp; conc calc'!I176</f>
        <v>2.7593643853596475</v>
      </c>
      <c r="I35" s="32">
        <f>'blk, drift &amp; conc calc'!J176</f>
        <v>0.772492846610928</v>
      </c>
      <c r="J35" s="32">
        <f>'blk, drift &amp; conc calc'!K176</f>
        <v>0.4245852632687196</v>
      </c>
      <c r="K35" s="32">
        <f>'blk, drift &amp; conc calc'!L176</f>
        <v>1.4366895646557711</v>
      </c>
      <c r="L35" s="32">
        <f t="shared" si="0"/>
        <v>98.41727565990792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-12.2753683504666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49.711952197858935</v>
      </c>
      <c r="C36" s="32">
        <f>'blk, drift &amp; conc calc'!D177</f>
        <v>13.170535993806482</v>
      </c>
      <c r="D36" s="32">
        <f>'blk, drift &amp; conc calc'!E177</f>
        <v>12.450911426631343</v>
      </c>
      <c r="E36" s="32">
        <f>'blk, drift &amp; conc calc'!F177</f>
        <v>7.260131278152898</v>
      </c>
      <c r="F36" s="32">
        <f>'blk, drift &amp; conc calc'!G177</f>
        <v>0.17431584195071823</v>
      </c>
      <c r="G36" s="32">
        <f>'blk, drift &amp; conc calc'!H177</f>
        <v>11.259443703280878</v>
      </c>
      <c r="H36" s="32">
        <f>'blk, drift &amp; conc calc'!I177</f>
        <v>2.2582805403952757</v>
      </c>
      <c r="I36" s="32">
        <f>'blk, drift &amp; conc calc'!J177</f>
        <v>0.5199425689765739</v>
      </c>
      <c r="J36" s="32">
        <f>'blk, drift &amp; conc calc'!K177</f>
        <v>0.4554658837358437</v>
      </c>
      <c r="K36" s="32">
        <f>'blk, drift &amp; conc calc'!L177</f>
        <v>2.706913766997625</v>
      </c>
      <c r="L36" s="32">
        <f t="shared" si="0"/>
        <v>99.96789320178658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-14.792307234069256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42</v>
      </c>
      <c r="B41" s="170" t="s">
        <v>20</v>
      </c>
      <c r="C41" s="170" t="s">
        <v>24</v>
      </c>
      <c r="D41" s="170" t="s">
        <v>21</v>
      </c>
      <c r="E41" s="170" t="s">
        <v>151</v>
      </c>
      <c r="F41" s="170" t="s">
        <v>150</v>
      </c>
      <c r="G41" s="170" t="s">
        <v>152</v>
      </c>
      <c r="H41" s="170" t="s">
        <v>25</v>
      </c>
      <c r="I41" s="170" t="s">
        <v>15</v>
      </c>
      <c r="J41" s="170" t="s">
        <v>205</v>
      </c>
      <c r="K41" s="170" t="s">
        <v>16</v>
      </c>
      <c r="L41" s="170" t="s">
        <v>28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33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206r1  0-3</v>
      </c>
      <c r="B42" s="170">
        <f t="shared" si="1"/>
        <v>48.818992756142514</v>
      </c>
      <c r="C42" s="170">
        <f t="shared" si="1"/>
        <v>13.2358640799929</v>
      </c>
      <c r="D42" s="170">
        <f t="shared" si="1"/>
        <v>14.345657645563012</v>
      </c>
      <c r="E42" s="170">
        <f t="shared" si="1"/>
        <v>7.035652799237029</v>
      </c>
      <c r="F42" s="170">
        <f t="shared" si="1"/>
        <v>0.2506956220221196</v>
      </c>
      <c r="G42" s="170">
        <f t="shared" si="1"/>
        <v>10.751155572248534</v>
      </c>
      <c r="H42" s="170">
        <f t="shared" si="1"/>
        <v>2.5476295586065945</v>
      </c>
      <c r="I42" s="170">
        <f t="shared" si="1"/>
        <v>0.03383852677498125</v>
      </c>
      <c r="J42" s="170">
        <f t="shared" si="1"/>
        <v>0.40871255954397806</v>
      </c>
      <c r="K42" s="170">
        <f t="shared" si="1"/>
        <v>2.248611538348588</v>
      </c>
      <c r="L42" s="170">
        <f t="shared" si="1"/>
        <v>99.67681065848025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211r1  71-80</v>
      </c>
      <c r="B43" s="170">
        <f>AVERAGE(B12,B20)</f>
        <v>51.83978393487476</v>
      </c>
      <c r="C43" s="170">
        <f aca="true" t="shared" si="2" ref="C43:K43">AVERAGE(C12,C20)</f>
        <v>16.942225074978328</v>
      </c>
      <c r="D43" s="170">
        <f t="shared" si="2"/>
        <v>5.721328036093695</v>
      </c>
      <c r="E43" s="170">
        <f t="shared" si="2"/>
        <v>9.372594524661988</v>
      </c>
      <c r="F43" s="170">
        <f t="shared" si="2"/>
        <v>0.1122260203273796</v>
      </c>
      <c r="G43" s="170">
        <f t="shared" si="2"/>
        <v>14.003612066843917</v>
      </c>
      <c r="H43" s="170">
        <f t="shared" si="2"/>
        <v>2.0224630797993495</v>
      </c>
      <c r="I43" s="170">
        <f t="shared" si="2"/>
        <v>0.021438530166943963</v>
      </c>
      <c r="J43" s="170">
        <f t="shared" si="2"/>
        <v>0.014613475487983136</v>
      </c>
      <c r="K43" s="170">
        <f t="shared" si="2"/>
        <v>0.3485202654677556</v>
      </c>
      <c r="L43" s="170">
        <f>SUM(B43:K43)</f>
        <v>100.3988050087021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212r4  72-78</v>
      </c>
      <c r="B44" s="170">
        <f t="shared" si="3"/>
        <v>45.83848924436276</v>
      </c>
      <c r="C44" s="170">
        <f t="shared" si="3"/>
        <v>15.238528824258493</v>
      </c>
      <c r="D44" s="170">
        <f t="shared" si="3"/>
        <v>6.821602528852033</v>
      </c>
      <c r="E44" s="170">
        <f t="shared" si="3"/>
        <v>10.457106861026295</v>
      </c>
      <c r="F44" s="170">
        <f t="shared" si="3"/>
        <v>0.12508581873371158</v>
      </c>
      <c r="G44" s="170">
        <f t="shared" si="3"/>
        <v>12.86898825062854</v>
      </c>
      <c r="H44" s="170">
        <f t="shared" si="3"/>
        <v>1.9576826850640778</v>
      </c>
      <c r="I44" s="170">
        <f t="shared" si="3"/>
        <v>0.019895589284214404</v>
      </c>
      <c r="J44" s="170">
        <f t="shared" si="3"/>
        <v>0.04559464985666193</v>
      </c>
      <c r="K44" s="170">
        <f t="shared" si="3"/>
        <v>0.29064366675288444</v>
      </c>
      <c r="L44" s="170">
        <f t="shared" si="3"/>
        <v>93.66361811881968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214r3  45-55</v>
      </c>
      <c r="B45" s="170">
        <f t="shared" si="4"/>
        <v>47.10182118926993</v>
      </c>
      <c r="C45" s="170">
        <f t="shared" si="4"/>
        <v>15.628027304148796</v>
      </c>
      <c r="D45" s="170">
        <f t="shared" si="4"/>
        <v>4.62365633818378</v>
      </c>
      <c r="E45" s="170">
        <f t="shared" si="4"/>
        <v>11.270558805511353</v>
      </c>
      <c r="F45" s="170">
        <f t="shared" si="4"/>
        <v>0.0916222045305975</v>
      </c>
      <c r="G45" s="170">
        <f t="shared" si="4"/>
        <v>13.598076518263747</v>
      </c>
      <c r="H45" s="170">
        <f t="shared" si="4"/>
        <v>1.8287162722924495</v>
      </c>
      <c r="I45" s="170">
        <f t="shared" si="4"/>
        <v>0.014534888596959407</v>
      </c>
      <c r="J45" s="170">
        <f t="shared" si="4"/>
        <v>-0.0069335201895608265</v>
      </c>
      <c r="K45" s="170">
        <f t="shared" si="4"/>
        <v>0.24359581570967995</v>
      </c>
      <c r="L45" s="170">
        <f t="shared" si="4"/>
        <v>94.39367581631774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215r4  37-45</v>
      </c>
      <c r="B46" s="170">
        <f t="shared" si="5"/>
        <v>47.960407131839396</v>
      </c>
      <c r="C46" s="170">
        <f t="shared" si="5"/>
        <v>16.826365534826415</v>
      </c>
      <c r="D46" s="170">
        <f t="shared" si="5"/>
        <v>5.760890307691852</v>
      </c>
      <c r="E46" s="170">
        <f t="shared" si="5"/>
        <v>13.869588123682169</v>
      </c>
      <c r="F46" s="170">
        <f t="shared" si="5"/>
        <v>0.10065958992000996</v>
      </c>
      <c r="G46" s="170">
        <f t="shared" si="5"/>
        <v>13.383263290443796</v>
      </c>
      <c r="H46" s="170">
        <f t="shared" si="5"/>
        <v>1.4548376049785228</v>
      </c>
      <c r="I46" s="170">
        <f t="shared" si="5"/>
        <v>0.016978113705159593</v>
      </c>
      <c r="J46" s="170">
        <f t="shared" si="5"/>
        <v>0.0010226348313058017</v>
      </c>
      <c r="K46" s="170">
        <f t="shared" si="5"/>
        <v>0.2899163166753182</v>
      </c>
      <c r="L46" s="170">
        <f t="shared" si="5"/>
        <v>99.66392864859394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218r4  55-63</v>
      </c>
      <c r="B47" s="170">
        <f t="shared" si="6"/>
        <v>50.31058963010693</v>
      </c>
      <c r="C47" s="170">
        <f t="shared" si="6"/>
        <v>16.42087589639439</v>
      </c>
      <c r="D47" s="170">
        <f t="shared" si="6"/>
        <v>5.132568141115273</v>
      </c>
      <c r="E47" s="170">
        <f t="shared" si="6"/>
        <v>10.990739156092728</v>
      </c>
      <c r="F47" s="170">
        <f t="shared" si="6"/>
        <v>0.10212512518581426</v>
      </c>
      <c r="G47" s="170">
        <f t="shared" si="6"/>
        <v>15.056728187019342</v>
      </c>
      <c r="H47" s="170">
        <f t="shared" si="6"/>
        <v>1.7115033845977863</v>
      </c>
      <c r="I47" s="170">
        <f t="shared" si="6"/>
        <v>0.01228155704494546</v>
      </c>
      <c r="J47" s="170">
        <f t="shared" si="6"/>
        <v>-0.005690526124527944</v>
      </c>
      <c r="K47" s="170">
        <f t="shared" si="6"/>
        <v>0.2950003473882985</v>
      </c>
      <c r="L47" s="170">
        <f t="shared" si="6"/>
        <v>100.02672089882098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220r1  70-80</v>
      </c>
      <c r="B48" s="170">
        <f aca="true" t="shared" si="7" ref="B48:K48">B20</f>
        <v>50.78619106550834</v>
      </c>
      <c r="C48" s="170">
        <f t="shared" si="7"/>
        <v>16.481054154156205</v>
      </c>
      <c r="D48" s="170">
        <f t="shared" si="7"/>
        <v>5.2853399237834875</v>
      </c>
      <c r="E48" s="170">
        <f t="shared" si="7"/>
        <v>10.231180255833655</v>
      </c>
      <c r="F48" s="170">
        <f t="shared" si="7"/>
        <v>0.10273110448126782</v>
      </c>
      <c r="G48" s="170">
        <f t="shared" si="7"/>
        <v>14.579977988626068</v>
      </c>
      <c r="H48" s="170">
        <f t="shared" si="7"/>
        <v>1.872535616556582</v>
      </c>
      <c r="I48" s="170">
        <f t="shared" si="7"/>
        <v>0.01658089776565032</v>
      </c>
      <c r="J48" s="170">
        <f t="shared" si="7"/>
        <v>0.03449411059296911</v>
      </c>
      <c r="K48" s="170">
        <f t="shared" si="7"/>
        <v>0.3230342399496942</v>
      </c>
      <c r="L48" s="170">
        <f t="shared" si="6"/>
        <v>99.7131193572539</v>
      </c>
    </row>
    <row r="49" spans="1:22" ht="11.25">
      <c r="A49" s="170" t="str">
        <f aca="true" t="shared" si="8" ref="A49:L49">A23</f>
        <v>221r3  91-99</v>
      </c>
      <c r="B49" s="170">
        <f t="shared" si="8"/>
        <v>50.07413849775268</v>
      </c>
      <c r="C49" s="170">
        <f t="shared" si="8"/>
        <v>23.42423263119205</v>
      </c>
      <c r="D49" s="170">
        <f t="shared" si="8"/>
        <v>4.1501925008457645</v>
      </c>
      <c r="E49" s="170">
        <f t="shared" si="8"/>
        <v>7.3160406858225</v>
      </c>
      <c r="F49" s="170">
        <f t="shared" si="8"/>
        <v>0.0676929950521952</v>
      </c>
      <c r="G49" s="170">
        <f t="shared" si="8"/>
        <v>13.285951168225289</v>
      </c>
      <c r="H49" s="170">
        <f t="shared" si="8"/>
        <v>2.4468907948255723</v>
      </c>
      <c r="I49" s="170">
        <f t="shared" si="8"/>
        <v>0.02000958047255842</v>
      </c>
      <c r="J49" s="170">
        <f t="shared" si="8"/>
        <v>0.02214516392232431</v>
      </c>
      <c r="K49" s="170">
        <f t="shared" si="8"/>
        <v>0.17595407246607392</v>
      </c>
      <c r="L49" s="170">
        <f t="shared" si="8"/>
        <v>100.98324809057699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227r3  73-78</v>
      </c>
      <c r="B50" s="170">
        <f t="shared" si="9"/>
        <v>40.78047782750111</v>
      </c>
      <c r="C50" s="170">
        <f t="shared" si="9"/>
        <v>6.144865010182846</v>
      </c>
      <c r="D50" s="170">
        <f t="shared" si="9"/>
        <v>12.631284439885198</v>
      </c>
      <c r="E50" s="170">
        <f t="shared" si="9"/>
        <v>35.497445686160745</v>
      </c>
      <c r="F50" s="170">
        <f t="shared" si="9"/>
        <v>0.1758939450943172</v>
      </c>
      <c r="G50" s="170">
        <f t="shared" si="9"/>
        <v>3.7735190421183886</v>
      </c>
      <c r="H50" s="170">
        <f t="shared" si="9"/>
        <v>0.41651593961623873</v>
      </c>
      <c r="I50" s="170">
        <f t="shared" si="9"/>
        <v>0.00855876143757625</v>
      </c>
      <c r="J50" s="170">
        <f t="shared" si="9"/>
        <v>0.017852835861057247</v>
      </c>
      <c r="K50" s="170">
        <f t="shared" si="9"/>
        <v>0.05128492195351186</v>
      </c>
      <c r="L50" s="170">
        <f t="shared" si="9"/>
        <v>99.497698409811</v>
      </c>
    </row>
    <row r="51" spans="1:12" ht="11.25">
      <c r="A51" s="170" t="str">
        <f aca="true" t="shared" si="10" ref="A51:L51">A27</f>
        <v>182r1  43-52</v>
      </c>
      <c r="B51" s="170">
        <f t="shared" si="10"/>
        <v>45.47044632504309</v>
      </c>
      <c r="C51" s="170">
        <f t="shared" si="10"/>
        <v>11.211340077168332</v>
      </c>
      <c r="D51" s="170">
        <f t="shared" si="10"/>
        <v>17.769316396490268</v>
      </c>
      <c r="E51" s="170">
        <f t="shared" si="10"/>
        <v>7.604145278777867</v>
      </c>
      <c r="F51" s="170">
        <f t="shared" si="10"/>
        <v>0.26449883950929187</v>
      </c>
      <c r="G51" s="170">
        <f t="shared" si="10"/>
        <v>11.272153923401671</v>
      </c>
      <c r="H51" s="170">
        <f t="shared" si="10"/>
        <v>2.078037535770585</v>
      </c>
      <c r="I51" s="170">
        <f t="shared" si="10"/>
        <v>0.03395329824608921</v>
      </c>
      <c r="J51" s="170">
        <f t="shared" si="10"/>
        <v>-0.00802646794809399</v>
      </c>
      <c r="K51" s="170">
        <f t="shared" si="10"/>
        <v>6.188802155473279</v>
      </c>
      <c r="L51" s="170">
        <f t="shared" si="10"/>
        <v>101.88466736193239</v>
      </c>
    </row>
    <row r="52" spans="1:12" ht="11.25">
      <c r="A52" s="170" t="str">
        <f aca="true" t="shared" si="11" ref="A52:L52">A29</f>
        <v>171r4  18-30</v>
      </c>
      <c r="B52" s="170">
        <f t="shared" si="11"/>
        <v>51.567413784568984</v>
      </c>
      <c r="C52" s="170">
        <f t="shared" si="11"/>
        <v>16.769689363335452</v>
      </c>
      <c r="D52" s="170">
        <f t="shared" si="11"/>
        <v>5.357407033054008</v>
      </c>
      <c r="E52" s="170">
        <f t="shared" si="11"/>
        <v>8.33836509059226</v>
      </c>
      <c r="F52" s="170">
        <f t="shared" si="11"/>
        <v>0.10565962883496527</v>
      </c>
      <c r="G52" s="170">
        <f t="shared" si="11"/>
        <v>14.0202451974153</v>
      </c>
      <c r="H52" s="170">
        <f t="shared" si="11"/>
        <v>2.6591703923026992</v>
      </c>
      <c r="I52" s="170">
        <f t="shared" si="11"/>
        <v>0.026103225781876946</v>
      </c>
      <c r="J52" s="170">
        <f t="shared" si="11"/>
        <v>0.016235514240663197</v>
      </c>
      <c r="K52" s="170">
        <f t="shared" si="11"/>
        <v>0.4803375649906265</v>
      </c>
      <c r="L52" s="170">
        <f t="shared" si="11"/>
        <v>99.34062679511682</v>
      </c>
    </row>
    <row r="53" spans="1:12" ht="11.25">
      <c r="A53" s="170" t="str">
        <f aca="true" t="shared" si="12" ref="A53:L53">A30</f>
        <v>204r4  15-26</v>
      </c>
      <c r="B53" s="170">
        <f t="shared" si="12"/>
        <v>52.20833783407377</v>
      </c>
      <c r="C53" s="170">
        <f t="shared" si="12"/>
        <v>17.96991436925678</v>
      </c>
      <c r="D53" s="170">
        <f t="shared" si="12"/>
        <v>6.563380691276287</v>
      </c>
      <c r="E53" s="170">
        <f t="shared" si="12"/>
        <v>9.068921726538957</v>
      </c>
      <c r="F53" s="170">
        <f t="shared" si="12"/>
        <v>0.12885191913009297</v>
      </c>
      <c r="G53" s="170">
        <f t="shared" si="12"/>
        <v>11.471909990483063</v>
      </c>
      <c r="H53" s="170">
        <f t="shared" si="12"/>
        <v>2.5634407969079707</v>
      </c>
      <c r="I53" s="170">
        <f t="shared" si="12"/>
        <v>0.02767145447514256</v>
      </c>
      <c r="J53" s="170">
        <f t="shared" si="12"/>
        <v>0.03616932606256631</v>
      </c>
      <c r="K53" s="170">
        <f t="shared" si="12"/>
        <v>0.3007348348297991</v>
      </c>
      <c r="L53" s="170">
        <f t="shared" si="12"/>
        <v>100.33933294303444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B56">
      <selection activeCell="B69" sqref="B69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38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5183359.066234672</v>
      </c>
      <c r="D4" s="1">
        <f>'blk, drift &amp; conc calc'!D40</f>
        <v>4778394.844890229</v>
      </c>
      <c r="E4" s="1">
        <f>'blk, drift &amp; conc calc'!E40</f>
        <v>5271418.823980465</v>
      </c>
      <c r="F4" s="1">
        <f>'blk, drift &amp; conc calc'!F40</f>
        <v>834759.7468366906</v>
      </c>
      <c r="G4" s="1">
        <f>'blk, drift &amp; conc calc'!G40</f>
        <v>469830.478460225</v>
      </c>
      <c r="H4" s="1">
        <f>'blk, drift &amp; conc calc'!H40</f>
        <v>4264206.763568114</v>
      </c>
      <c r="I4" s="1">
        <f>'blk, drift &amp; conc calc'!I40</f>
        <v>515892.06415967987</v>
      </c>
      <c r="J4" s="1">
        <f>'blk, drift &amp; conc calc'!J40</f>
        <v>21434.582251319363</v>
      </c>
      <c r="K4" s="1">
        <f>'blk, drift &amp; conc calc'!K40</f>
        <v>267.2125</v>
      </c>
      <c r="L4" s="1">
        <f>'blk, drift &amp; conc calc'!L40</f>
        <v>1678580.4592717423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237.3825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5160887.184125343</v>
      </c>
      <c r="D5" s="1">
        <f>'blk, drift &amp; conc calc'!D43</f>
        <v>4741002.054630992</v>
      </c>
      <c r="E5" s="1">
        <f>'blk, drift &amp; conc calc'!E43</f>
        <v>5324688.557442193</v>
      </c>
      <c r="F5" s="1">
        <f>'blk, drift &amp; conc calc'!F43</f>
        <v>851277.3014965077</v>
      </c>
      <c r="G5" s="1">
        <f>'blk, drift &amp; conc calc'!G43</f>
        <v>481756.5903049211</v>
      </c>
      <c r="H5" s="1">
        <f>'blk, drift &amp; conc calc'!H43</f>
        <v>4294166.311901599</v>
      </c>
      <c r="I5" s="1">
        <f>'blk, drift &amp; conc calc'!I43</f>
        <v>517047.88359877974</v>
      </c>
      <c r="J5" s="1">
        <f>'blk, drift &amp; conc calc'!J43</f>
        <v>21840.382251319363</v>
      </c>
      <c r="K5" s="1">
        <f>'blk, drift &amp; conc calc'!K43</f>
        <v>284.36749999999995</v>
      </c>
      <c r="L5" s="1">
        <f>'blk, drift &amp; conc calc'!L43</f>
        <v>1621217.7248101397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254.53749999999997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5219362.699653106</v>
      </c>
      <c r="D6" s="1">
        <f>'blk, drift &amp; conc calc'!D46</f>
        <v>4658313.271479144</v>
      </c>
      <c r="E6" s="1">
        <f>'blk, drift &amp; conc calc'!E46</f>
        <v>5344549.693673526</v>
      </c>
      <c r="F6" s="1">
        <f>'blk, drift &amp; conc calc'!F46</f>
        <v>841556.0087950348</v>
      </c>
      <c r="G6" s="1">
        <f>'blk, drift &amp; conc calc'!G46</f>
        <v>473123.5344218314</v>
      </c>
      <c r="H6" s="1">
        <f>'blk, drift &amp; conc calc'!H46</f>
        <v>4405400.794486235</v>
      </c>
      <c r="I6" s="1">
        <f>'blk, drift &amp; conc calc'!I46</f>
        <v>515825.6365784754</v>
      </c>
      <c r="J6" s="1">
        <f>'blk, drift &amp; conc calc'!J46</f>
        <v>21539.372251319364</v>
      </c>
      <c r="K6" s="1">
        <f>'blk, drift &amp; conc calc'!K46</f>
        <v>278.4125</v>
      </c>
      <c r="L6" s="1">
        <f>'blk, drift &amp; conc calc'!L46</f>
        <v>1713794.8452290765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248.58249999999998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4622317.451273855</v>
      </c>
      <c r="D7" s="1">
        <f>'blk, drift &amp; conc calc'!D51</f>
        <v>4576397.785190509</v>
      </c>
      <c r="E7" s="1">
        <f>'blk, drift &amp; conc calc'!E51</f>
        <v>4553842.46691789</v>
      </c>
      <c r="F7" s="1">
        <f>'blk, drift &amp; conc calc'!F51</f>
        <v>777820.1151526645</v>
      </c>
      <c r="G7" s="1">
        <f>'blk, drift &amp; conc calc'!G51</f>
        <v>405814.84723448503</v>
      </c>
      <c r="H7" s="1">
        <f>'blk, drift &amp; conc calc'!H51</f>
        <v>4018377.2136311824</v>
      </c>
      <c r="I7" s="1">
        <f>'blk, drift &amp; conc calc'!I51</f>
        <v>484295.4468807941</v>
      </c>
      <c r="J7" s="1">
        <f>'blk, drift &amp; conc calc'!J51</f>
        <v>23474.807251319362</v>
      </c>
      <c r="K7" s="1">
        <f>'blk, drift &amp; conc calc'!K51</f>
        <v>241.06250000000003</v>
      </c>
      <c r="L7" s="1">
        <f>'blk, drift &amp; conc calc'!L51</f>
        <v>1482816.5971575498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211.23250000000002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4596827.965478793</v>
      </c>
      <c r="D8" s="1">
        <f>'blk, drift &amp; conc calc'!D56</f>
        <v>4554068.948655187</v>
      </c>
      <c r="E8" s="1">
        <f>'blk, drift &amp; conc calc'!E56</f>
        <v>4525857.560496301</v>
      </c>
      <c r="F8" s="1">
        <f>'blk, drift &amp; conc calc'!F56</f>
        <v>781350.2639361094</v>
      </c>
      <c r="G8" s="1">
        <f>'blk, drift &amp; conc calc'!G56</f>
        <v>401959.2389837057</v>
      </c>
      <c r="H8" s="1">
        <f>'blk, drift &amp; conc calc'!H56</f>
        <v>4065015.8170539835</v>
      </c>
      <c r="I8" s="1">
        <f>'blk, drift &amp; conc calc'!I56</f>
        <v>488545.4744439378</v>
      </c>
      <c r="J8" s="1">
        <f>'blk, drift &amp; conc calc'!J56</f>
        <v>23307.3784167977</v>
      </c>
      <c r="K8" s="1">
        <f>'blk, drift &amp; conc calc'!K56</f>
        <v>249.62750000000003</v>
      </c>
      <c r="L8" s="1">
        <f>'blk, drift &amp; conc calc'!L56</f>
        <v>1449341.7638741191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219.7975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4736500.600072972</v>
      </c>
      <c r="D9" s="1">
        <f>'blk, drift &amp; conc calc'!D61</f>
        <v>4571026.077031454</v>
      </c>
      <c r="E9" s="1">
        <f>'blk, drift &amp; conc calc'!E61</f>
        <v>4673243.955936073</v>
      </c>
      <c r="F9" s="1">
        <f>'blk, drift &amp; conc calc'!F61</f>
        <v>790940.413704597</v>
      </c>
      <c r="G9" s="1">
        <f>'blk, drift &amp; conc calc'!G61</f>
        <v>420152.3328128532</v>
      </c>
      <c r="H9" s="1">
        <f>'blk, drift &amp; conc calc'!H61</f>
        <v>4041957.8126937845</v>
      </c>
      <c r="I9" s="1">
        <f>'blk, drift &amp; conc calc'!I61</f>
        <v>485192.3930082753</v>
      </c>
      <c r="J9" s="1">
        <f>'blk, drift &amp; conc calc'!J61</f>
        <v>22851.128983028797</v>
      </c>
      <c r="K9" s="1">
        <f>'blk, drift &amp; conc calc'!K61</f>
        <v>248.4129552662956</v>
      </c>
      <c r="L9" s="1">
        <f>'blk, drift &amp; conc calc'!L61</f>
        <v>1422400.9024999999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218.58295526629558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4818739.313903562</v>
      </c>
      <c r="D10" s="1">
        <f>'blk, drift &amp; conc calc'!D66</f>
        <v>4562021.59451261</v>
      </c>
      <c r="E10" s="1">
        <f>'blk, drift &amp; conc calc'!E66</f>
        <v>4786729.806668793</v>
      </c>
      <c r="F10" s="1">
        <f>'blk, drift &amp; conc calc'!F66</f>
        <v>793620.2882108721</v>
      </c>
      <c r="G10" s="1">
        <f>'blk, drift &amp; conc calc'!G66</f>
        <v>429285.4838341822</v>
      </c>
      <c r="H10" s="1">
        <f>'blk, drift &amp; conc calc'!H66</f>
        <v>4064698.943998208</v>
      </c>
      <c r="I10" s="1">
        <f>'blk, drift &amp; conc calc'!I66</f>
        <v>493357.76964399364</v>
      </c>
      <c r="J10" s="1">
        <f>'blk, drift &amp; conc calc'!J66</f>
        <v>22734.85088310073</v>
      </c>
      <c r="K10" s="1">
        <f>'blk, drift &amp; conc calc'!K66</f>
        <v>252.6495470639148</v>
      </c>
      <c r="L10" s="1">
        <f>'blk, drift &amp; conc calc'!L66</f>
        <v>1502087.183216752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222.8195470639148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4840473.84609701</v>
      </c>
      <c r="D11" s="1">
        <f>'blk, drift &amp; conc calc'!D71</f>
        <v>4689137.570128796</v>
      </c>
      <c r="E11" s="1">
        <f>'blk, drift &amp; conc calc'!E71</f>
        <v>4688921.458550748</v>
      </c>
      <c r="F11" s="1">
        <f>'blk, drift &amp; conc calc'!F71</f>
        <v>806533.5143858414</v>
      </c>
      <c r="G11" s="1">
        <f>'blk, drift &amp; conc calc'!G71</f>
        <v>420008.5011506826</v>
      </c>
      <c r="H11" s="1">
        <f>'blk, drift &amp; conc calc'!H71</f>
        <v>4089913.90379257</v>
      </c>
      <c r="I11" s="1">
        <f>'blk, drift &amp; conc calc'!I71</f>
        <v>499798.28280215804</v>
      </c>
      <c r="J11" s="1">
        <f>'blk, drift &amp; conc calc'!J71</f>
        <v>22794.088234444906</v>
      </c>
      <c r="K11" s="1">
        <f>'blk, drift &amp; conc calc'!K71</f>
        <v>257.6814646875233</v>
      </c>
      <c r="L11" s="1">
        <f>'blk, drift &amp; conc calc'!L71</f>
        <v>1439947.2184012367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227.85146468752328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99.56646101838255</v>
      </c>
      <c r="D15" s="156">
        <f t="shared" si="1"/>
        <v>99.217461271556</v>
      </c>
      <c r="E15" s="156">
        <f t="shared" si="1"/>
        <v>101.0105388177353</v>
      </c>
      <c r="F15" s="156">
        <f t="shared" si="1"/>
        <v>101.97871959236298</v>
      </c>
      <c r="G15" s="156">
        <f t="shared" si="1"/>
        <v>102.53838616085136</v>
      </c>
      <c r="H15" s="156">
        <f t="shared" si="1"/>
        <v>100.70258198053268</v>
      </c>
      <c r="I15" s="156">
        <f t="shared" si="1"/>
        <v>100.22404288016769</v>
      </c>
      <c r="J15" s="156">
        <f aca="true" t="shared" si="6" ref="J15:U15">J5/J$4*100</f>
        <v>101.89320228051106</v>
      </c>
      <c r="K15" s="156">
        <f t="shared" si="3"/>
        <v>106.41998409505543</v>
      </c>
      <c r="L15" s="156">
        <f t="shared" si="6"/>
        <v>96.5826639917821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107.22673322591176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100.6946004117864</v>
      </c>
      <c r="D16" s="156">
        <f t="shared" si="1"/>
        <v>97.48698930689048</v>
      </c>
      <c r="E16" s="156">
        <f t="shared" si="1"/>
        <v>101.38730903642825</v>
      </c>
      <c r="F16" s="156">
        <f t="shared" si="1"/>
        <v>100.81415784411007</v>
      </c>
      <c r="G16" s="156">
        <f t="shared" si="1"/>
        <v>100.70090300918721</v>
      </c>
      <c r="H16" s="156">
        <f t="shared" si="1"/>
        <v>103.31114410596676</v>
      </c>
      <c r="I16" s="156">
        <f t="shared" si="1"/>
        <v>99.98712374432186</v>
      </c>
      <c r="J16" s="156">
        <f aca="true" t="shared" si="7" ref="J16:U16">J6/J$4*100</f>
        <v>100.4888828658816</v>
      </c>
      <c r="K16" s="156">
        <f t="shared" si="3"/>
        <v>104.1914206857838</v>
      </c>
      <c r="L16" s="156">
        <f t="shared" si="7"/>
        <v>102.09786702584469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104.71812370330585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89.17609974937791</v>
      </c>
      <c r="D17" s="156">
        <f t="shared" si="1"/>
        <v>95.77270053529114</v>
      </c>
      <c r="E17" s="156">
        <f t="shared" si="1"/>
        <v>86.38741520976832</v>
      </c>
      <c r="F17" s="156">
        <f t="shared" si="1"/>
        <v>93.17891981497695</v>
      </c>
      <c r="G17" s="156">
        <f t="shared" si="1"/>
        <v>86.37473851514736</v>
      </c>
      <c r="H17" s="156">
        <f t="shared" si="1"/>
        <v>94.23504619810623</v>
      </c>
      <c r="I17" s="156">
        <f t="shared" si="1"/>
        <v>93.87534341503148</v>
      </c>
      <c r="J17" s="156">
        <f aca="true" t="shared" si="8" ref="J17:U17">J7/J$4*100</f>
        <v>109.51838004621908</v>
      </c>
      <c r="K17" s="156">
        <f t="shared" si="3"/>
        <v>90.21378116667448</v>
      </c>
      <c r="L17" s="156">
        <f t="shared" si="8"/>
        <v>88.33753478822663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88.98402367487074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88.68434362233077</v>
      </c>
      <c r="D18" s="156">
        <f t="shared" si="1"/>
        <v>95.3054131456942</v>
      </c>
      <c r="E18" s="156">
        <f t="shared" si="1"/>
        <v>85.85653524450582</v>
      </c>
      <c r="F18" s="156">
        <f t="shared" si="1"/>
        <v>93.6018138029564</v>
      </c>
      <c r="G18" s="156">
        <f t="shared" si="1"/>
        <v>85.55410034296762</v>
      </c>
      <c r="H18" s="156">
        <f t="shared" si="1"/>
        <v>95.32876904056464</v>
      </c>
      <c r="I18" s="156">
        <f t="shared" si="1"/>
        <v>94.69916449281189</v>
      </c>
      <c r="J18" s="156">
        <f aca="true" t="shared" si="9" ref="J18:U19">J8/J$4*100</f>
        <v>108.73726459195659</v>
      </c>
      <c r="K18" s="156">
        <f t="shared" si="3"/>
        <v>93.41909528932966</v>
      </c>
      <c r="L18" s="156">
        <f t="shared" si="9"/>
        <v>86.3433001300945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92.5921245247649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91.37897914360946</v>
      </c>
      <c r="D19" s="156">
        <f t="shared" si="1"/>
        <v>95.66028395329187</v>
      </c>
      <c r="E19" s="156">
        <f t="shared" si="1"/>
        <v>88.65248829550015</v>
      </c>
      <c r="F19" s="156">
        <f t="shared" si="1"/>
        <v>94.7506652904448</v>
      </c>
      <c r="G19" s="156">
        <f t="shared" si="1"/>
        <v>89.42636803593885</v>
      </c>
      <c r="H19" s="156">
        <f t="shared" si="1"/>
        <v>94.78803530886105</v>
      </c>
      <c r="I19" s="156">
        <f t="shared" si="1"/>
        <v>94.04920655226393</v>
      </c>
      <c r="J19" s="156">
        <f t="shared" si="9"/>
        <v>106.6086976415052</v>
      </c>
      <c r="K19" s="156">
        <f t="shared" si="3"/>
        <v>92.96457136784231</v>
      </c>
      <c r="L19" s="156">
        <f t="shared" si="9"/>
        <v>84.73832127874962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92.08048414112059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92.96557024755802</v>
      </c>
      <c r="D20" s="156">
        <f t="shared" si="10"/>
        <v>95.47184237801115</v>
      </c>
      <c r="E20" s="156">
        <f t="shared" si="10"/>
        <v>90.80534039324006</v>
      </c>
      <c r="F20" s="156">
        <f t="shared" si="10"/>
        <v>95.07170071607838</v>
      </c>
      <c r="G20" s="156">
        <f t="shared" si="10"/>
        <v>91.37029280030515</v>
      </c>
      <c r="H20" s="156">
        <f t="shared" si="10"/>
        <v>95.32133804405476</v>
      </c>
      <c r="I20" s="156">
        <f t="shared" si="10"/>
        <v>95.63197496507499</v>
      </c>
      <c r="J20" s="156">
        <f t="shared" si="10"/>
        <v>106.066218676603</v>
      </c>
      <c r="K20" s="156">
        <f t="shared" si="3"/>
        <v>94.55004801942829</v>
      </c>
      <c r="L20" s="156">
        <f aca="true" t="shared" si="11" ref="L20:S21">L10/L$4*100</f>
        <v>89.48556352600683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93.86519522876151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93.3848838994914</v>
      </c>
      <c r="D21" s="156">
        <f t="shared" si="12"/>
        <v>98.13206573213846</v>
      </c>
      <c r="E21" s="156">
        <f t="shared" si="12"/>
        <v>88.9498940440883</v>
      </c>
      <c r="F21" s="156">
        <f t="shared" si="12"/>
        <v>96.618639967031</v>
      </c>
      <c r="G21" s="156">
        <f t="shared" si="12"/>
        <v>89.3957545128141</v>
      </c>
      <c r="H21" s="156">
        <f t="shared" si="12"/>
        <v>95.91265458174682</v>
      </c>
      <c r="I21" s="156">
        <f t="shared" si="12"/>
        <v>96.8803975723611</v>
      </c>
      <c r="J21" s="156">
        <f t="shared" si="12"/>
        <v>106.34258212819547</v>
      </c>
      <c r="K21" s="156">
        <f t="shared" si="3"/>
        <v>96.43316262806692</v>
      </c>
      <c r="L21" s="156">
        <f t="shared" si="11"/>
        <v>85.7836280916771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95.98494610492487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22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0.9985548700612752</v>
      </c>
      <c r="D26" s="28">
        <f>D$25+(D$28-D$25)*($A26-$A$25)/($A$28-$A$25)</f>
        <v>0.9973915375718534</v>
      </c>
      <c r="E26" s="28">
        <f aca="true" t="shared" si="16" ref="E26:L27">E$25+(E$28-E$25)*($A26-$A$25)/($A$28-$A$25)</f>
        <v>1.0033684627257844</v>
      </c>
      <c r="F26" s="28">
        <f t="shared" si="16"/>
        <v>1.0065957319745433</v>
      </c>
      <c r="G26" s="28">
        <f t="shared" si="16"/>
        <v>1.0084612872028378</v>
      </c>
      <c r="H26" s="28">
        <f t="shared" si="16"/>
        <v>1.002341939935109</v>
      </c>
      <c r="I26" s="28">
        <f t="shared" si="16"/>
        <v>1.000746809600559</v>
      </c>
      <c r="J26" s="28">
        <f t="shared" si="16"/>
        <v>1.0063106742683703</v>
      </c>
      <c r="K26" s="28">
        <f t="shared" si="16"/>
        <v>1.021399946983518</v>
      </c>
      <c r="L26" s="28">
        <f t="shared" si="16"/>
        <v>0.988608879972607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1.0240891107530392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0.9971097401225504</v>
      </c>
      <c r="D27" s="28">
        <f>D$25+(D$28-D$25)*($A27-$A$25)/($A$28-$A$25)</f>
        <v>0.9947830751437067</v>
      </c>
      <c r="E27" s="28">
        <f t="shared" si="16"/>
        <v>1.0067369254515686</v>
      </c>
      <c r="F27" s="28">
        <f t="shared" si="16"/>
        <v>1.0131914639490864</v>
      </c>
      <c r="G27" s="28">
        <f t="shared" si="16"/>
        <v>1.0169225744056758</v>
      </c>
      <c r="H27" s="28">
        <f t="shared" si="16"/>
        <v>1.0046838798702178</v>
      </c>
      <c r="I27" s="28">
        <f t="shared" si="16"/>
        <v>1.001493619201118</v>
      </c>
      <c r="J27" s="28">
        <f t="shared" si="16"/>
        <v>1.0126213485367404</v>
      </c>
      <c r="K27" s="28">
        <f t="shared" si="16"/>
        <v>1.0427998939670362</v>
      </c>
      <c r="L27" s="28">
        <f t="shared" si="16"/>
        <v>0.977217759945214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1.0481782215060784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0.9956646101838256</v>
      </c>
      <c r="D28" s="30">
        <f>D15/100</f>
        <v>0.9921746127155601</v>
      </c>
      <c r="E28" s="30">
        <f aca="true" t="shared" si="21" ref="E28:L28">E15/100</f>
        <v>1.010105388177353</v>
      </c>
      <c r="F28" s="30">
        <f t="shared" si="21"/>
        <v>1.0197871959236298</v>
      </c>
      <c r="G28" s="30">
        <f t="shared" si="21"/>
        <v>1.0253838616085136</v>
      </c>
      <c r="H28" s="30">
        <f t="shared" si="21"/>
        <v>1.0070258198053268</v>
      </c>
      <c r="I28" s="30">
        <f t="shared" si="21"/>
        <v>1.0022404288016769</v>
      </c>
      <c r="J28" s="30">
        <f t="shared" si="21"/>
        <v>1.0189320228051106</v>
      </c>
      <c r="K28" s="30">
        <f t="shared" si="21"/>
        <v>1.0641998409505542</v>
      </c>
      <c r="L28" s="30">
        <f t="shared" si="21"/>
        <v>0.965826639917821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1.0722673322591176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0.9994250748285051</v>
      </c>
      <c r="D29" s="33">
        <f>D$28+(D$31-D$28)*($A29-$A$28)/($A$31-$A$28)</f>
        <v>0.9864063728333416</v>
      </c>
      <c r="E29" s="33">
        <f aca="true" t="shared" si="23" ref="E29:L30">E$28+(E$31-E$28)*($A29-$A$28)/($A$31-$A$28)</f>
        <v>1.0113612889063295</v>
      </c>
      <c r="F29" s="33">
        <f t="shared" si="23"/>
        <v>1.0159053234294535</v>
      </c>
      <c r="G29" s="33">
        <f t="shared" si="23"/>
        <v>1.0192589177696332</v>
      </c>
      <c r="H29" s="33">
        <f t="shared" si="23"/>
        <v>1.0157210268901071</v>
      </c>
      <c r="I29" s="33">
        <f t="shared" si="23"/>
        <v>1.0014506983488574</v>
      </c>
      <c r="J29" s="33">
        <f t="shared" si="23"/>
        <v>1.014250958089679</v>
      </c>
      <c r="K29" s="33">
        <f t="shared" si="23"/>
        <v>1.056771296252982</v>
      </c>
      <c r="L29" s="33">
        <f t="shared" si="23"/>
        <v>0.984210650031363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1.063905300517098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206r1  0-3</v>
      </c>
      <c r="C30" s="33">
        <f>C$28+(C$31-C$28)*($A30-$A$28)/($A$31-$A$28)</f>
        <v>1.0031855394731846</v>
      </c>
      <c r="D30" s="33">
        <f>D$28+(D$31-D$28)*($A30-$A$28)/($A$31-$A$28)</f>
        <v>0.9806381329511232</v>
      </c>
      <c r="E30" s="33">
        <f t="shared" si="23"/>
        <v>1.012617189635306</v>
      </c>
      <c r="F30" s="33">
        <f t="shared" si="23"/>
        <v>1.012023450935277</v>
      </c>
      <c r="G30" s="33">
        <f t="shared" si="23"/>
        <v>1.0131339739307526</v>
      </c>
      <c r="H30" s="33">
        <f t="shared" si="23"/>
        <v>1.0244162339748872</v>
      </c>
      <c r="I30" s="33">
        <f t="shared" si="23"/>
        <v>1.000660967896038</v>
      </c>
      <c r="J30" s="33">
        <f t="shared" si="23"/>
        <v>1.0095698933742476</v>
      </c>
      <c r="K30" s="33">
        <f t="shared" si="23"/>
        <v>1.0493427515554101</v>
      </c>
      <c r="L30" s="33">
        <f t="shared" si="23"/>
        <v>1.002594660144905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1.055543268775078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1.006946004117864</v>
      </c>
      <c r="D31" s="30">
        <f>D16/100</f>
        <v>0.9748698930689048</v>
      </c>
      <c r="E31" s="30">
        <f aca="true" t="shared" si="27" ref="E31:L31">E16/100</f>
        <v>1.0138730903642825</v>
      </c>
      <c r="F31" s="30">
        <f t="shared" si="27"/>
        <v>1.0081415784411007</v>
      </c>
      <c r="G31" s="30">
        <f t="shared" si="27"/>
        <v>1.0070090300918721</v>
      </c>
      <c r="H31" s="30">
        <f t="shared" si="27"/>
        <v>1.0331114410596676</v>
      </c>
      <c r="I31" s="30">
        <f t="shared" si="27"/>
        <v>0.9998712374432186</v>
      </c>
      <c r="J31" s="30">
        <f t="shared" si="27"/>
        <v>1.004888828658816</v>
      </c>
      <c r="K31" s="30">
        <f t="shared" si="27"/>
        <v>1.041914206857838</v>
      </c>
      <c r="L31" s="30">
        <f t="shared" si="27"/>
        <v>1.020978670258447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1.0471812370330584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211r1  71-80</v>
      </c>
      <c r="C32" s="33">
        <f aca="true" t="shared" si="29" ref="C32:D35">C$31+(C$36-C$31)*($A32-$A$31)/($A$36-$A$31)</f>
        <v>0.9839090027930469</v>
      </c>
      <c r="D32" s="33">
        <f t="shared" si="29"/>
        <v>0.9714413155257061</v>
      </c>
      <c r="E32" s="33">
        <f aca="true" t="shared" si="30" ref="E32:L35">E$31+(E$36-E$31)*($A32-$A$31)/($A$36-$A$31)</f>
        <v>0.9838733027109626</v>
      </c>
      <c r="F32" s="33">
        <f t="shared" si="30"/>
        <v>0.9928711023828345</v>
      </c>
      <c r="G32" s="33">
        <f t="shared" si="30"/>
        <v>0.9783567011037925</v>
      </c>
      <c r="H32" s="33">
        <f t="shared" si="30"/>
        <v>1.0149592452439464</v>
      </c>
      <c r="I32" s="33">
        <f t="shared" si="30"/>
        <v>0.9876476767846378</v>
      </c>
      <c r="J32" s="33">
        <f t="shared" si="30"/>
        <v>1.022947823019491</v>
      </c>
      <c r="K32" s="33">
        <f t="shared" si="30"/>
        <v>1.0139589278196193</v>
      </c>
      <c r="L32" s="33">
        <f t="shared" si="30"/>
        <v>0.9934580057832108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1.0157130369761882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212r4  72-78</v>
      </c>
      <c r="C33" s="33">
        <f t="shared" si="29"/>
        <v>0.96087200146823</v>
      </c>
      <c r="D33" s="33">
        <f t="shared" si="29"/>
        <v>0.9680127379825074</v>
      </c>
      <c r="E33" s="33">
        <f t="shared" si="30"/>
        <v>0.9538735150576428</v>
      </c>
      <c r="F33" s="33">
        <f t="shared" si="30"/>
        <v>0.9776006263245682</v>
      </c>
      <c r="G33" s="33">
        <f t="shared" si="30"/>
        <v>0.9497043721157127</v>
      </c>
      <c r="H33" s="33">
        <f t="shared" si="30"/>
        <v>0.9968070494282255</v>
      </c>
      <c r="I33" s="33">
        <f t="shared" si="30"/>
        <v>0.9754241161260571</v>
      </c>
      <c r="J33" s="33">
        <f t="shared" si="30"/>
        <v>1.0410068173801659</v>
      </c>
      <c r="K33" s="33">
        <f t="shared" si="30"/>
        <v>0.9860036487814007</v>
      </c>
      <c r="L33" s="33">
        <f t="shared" si="30"/>
        <v>0.9659373413079747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0.984244836919318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214r3  45-55</v>
      </c>
      <c r="C34" s="33">
        <f t="shared" si="29"/>
        <v>0.937835000143413</v>
      </c>
      <c r="D34" s="33">
        <f t="shared" si="29"/>
        <v>0.9645841604393087</v>
      </c>
      <c r="E34" s="33">
        <f t="shared" si="30"/>
        <v>0.9238737274043229</v>
      </c>
      <c r="F34" s="33">
        <f t="shared" si="30"/>
        <v>0.962330150266302</v>
      </c>
      <c r="G34" s="33">
        <f t="shared" si="30"/>
        <v>0.921052043127633</v>
      </c>
      <c r="H34" s="33">
        <f t="shared" si="30"/>
        <v>0.9786548536125044</v>
      </c>
      <c r="I34" s="33">
        <f t="shared" si="30"/>
        <v>0.9632005554674763</v>
      </c>
      <c r="J34" s="33">
        <f t="shared" si="30"/>
        <v>1.059065811740841</v>
      </c>
      <c r="K34" s="33">
        <f t="shared" si="30"/>
        <v>0.9580483697431821</v>
      </c>
      <c r="L34" s="33">
        <f t="shared" si="30"/>
        <v>0.9384166768327385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0.9527766368624478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0.9147979988185961</v>
      </c>
      <c r="D35" s="33">
        <f t="shared" si="29"/>
        <v>0.96115558289611</v>
      </c>
      <c r="E35" s="33">
        <f t="shared" si="30"/>
        <v>0.8938739397510032</v>
      </c>
      <c r="F35" s="33">
        <f t="shared" si="30"/>
        <v>0.9470596742080357</v>
      </c>
      <c r="G35" s="33">
        <f t="shared" si="30"/>
        <v>0.8923997141395532</v>
      </c>
      <c r="H35" s="33">
        <f t="shared" si="30"/>
        <v>0.9605026577967833</v>
      </c>
      <c r="I35" s="33">
        <f t="shared" si="30"/>
        <v>0.9509769948088955</v>
      </c>
      <c r="J35" s="33">
        <f t="shared" si="30"/>
        <v>1.0771248061015157</v>
      </c>
      <c r="K35" s="33">
        <f t="shared" si="30"/>
        <v>0.9300930907049634</v>
      </c>
      <c r="L35" s="33">
        <f t="shared" si="30"/>
        <v>0.9108960123575025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0.9213084368055776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0.8917609974937791</v>
      </c>
      <c r="D36" s="30">
        <f>D17/100</f>
        <v>0.9577270053529113</v>
      </c>
      <c r="E36" s="30">
        <f aca="true" t="shared" si="34" ref="E36:L36">E17/100</f>
        <v>0.8638741520976833</v>
      </c>
      <c r="F36" s="30">
        <f t="shared" si="34"/>
        <v>0.9317891981497695</v>
      </c>
      <c r="G36" s="30">
        <f t="shared" si="34"/>
        <v>0.8637473851514735</v>
      </c>
      <c r="H36" s="30">
        <f t="shared" si="34"/>
        <v>0.9423504619810623</v>
      </c>
      <c r="I36" s="30">
        <f t="shared" si="34"/>
        <v>0.9387534341503148</v>
      </c>
      <c r="J36" s="30">
        <f t="shared" si="34"/>
        <v>1.0951838004621908</v>
      </c>
      <c r="K36" s="30">
        <f t="shared" si="34"/>
        <v>0.9021378116667448</v>
      </c>
      <c r="L36" s="30">
        <f t="shared" si="34"/>
        <v>0.8833753478822663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0.8898402367487074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0.8907774852396848</v>
      </c>
      <c r="D37" s="33">
        <f>D$36+(D$41-D$36)*($A37-$A$36)/($A$41-$A$36)</f>
        <v>0.9567924305737174</v>
      </c>
      <c r="E37" s="33">
        <f aca="true" t="shared" si="36" ref="E37:L38">E$36+(E$41-E$36)*($A37-$A$36)/($A$41-$A$36)</f>
        <v>0.8628123921671582</v>
      </c>
      <c r="F37" s="33">
        <f t="shared" si="36"/>
        <v>0.9326349861257284</v>
      </c>
      <c r="G37" s="33">
        <f t="shared" si="36"/>
        <v>0.862106108807114</v>
      </c>
      <c r="H37" s="33">
        <f t="shared" si="36"/>
        <v>0.9445379076659791</v>
      </c>
      <c r="I37" s="33">
        <f t="shared" si="36"/>
        <v>0.9404010763058755</v>
      </c>
      <c r="J37" s="33">
        <f t="shared" si="36"/>
        <v>1.0936215695536657</v>
      </c>
      <c r="K37" s="33">
        <f t="shared" si="36"/>
        <v>0.9085484399120551</v>
      </c>
      <c r="L37" s="33">
        <f t="shared" si="36"/>
        <v>0.8793868785660021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0.8970564384484957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215r4  37-45</v>
      </c>
      <c r="C38" s="33">
        <f>C$36+(C$41-C$36)*($A38-$A$36)/($A$41-$A$36)</f>
        <v>0.8897939729855906</v>
      </c>
      <c r="D38" s="33">
        <f>D$36+(D$41-D$36)*($A38-$A$36)/($A$41-$A$36)</f>
        <v>0.9558578557945236</v>
      </c>
      <c r="E38" s="33">
        <f t="shared" si="36"/>
        <v>0.8617506322366332</v>
      </c>
      <c r="F38" s="33">
        <f t="shared" si="36"/>
        <v>0.9334807741016873</v>
      </c>
      <c r="G38" s="33">
        <f t="shared" si="36"/>
        <v>0.8604648324627546</v>
      </c>
      <c r="H38" s="33">
        <f t="shared" si="36"/>
        <v>0.9467253533508959</v>
      </c>
      <c r="I38" s="33">
        <f t="shared" si="36"/>
        <v>0.9420487184614365</v>
      </c>
      <c r="J38" s="33">
        <f t="shared" si="36"/>
        <v>1.0920593386451407</v>
      </c>
      <c r="K38" s="33">
        <f t="shared" si="36"/>
        <v>0.9149590681573655</v>
      </c>
      <c r="L38" s="33">
        <f t="shared" si="36"/>
        <v>0.8753984092497378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0.904272640148284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218r4  55-63</v>
      </c>
      <c r="C39" s="33">
        <f t="shared" si="38"/>
        <v>0.8888104607314963</v>
      </c>
      <c r="D39" s="33">
        <f t="shared" si="38"/>
        <v>0.9549232810153298</v>
      </c>
      <c r="E39" s="33">
        <f t="shared" si="38"/>
        <v>0.8606888723061082</v>
      </c>
      <c r="F39" s="33">
        <f t="shared" si="38"/>
        <v>0.9343265620776462</v>
      </c>
      <c r="G39" s="33">
        <f t="shared" si="38"/>
        <v>0.8588235561183951</v>
      </c>
      <c r="H39" s="33">
        <f t="shared" si="38"/>
        <v>0.9489127990358128</v>
      </c>
      <c r="I39" s="33">
        <f t="shared" si="38"/>
        <v>0.9436963606169972</v>
      </c>
      <c r="J39" s="33">
        <f t="shared" si="38"/>
        <v>1.090497107736616</v>
      </c>
      <c r="K39" s="33">
        <f t="shared" si="38"/>
        <v>0.9213696964026759</v>
      </c>
      <c r="L39" s="33">
        <f t="shared" si="38"/>
        <v>0.8714099399334736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0.9114888418480723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220r1  70-80</v>
      </c>
      <c r="C40" s="33">
        <f t="shared" si="38"/>
        <v>0.8878269484774021</v>
      </c>
      <c r="D40" s="33">
        <f t="shared" si="38"/>
        <v>0.953988706236136</v>
      </c>
      <c r="E40" s="33">
        <f t="shared" si="38"/>
        <v>0.8596271123755832</v>
      </c>
      <c r="F40" s="33">
        <f t="shared" si="38"/>
        <v>0.9351723500536051</v>
      </c>
      <c r="G40" s="33">
        <f t="shared" si="38"/>
        <v>0.8571822797740357</v>
      </c>
      <c r="H40" s="33">
        <f t="shared" si="38"/>
        <v>0.9511002447207296</v>
      </c>
      <c r="I40" s="33">
        <f t="shared" si="38"/>
        <v>0.9453440027725581</v>
      </c>
      <c r="J40" s="33">
        <f t="shared" si="38"/>
        <v>1.0889348768280909</v>
      </c>
      <c r="K40" s="33">
        <f t="shared" si="38"/>
        <v>0.9277803246479862</v>
      </c>
      <c r="L40" s="33">
        <f t="shared" si="38"/>
        <v>0.8674214706172093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0.9187050435478606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0.8868434362233077</v>
      </c>
      <c r="D41" s="30">
        <f>D18/100</f>
        <v>0.9530541314569421</v>
      </c>
      <c r="E41" s="30">
        <f aca="true" t="shared" si="40" ref="E41:L41">E18/100</f>
        <v>0.8585653524450582</v>
      </c>
      <c r="F41" s="30">
        <f t="shared" si="40"/>
        <v>0.936018138029564</v>
      </c>
      <c r="G41" s="30">
        <f t="shared" si="40"/>
        <v>0.8555410034296762</v>
      </c>
      <c r="H41" s="30">
        <f t="shared" si="40"/>
        <v>0.9532876904056464</v>
      </c>
      <c r="I41" s="30">
        <f t="shared" si="40"/>
        <v>0.9469916449281189</v>
      </c>
      <c r="J41" s="30">
        <f t="shared" si="40"/>
        <v>1.0873726459195658</v>
      </c>
      <c r="K41" s="30">
        <f t="shared" si="40"/>
        <v>0.9341909528932966</v>
      </c>
      <c r="L41" s="30">
        <f t="shared" si="40"/>
        <v>0.863433001300945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0.925921245247649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0.8922327072658651</v>
      </c>
      <c r="D42" s="33">
        <f t="shared" si="42"/>
        <v>0.9537638730721374</v>
      </c>
      <c r="E42" s="33">
        <f t="shared" si="42"/>
        <v>0.8641572585470468</v>
      </c>
      <c r="F42" s="33">
        <f t="shared" si="42"/>
        <v>0.9383158410045408</v>
      </c>
      <c r="G42" s="33">
        <f t="shared" si="42"/>
        <v>0.8632855388156186</v>
      </c>
      <c r="H42" s="33">
        <f t="shared" si="42"/>
        <v>0.9522062229422392</v>
      </c>
      <c r="I42" s="33">
        <f t="shared" si="42"/>
        <v>0.945691729047023</v>
      </c>
      <c r="J42" s="33">
        <f t="shared" si="42"/>
        <v>1.083115512018663</v>
      </c>
      <c r="K42" s="33">
        <f t="shared" si="42"/>
        <v>0.9332819050503218</v>
      </c>
      <c r="L42" s="33">
        <f t="shared" si="42"/>
        <v>0.8602230435982553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0.9248979644803603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221r3  91-99</v>
      </c>
      <c r="C43" s="33">
        <f>C$41+(C$46-C$41)*($A43-$A$41)/($A$46-$A$41)</f>
        <v>0.8976219783084225</v>
      </c>
      <c r="D43" s="33">
        <f>D$41+(D$46-D$41)*($A43-$A$41)/($A$46-$A$41)</f>
        <v>0.9544736146873327</v>
      </c>
      <c r="E43" s="33">
        <f t="shared" si="42"/>
        <v>0.8697491646490355</v>
      </c>
      <c r="F43" s="33">
        <f t="shared" si="42"/>
        <v>0.9406135439795176</v>
      </c>
      <c r="G43" s="33">
        <f t="shared" si="42"/>
        <v>0.8710300742015611</v>
      </c>
      <c r="H43" s="33">
        <f t="shared" si="42"/>
        <v>0.951124755478832</v>
      </c>
      <c r="I43" s="33">
        <f t="shared" si="42"/>
        <v>0.944391813165927</v>
      </c>
      <c r="J43" s="33">
        <f t="shared" si="42"/>
        <v>1.0788583781177603</v>
      </c>
      <c r="K43" s="33">
        <f t="shared" si="42"/>
        <v>0.9323728572073472</v>
      </c>
      <c r="L43" s="33">
        <f t="shared" si="42"/>
        <v>0.8570130858955656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0.9238746837130717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227r3  73-78</v>
      </c>
      <c r="C44" s="33">
        <f t="shared" si="43"/>
        <v>0.9030112493509798</v>
      </c>
      <c r="D44" s="33">
        <f t="shared" si="43"/>
        <v>0.955183356302528</v>
      </c>
      <c r="E44" s="33">
        <f t="shared" si="43"/>
        <v>0.8753410707510242</v>
      </c>
      <c r="F44" s="33">
        <f t="shared" si="43"/>
        <v>0.9429112469544945</v>
      </c>
      <c r="G44" s="33">
        <f t="shared" si="43"/>
        <v>0.8787746095875036</v>
      </c>
      <c r="H44" s="33">
        <f t="shared" si="43"/>
        <v>0.9500432880154249</v>
      </c>
      <c r="I44" s="33">
        <f t="shared" si="43"/>
        <v>0.9430918972848311</v>
      </c>
      <c r="J44" s="33">
        <f t="shared" si="43"/>
        <v>1.0746012442168575</v>
      </c>
      <c r="K44" s="33">
        <f t="shared" si="43"/>
        <v>0.9314638093643725</v>
      </c>
      <c r="L44" s="33">
        <f t="shared" si="43"/>
        <v>0.8538031281928757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0.9228514029457832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0.9084005203935371</v>
      </c>
      <c r="D45" s="33">
        <f t="shared" si="43"/>
        <v>0.9558930979177234</v>
      </c>
      <c r="E45" s="33">
        <f t="shared" si="43"/>
        <v>0.8809329768530129</v>
      </c>
      <c r="F45" s="33">
        <f t="shared" si="43"/>
        <v>0.9452089499294712</v>
      </c>
      <c r="G45" s="33">
        <f t="shared" si="43"/>
        <v>0.8865191449734461</v>
      </c>
      <c r="H45" s="33">
        <f t="shared" si="43"/>
        <v>0.9489618205520177</v>
      </c>
      <c r="I45" s="33">
        <f t="shared" si="43"/>
        <v>0.9417919814037351</v>
      </c>
      <c r="J45" s="33">
        <f t="shared" si="43"/>
        <v>1.0703441103159548</v>
      </c>
      <c r="K45" s="33">
        <f t="shared" si="43"/>
        <v>0.9305547615213978</v>
      </c>
      <c r="L45" s="33">
        <f t="shared" si="43"/>
        <v>0.850593170490186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0.9218281221784945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0.9137897914360945</v>
      </c>
      <c r="D46" s="30">
        <f>D19/100</f>
        <v>0.9566028395329187</v>
      </c>
      <c r="E46" s="30">
        <f aca="true" t="shared" si="45" ref="E46:L46">E19/100</f>
        <v>0.8865248829550015</v>
      </c>
      <c r="F46" s="30">
        <f t="shared" si="45"/>
        <v>0.947506652904448</v>
      </c>
      <c r="G46" s="30">
        <f t="shared" si="45"/>
        <v>0.8942636803593885</v>
      </c>
      <c r="H46" s="30">
        <f t="shared" si="45"/>
        <v>0.9478803530886105</v>
      </c>
      <c r="I46" s="30">
        <f t="shared" si="45"/>
        <v>0.9404920655226392</v>
      </c>
      <c r="J46" s="30">
        <f t="shared" si="45"/>
        <v>1.066086976415052</v>
      </c>
      <c r="K46" s="30">
        <f t="shared" si="45"/>
        <v>0.9296457136784231</v>
      </c>
      <c r="L46" s="30">
        <f t="shared" si="45"/>
        <v>0.8473832127874963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0.9208048414112059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182r1  43-52</v>
      </c>
      <c r="C47" s="28">
        <f>C$46+(C$51-C$46)*($A47-$A$46)/($A$51-$A$46)</f>
        <v>0.9169629736439916</v>
      </c>
      <c r="D47" s="28">
        <f>D$46+(D$51-D$46)*($A47-$A$46)/($A$51-$A$46)</f>
        <v>0.9562259563823573</v>
      </c>
      <c r="E47" s="28">
        <f aca="true" t="shared" si="47" ref="E47:L47">E$46+(E$51-E$46)*($A47-$A$46)/($A$51-$A$46)</f>
        <v>0.8908305871504814</v>
      </c>
      <c r="F47" s="28">
        <f t="shared" si="47"/>
        <v>0.9481487237557151</v>
      </c>
      <c r="G47" s="28">
        <f t="shared" si="47"/>
        <v>0.8981515298881211</v>
      </c>
      <c r="H47" s="28">
        <f t="shared" si="47"/>
        <v>0.9489469585589979</v>
      </c>
      <c r="I47" s="28">
        <f t="shared" si="47"/>
        <v>0.9436576023482613</v>
      </c>
      <c r="J47" s="28">
        <f t="shared" si="47"/>
        <v>1.0650020184852476</v>
      </c>
      <c r="K47" s="28">
        <f t="shared" si="47"/>
        <v>0.932816666981595</v>
      </c>
      <c r="L47" s="28">
        <f t="shared" si="47"/>
        <v>0.8568776972820107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0.9243742635864878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0.9201361558518888</v>
      </c>
      <c r="D48" s="28">
        <f t="shared" si="49"/>
        <v>0.9558490732317958</v>
      </c>
      <c r="E48" s="28">
        <f t="shared" si="49"/>
        <v>0.8951362913459612</v>
      </c>
      <c r="F48" s="28">
        <f t="shared" si="49"/>
        <v>0.9487907946069823</v>
      </c>
      <c r="G48" s="28">
        <f t="shared" si="49"/>
        <v>0.9020393794168537</v>
      </c>
      <c r="H48" s="28">
        <f t="shared" si="49"/>
        <v>0.9500135640293853</v>
      </c>
      <c r="I48" s="28">
        <f t="shared" si="49"/>
        <v>0.9468231391738835</v>
      </c>
      <c r="J48" s="28">
        <f t="shared" si="49"/>
        <v>1.063917060555443</v>
      </c>
      <c r="K48" s="28">
        <f t="shared" si="49"/>
        <v>0.935987620284767</v>
      </c>
      <c r="L48" s="28">
        <f t="shared" si="49"/>
        <v>0.8663721817765251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0.9279436857617696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171r4  18-30</v>
      </c>
      <c r="C49" s="28">
        <f>C$46+(C$51-C$46)*($A49-$A$46)/($A$51-$A$46)</f>
        <v>0.9233093380597859</v>
      </c>
      <c r="D49" s="28">
        <f>D$46+(D$51-D$46)*($A49-$A$46)/($A$51-$A$46)</f>
        <v>0.9554721900812344</v>
      </c>
      <c r="E49" s="28">
        <f t="shared" si="49"/>
        <v>0.899441995541441</v>
      </c>
      <c r="F49" s="28">
        <f t="shared" si="49"/>
        <v>0.9494328654582495</v>
      </c>
      <c r="G49" s="28">
        <f t="shared" si="49"/>
        <v>0.9059272289455863</v>
      </c>
      <c r="H49" s="28">
        <f t="shared" si="49"/>
        <v>0.9510801694997728</v>
      </c>
      <c r="I49" s="28">
        <f t="shared" si="49"/>
        <v>0.9499886759995055</v>
      </c>
      <c r="J49" s="28">
        <f t="shared" si="49"/>
        <v>1.0628321026256389</v>
      </c>
      <c r="K49" s="28">
        <f t="shared" si="49"/>
        <v>0.939158573587939</v>
      </c>
      <c r="L49" s="28">
        <f t="shared" si="49"/>
        <v>0.8758666662710395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0.9315131079370514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204r4  15-26</v>
      </c>
      <c r="C50" s="28">
        <f t="shared" si="49"/>
        <v>0.9264825202676831</v>
      </c>
      <c r="D50" s="28">
        <f t="shared" si="49"/>
        <v>0.9550953069306729</v>
      </c>
      <c r="E50" s="28">
        <f t="shared" si="49"/>
        <v>0.9037476997369208</v>
      </c>
      <c r="F50" s="28">
        <f t="shared" si="49"/>
        <v>0.9500749363095167</v>
      </c>
      <c r="G50" s="28">
        <f t="shared" si="49"/>
        <v>0.909815078474319</v>
      </c>
      <c r="H50" s="28">
        <f t="shared" si="49"/>
        <v>0.9521467749701602</v>
      </c>
      <c r="I50" s="28">
        <f t="shared" si="49"/>
        <v>0.9531542128251277</v>
      </c>
      <c r="J50" s="28">
        <f t="shared" si="49"/>
        <v>1.0617471446958344</v>
      </c>
      <c r="K50" s="28">
        <f t="shared" si="49"/>
        <v>0.9423295268911109</v>
      </c>
      <c r="L50" s="28">
        <f t="shared" si="49"/>
        <v>0.8853611507655539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0.9350825301123332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0.9296557024755802</v>
      </c>
      <c r="D51" s="30">
        <f>D20/100</f>
        <v>0.9547184237801115</v>
      </c>
      <c r="E51" s="30">
        <f aca="true" t="shared" si="52" ref="E51:L51">E20/100</f>
        <v>0.9080534039324006</v>
      </c>
      <c r="F51" s="30">
        <f t="shared" si="52"/>
        <v>0.9507170071607838</v>
      </c>
      <c r="G51" s="30">
        <f t="shared" si="52"/>
        <v>0.9137029280030515</v>
      </c>
      <c r="H51" s="30">
        <f t="shared" si="52"/>
        <v>0.9532133804405476</v>
      </c>
      <c r="I51" s="30">
        <f t="shared" si="52"/>
        <v>0.9563197496507498</v>
      </c>
      <c r="J51" s="30">
        <f t="shared" si="52"/>
        <v>1.06066218676603</v>
      </c>
      <c r="K51" s="30">
        <f t="shared" si="52"/>
        <v>0.9455004801942829</v>
      </c>
      <c r="L51" s="30">
        <f t="shared" si="52"/>
        <v>0.8948556352600683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0.9386519522876151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0.9304943297794469</v>
      </c>
      <c r="D52" s="28">
        <f t="shared" si="54"/>
        <v>0.9600388704883661</v>
      </c>
      <c r="E52" s="28">
        <f aca="true" t="shared" si="55" ref="E52:L52">E$51+(E$56-E$51)*($A52-$A$51)/($A$56-$A$51)</f>
        <v>0.9043425112340971</v>
      </c>
      <c r="F52" s="28">
        <f t="shared" si="55"/>
        <v>0.953810885662689</v>
      </c>
      <c r="G52" s="28">
        <f t="shared" si="55"/>
        <v>0.9097538514280694</v>
      </c>
      <c r="H52" s="28">
        <f t="shared" si="55"/>
        <v>0.9543960135159317</v>
      </c>
      <c r="I52" s="28">
        <f t="shared" si="55"/>
        <v>0.9588165948653221</v>
      </c>
      <c r="J52" s="28">
        <f t="shared" si="55"/>
        <v>1.0612149136692148</v>
      </c>
      <c r="K52" s="28">
        <f t="shared" si="55"/>
        <v>0.9492667094115602</v>
      </c>
      <c r="L52" s="28">
        <f t="shared" si="55"/>
        <v>0.8874517643914088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0.9428914540399418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0.9313329570833137</v>
      </c>
      <c r="D53" s="28">
        <f t="shared" si="54"/>
        <v>0.9653593171966207</v>
      </c>
      <c r="E53" s="28">
        <f aca="true" t="shared" si="57" ref="E53:L55">E$51+(E$56-E$51)*($A53-$A$51)/($A$56-$A$51)</f>
        <v>0.9006316185357935</v>
      </c>
      <c r="F53" s="28">
        <f t="shared" si="57"/>
        <v>0.9569047641645942</v>
      </c>
      <c r="G53" s="28">
        <f t="shared" si="57"/>
        <v>0.9058047748530873</v>
      </c>
      <c r="H53" s="28">
        <f t="shared" si="57"/>
        <v>0.9555786465913159</v>
      </c>
      <c r="I53" s="28">
        <f t="shared" si="57"/>
        <v>0.9613134400798944</v>
      </c>
      <c r="J53" s="28">
        <f t="shared" si="57"/>
        <v>1.0617676405724</v>
      </c>
      <c r="K53" s="28">
        <f t="shared" si="57"/>
        <v>0.9530329386288374</v>
      </c>
      <c r="L53" s="28">
        <f t="shared" si="57"/>
        <v>0.8800478935227494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0.9471309557922686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0.9321715843871805</v>
      </c>
      <c r="D54" s="28">
        <f t="shared" si="54"/>
        <v>0.9706797639048754</v>
      </c>
      <c r="E54" s="28">
        <f t="shared" si="57"/>
        <v>0.89692072583749</v>
      </c>
      <c r="F54" s="28">
        <f t="shared" si="57"/>
        <v>0.9599986426664996</v>
      </c>
      <c r="G54" s="28">
        <f t="shared" si="57"/>
        <v>0.9018556982781052</v>
      </c>
      <c r="H54" s="28">
        <f t="shared" si="57"/>
        <v>0.9567612796667</v>
      </c>
      <c r="I54" s="28">
        <f t="shared" si="57"/>
        <v>0.9638102852944666</v>
      </c>
      <c r="J54" s="28">
        <f t="shared" si="57"/>
        <v>1.0623203674755848</v>
      </c>
      <c r="K54" s="28">
        <f t="shared" si="57"/>
        <v>0.9567991678461147</v>
      </c>
      <c r="L54" s="28">
        <f t="shared" si="57"/>
        <v>0.8726440226540899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0.9513704575445953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0.9330102116910473</v>
      </c>
      <c r="D55" s="28">
        <f t="shared" si="54"/>
        <v>0.97600021061313</v>
      </c>
      <c r="E55" s="28">
        <f t="shared" si="57"/>
        <v>0.8932098331391864</v>
      </c>
      <c r="F55" s="28">
        <f t="shared" si="57"/>
        <v>0.9630925211684048</v>
      </c>
      <c r="G55" s="28">
        <f t="shared" si="57"/>
        <v>0.8979066217031231</v>
      </c>
      <c r="H55" s="28">
        <f t="shared" si="57"/>
        <v>0.9579439127420841</v>
      </c>
      <c r="I55" s="28">
        <f t="shared" si="57"/>
        <v>0.9663071305090388</v>
      </c>
      <c r="J55" s="28">
        <f t="shared" si="57"/>
        <v>1.0628730943787699</v>
      </c>
      <c r="K55" s="28">
        <f t="shared" si="57"/>
        <v>0.960565397063392</v>
      </c>
      <c r="L55" s="28">
        <f t="shared" si="57"/>
        <v>0.8652401517854305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0.955609959296922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0.933848838994914</v>
      </c>
      <c r="D56" s="30">
        <f>D21/100</f>
        <v>0.9813206573213846</v>
      </c>
      <c r="E56" s="30">
        <f aca="true" t="shared" si="58" ref="E56:L56">E21/100</f>
        <v>0.889498940440883</v>
      </c>
      <c r="F56" s="30">
        <f t="shared" si="58"/>
        <v>0.9661863996703101</v>
      </c>
      <c r="G56" s="30">
        <f t="shared" si="58"/>
        <v>0.893957545128141</v>
      </c>
      <c r="H56" s="30">
        <f t="shared" si="58"/>
        <v>0.9591265458174683</v>
      </c>
      <c r="I56" s="30">
        <f t="shared" si="58"/>
        <v>0.9688039757236111</v>
      </c>
      <c r="J56" s="30">
        <f t="shared" si="58"/>
        <v>1.0634258212819547</v>
      </c>
      <c r="K56" s="30">
        <f t="shared" si="58"/>
        <v>0.9643316262806693</v>
      </c>
      <c r="L56" s="30">
        <f t="shared" si="58"/>
        <v>0.857836280916771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0.9598494610492487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3513">
      <selection activeCell="H3534" sqref="H3532:H3534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39</v>
      </c>
    </row>
    <row r="8" ht="12.75">
      <c r="F8" s="130" t="s">
        <v>237</v>
      </c>
    </row>
    <row r="13" spans="1:7" ht="12.75">
      <c r="A13" s="131" t="s">
        <v>80</v>
      </c>
      <c r="F13" s="132" t="s">
        <v>81</v>
      </c>
      <c r="G13" s="133" t="s">
        <v>82</v>
      </c>
    </row>
    <row r="14" spans="4:11" ht="12.75">
      <c r="D14" s="134" t="s">
        <v>83</v>
      </c>
      <c r="E14" s="133" t="s">
        <v>40</v>
      </c>
      <c r="G14" s="132" t="s">
        <v>84</v>
      </c>
      <c r="I14" s="133" t="s">
        <v>85</v>
      </c>
      <c r="J14" s="132" t="s">
        <v>91</v>
      </c>
      <c r="K14" s="135">
        <v>1.25</v>
      </c>
    </row>
    <row r="15" spans="6:7" ht="12.75">
      <c r="F15" s="134" t="s">
        <v>92</v>
      </c>
      <c r="G15" s="133" t="s">
        <v>93</v>
      </c>
    </row>
    <row r="16" spans="1:11" ht="12.75">
      <c r="A16" s="136" t="s">
        <v>94</v>
      </c>
      <c r="B16" s="137">
        <v>38400.813043981485</v>
      </c>
      <c r="D16" s="132" t="s">
        <v>141</v>
      </c>
      <c r="E16" s="133" t="s">
        <v>142</v>
      </c>
      <c r="F16" s="132" t="s">
        <v>143</v>
      </c>
      <c r="G16" s="133" t="s">
        <v>144</v>
      </c>
      <c r="H16" s="132" t="s">
        <v>223</v>
      </c>
      <c r="I16" s="133" t="s">
        <v>224</v>
      </c>
      <c r="J16" s="132" t="s">
        <v>225</v>
      </c>
      <c r="K16" s="135">
        <v>2.941176652908325</v>
      </c>
    </row>
    <row r="19" spans="1:16" ht="12.75">
      <c r="A19" s="138" t="s">
        <v>226</v>
      </c>
      <c r="B19" s="133" t="s">
        <v>41</v>
      </c>
      <c r="D19" s="138" t="s">
        <v>227</v>
      </c>
      <c r="E19" s="133" t="s">
        <v>228</v>
      </c>
      <c r="F19" s="134" t="s">
        <v>229</v>
      </c>
      <c r="G19" s="139" t="s">
        <v>230</v>
      </c>
      <c r="H19" s="140">
        <v>1</v>
      </c>
      <c r="I19" s="141" t="s">
        <v>231</v>
      </c>
      <c r="J19" s="140">
        <v>1</v>
      </c>
      <c r="K19" s="139" t="s">
        <v>232</v>
      </c>
      <c r="L19" s="142">
        <v>1</v>
      </c>
      <c r="M19" s="139" t="s">
        <v>233</v>
      </c>
      <c r="N19" s="143">
        <v>1</v>
      </c>
      <c r="O19" s="139" t="s">
        <v>234</v>
      </c>
      <c r="P19" s="143">
        <v>1</v>
      </c>
    </row>
    <row r="21" spans="1:10" ht="12.75">
      <c r="A21" s="144" t="s">
        <v>171</v>
      </c>
      <c r="C21" s="145" t="s">
        <v>172</v>
      </c>
      <c r="D21" s="145" t="s">
        <v>173</v>
      </c>
      <c r="F21" s="145" t="s">
        <v>174</v>
      </c>
      <c r="G21" s="145" t="s">
        <v>175</v>
      </c>
      <c r="H21" s="145" t="s">
        <v>176</v>
      </c>
      <c r="I21" s="146" t="s">
        <v>177</v>
      </c>
      <c r="J21" s="145" t="s">
        <v>178</v>
      </c>
    </row>
    <row r="22" spans="1:8" ht="12.75">
      <c r="A22" s="147" t="s">
        <v>38</v>
      </c>
      <c r="C22" s="148">
        <v>178.2290000000503</v>
      </c>
      <c r="D22" s="128">
        <v>691.1542855482548</v>
      </c>
      <c r="F22" s="128">
        <v>378</v>
      </c>
      <c r="G22" s="128">
        <v>396</v>
      </c>
      <c r="H22" s="149" t="s">
        <v>238</v>
      </c>
    </row>
    <row r="24" spans="4:8" ht="12.75">
      <c r="D24" s="128">
        <v>693.6919764708728</v>
      </c>
      <c r="F24" s="128">
        <v>400</v>
      </c>
      <c r="G24" s="128">
        <v>395</v>
      </c>
      <c r="H24" s="149" t="s">
        <v>239</v>
      </c>
    </row>
    <row r="26" spans="4:8" ht="12.75">
      <c r="D26" s="128">
        <v>631.7507800878957</v>
      </c>
      <c r="F26" s="128">
        <v>362</v>
      </c>
      <c r="G26" s="128">
        <v>383</v>
      </c>
      <c r="H26" s="149" t="s">
        <v>240</v>
      </c>
    </row>
    <row r="28" spans="1:8" ht="12.75">
      <c r="A28" s="144" t="s">
        <v>179</v>
      </c>
      <c r="C28" s="150" t="s">
        <v>180</v>
      </c>
      <c r="D28" s="128">
        <v>672.1990140356745</v>
      </c>
      <c r="F28" s="128">
        <v>380</v>
      </c>
      <c r="G28" s="128">
        <v>391.33333333333337</v>
      </c>
      <c r="H28" s="128">
        <v>285.02334674827534</v>
      </c>
    </row>
    <row r="29" spans="1:8" ht="12.75">
      <c r="A29" s="127">
        <v>38400.80756944444</v>
      </c>
      <c r="C29" s="150" t="s">
        <v>181</v>
      </c>
      <c r="D29" s="128">
        <v>35.052170987335145</v>
      </c>
      <c r="F29" s="128">
        <v>19.078784028338916</v>
      </c>
      <c r="G29" s="128">
        <v>7.234178138070234</v>
      </c>
      <c r="H29" s="128">
        <v>35.052170987335145</v>
      </c>
    </row>
    <row r="31" spans="3:8" ht="12.75">
      <c r="C31" s="150" t="s">
        <v>182</v>
      </c>
      <c r="D31" s="128">
        <v>5.214552573782096</v>
      </c>
      <c r="F31" s="128">
        <v>5.020732639036557</v>
      </c>
      <c r="G31" s="128">
        <v>1.8485974799157325</v>
      </c>
      <c r="H31" s="128">
        <v>12.297999931315184</v>
      </c>
    </row>
    <row r="32" spans="1:10" ht="12.75">
      <c r="A32" s="144" t="s">
        <v>171</v>
      </c>
      <c r="C32" s="145" t="s">
        <v>172</v>
      </c>
      <c r="D32" s="145" t="s">
        <v>173</v>
      </c>
      <c r="F32" s="145" t="s">
        <v>174</v>
      </c>
      <c r="G32" s="145" t="s">
        <v>175</v>
      </c>
      <c r="H32" s="145" t="s">
        <v>176</v>
      </c>
      <c r="I32" s="146" t="s">
        <v>177</v>
      </c>
      <c r="J32" s="145" t="s">
        <v>178</v>
      </c>
    </row>
    <row r="33" spans="1:8" ht="12.75">
      <c r="A33" s="147" t="s">
        <v>63</v>
      </c>
      <c r="C33" s="148">
        <v>251.61100000003353</v>
      </c>
      <c r="D33" s="128">
        <v>5172710.395866394</v>
      </c>
      <c r="F33" s="128">
        <v>36900</v>
      </c>
      <c r="G33" s="128">
        <v>31500</v>
      </c>
      <c r="H33" s="149" t="s">
        <v>241</v>
      </c>
    </row>
    <row r="35" spans="4:8" ht="12.75">
      <c r="D35" s="128">
        <v>5217333.902404785</v>
      </c>
      <c r="F35" s="128">
        <v>37700</v>
      </c>
      <c r="G35" s="128">
        <v>31800</v>
      </c>
      <c r="H35" s="149" t="s">
        <v>242</v>
      </c>
    </row>
    <row r="37" spans="4:8" ht="12.75">
      <c r="D37" s="128">
        <v>5277439.454086304</v>
      </c>
      <c r="F37" s="128">
        <v>38100</v>
      </c>
      <c r="G37" s="128">
        <v>31200</v>
      </c>
      <c r="H37" s="149" t="s">
        <v>243</v>
      </c>
    </row>
    <row r="39" spans="1:10" ht="12.75">
      <c r="A39" s="144" t="s">
        <v>179</v>
      </c>
      <c r="C39" s="150" t="s">
        <v>180</v>
      </c>
      <c r="D39" s="128">
        <v>5222494.584119161</v>
      </c>
      <c r="F39" s="128">
        <v>37566.666666666664</v>
      </c>
      <c r="G39" s="128">
        <v>31500</v>
      </c>
      <c r="H39" s="128">
        <v>5187991.152209706</v>
      </c>
      <c r="I39" s="128">
        <v>-0.0001</v>
      </c>
      <c r="J39" s="128">
        <v>-0.0001</v>
      </c>
    </row>
    <row r="40" spans="1:8" ht="12.75">
      <c r="A40" s="127">
        <v>38400.8080787037</v>
      </c>
      <c r="C40" s="150" t="s">
        <v>181</v>
      </c>
      <c r="D40" s="128">
        <v>52554.90829339032</v>
      </c>
      <c r="F40" s="128">
        <v>611.0100926607788</v>
      </c>
      <c r="G40" s="128">
        <v>300</v>
      </c>
      <c r="H40" s="128">
        <v>52554.90829339032</v>
      </c>
    </row>
    <row r="42" spans="3:8" ht="12.75">
      <c r="C42" s="150" t="s">
        <v>182</v>
      </c>
      <c r="D42" s="128">
        <v>1.0063181004189468</v>
      </c>
      <c r="F42" s="128">
        <v>1.626468747100565</v>
      </c>
      <c r="G42" s="128">
        <v>0.9523809523809522</v>
      </c>
      <c r="H42" s="128">
        <v>1.0130107540951714</v>
      </c>
    </row>
    <row r="43" spans="1:10" ht="12.75">
      <c r="A43" s="144" t="s">
        <v>171</v>
      </c>
      <c r="C43" s="145" t="s">
        <v>172</v>
      </c>
      <c r="D43" s="145" t="s">
        <v>173</v>
      </c>
      <c r="F43" s="145" t="s">
        <v>174</v>
      </c>
      <c r="G43" s="145" t="s">
        <v>175</v>
      </c>
      <c r="H43" s="145" t="s">
        <v>176</v>
      </c>
      <c r="I43" s="146" t="s">
        <v>177</v>
      </c>
      <c r="J43" s="145" t="s">
        <v>178</v>
      </c>
    </row>
    <row r="44" spans="1:8" ht="12.75">
      <c r="A44" s="147" t="s">
        <v>66</v>
      </c>
      <c r="C44" s="148">
        <v>257.6099999998696</v>
      </c>
      <c r="D44" s="128">
        <v>496418.87410211563</v>
      </c>
      <c r="F44" s="128">
        <v>19205</v>
      </c>
      <c r="G44" s="128">
        <v>14632.5</v>
      </c>
      <c r="H44" s="149" t="s">
        <v>244</v>
      </c>
    </row>
    <row r="46" spans="4:8" ht="12.75">
      <c r="D46" s="128">
        <v>494432.6005129814</v>
      </c>
      <c r="F46" s="128">
        <v>20237.5</v>
      </c>
      <c r="G46" s="128">
        <v>14775</v>
      </c>
      <c r="H46" s="149" t="s">
        <v>245</v>
      </c>
    </row>
    <row r="48" spans="4:8" ht="12.75">
      <c r="D48" s="128">
        <v>490784.55102300644</v>
      </c>
      <c r="F48" s="128">
        <v>19137.5</v>
      </c>
      <c r="G48" s="128">
        <v>15037.5</v>
      </c>
      <c r="H48" s="149" t="s">
        <v>246</v>
      </c>
    </row>
    <row r="50" spans="1:10" ht="12.75">
      <c r="A50" s="144" t="s">
        <v>179</v>
      </c>
      <c r="C50" s="150" t="s">
        <v>180</v>
      </c>
      <c r="D50" s="128">
        <v>493878.6752127012</v>
      </c>
      <c r="F50" s="128">
        <v>19526.666666666668</v>
      </c>
      <c r="G50" s="128">
        <v>14815</v>
      </c>
      <c r="H50" s="128">
        <v>476707.8418793678</v>
      </c>
      <c r="I50" s="128">
        <v>-0.0001</v>
      </c>
      <c r="J50" s="128">
        <v>-0.0001</v>
      </c>
    </row>
    <row r="51" spans="1:8" ht="12.75">
      <c r="A51" s="127">
        <v>38400.80872685185</v>
      </c>
      <c r="C51" s="150" t="s">
        <v>181</v>
      </c>
      <c r="D51" s="128">
        <v>2857.713083690858</v>
      </c>
      <c r="F51" s="128">
        <v>616.52419525379</v>
      </c>
      <c r="G51" s="128">
        <v>205.4415975405176</v>
      </c>
      <c r="H51" s="128">
        <v>2857.713083690858</v>
      </c>
    </row>
    <row r="53" spans="3:8" ht="12.75">
      <c r="C53" s="150" t="s">
        <v>182</v>
      </c>
      <c r="D53" s="128">
        <v>0.5786265386858651</v>
      </c>
      <c r="F53" s="128">
        <v>3.1573448032799076</v>
      </c>
      <c r="G53" s="128">
        <v>1.386713449480375</v>
      </c>
      <c r="H53" s="128">
        <v>0.5994684443252792</v>
      </c>
    </row>
    <row r="54" spans="1:10" ht="12.75">
      <c r="A54" s="144" t="s">
        <v>171</v>
      </c>
      <c r="C54" s="145" t="s">
        <v>172</v>
      </c>
      <c r="D54" s="145" t="s">
        <v>173</v>
      </c>
      <c r="F54" s="145" t="s">
        <v>174</v>
      </c>
      <c r="G54" s="145" t="s">
        <v>175</v>
      </c>
      <c r="H54" s="145" t="s">
        <v>176</v>
      </c>
      <c r="I54" s="146" t="s">
        <v>177</v>
      </c>
      <c r="J54" s="145" t="s">
        <v>178</v>
      </c>
    </row>
    <row r="55" spans="1:8" ht="12.75">
      <c r="A55" s="147" t="s">
        <v>65</v>
      </c>
      <c r="C55" s="148">
        <v>259.9399999999441</v>
      </c>
      <c r="D55" s="128">
        <v>5348677.626121521</v>
      </c>
      <c r="F55" s="128">
        <v>34000</v>
      </c>
      <c r="G55" s="128">
        <v>30800</v>
      </c>
      <c r="H55" s="149" t="s">
        <v>247</v>
      </c>
    </row>
    <row r="57" spans="4:8" ht="12.75">
      <c r="D57" s="128">
        <v>5318408.821304321</v>
      </c>
      <c r="F57" s="128">
        <v>35050</v>
      </c>
      <c r="G57" s="128">
        <v>30000</v>
      </c>
      <c r="H57" s="149" t="s">
        <v>248</v>
      </c>
    </row>
    <row r="59" spans="4:8" ht="12.75">
      <c r="D59" s="128">
        <v>5267943.28805542</v>
      </c>
      <c r="F59" s="128">
        <v>34300</v>
      </c>
      <c r="G59" s="128">
        <v>29650</v>
      </c>
      <c r="H59" s="149" t="s">
        <v>249</v>
      </c>
    </row>
    <row r="61" spans="1:10" ht="12.75">
      <c r="A61" s="144" t="s">
        <v>179</v>
      </c>
      <c r="C61" s="150" t="s">
        <v>180</v>
      </c>
      <c r="D61" s="128">
        <v>5311676.578493754</v>
      </c>
      <c r="F61" s="128">
        <v>34450</v>
      </c>
      <c r="G61" s="128">
        <v>30150</v>
      </c>
      <c r="H61" s="128">
        <v>5279611.861512622</v>
      </c>
      <c r="I61" s="128">
        <v>-0.0001</v>
      </c>
      <c r="J61" s="128">
        <v>-0.0001</v>
      </c>
    </row>
    <row r="62" spans="1:8" ht="12.75">
      <c r="A62" s="127">
        <v>38400.80939814815</v>
      </c>
      <c r="C62" s="150" t="s">
        <v>181</v>
      </c>
      <c r="D62" s="128">
        <v>40786.03505719411</v>
      </c>
      <c r="F62" s="128">
        <v>540.8326913195983</v>
      </c>
      <c r="G62" s="128">
        <v>589.4913061275798</v>
      </c>
      <c r="H62" s="128">
        <v>40786.03505719411</v>
      </c>
    </row>
    <row r="64" spans="3:8" ht="12.75">
      <c r="C64" s="150" t="s">
        <v>182</v>
      </c>
      <c r="D64" s="128">
        <v>0.7678561458792715</v>
      </c>
      <c r="F64" s="128">
        <v>1.5699062157317807</v>
      </c>
      <c r="G64" s="128">
        <v>1.9551950451992695</v>
      </c>
      <c r="H64" s="128">
        <v>0.7725195739201328</v>
      </c>
    </row>
    <row r="65" spans="1:10" ht="12.75">
      <c r="A65" s="144" t="s">
        <v>171</v>
      </c>
      <c r="C65" s="145" t="s">
        <v>172</v>
      </c>
      <c r="D65" s="145" t="s">
        <v>173</v>
      </c>
      <c r="F65" s="145" t="s">
        <v>174</v>
      </c>
      <c r="G65" s="145" t="s">
        <v>175</v>
      </c>
      <c r="H65" s="145" t="s">
        <v>176</v>
      </c>
      <c r="I65" s="146" t="s">
        <v>177</v>
      </c>
      <c r="J65" s="145" t="s">
        <v>178</v>
      </c>
    </row>
    <row r="66" spans="1:8" ht="12.75">
      <c r="A66" s="147" t="s">
        <v>67</v>
      </c>
      <c r="C66" s="148">
        <v>285.2129999999888</v>
      </c>
      <c r="D66" s="128">
        <v>837526.1591711044</v>
      </c>
      <c r="F66" s="128">
        <v>14575</v>
      </c>
      <c r="G66" s="128">
        <v>12400</v>
      </c>
      <c r="H66" s="149" t="s">
        <v>250</v>
      </c>
    </row>
    <row r="68" spans="4:8" ht="12.75">
      <c r="D68" s="128">
        <v>843835.5884943008</v>
      </c>
      <c r="F68" s="128">
        <v>15300</v>
      </c>
      <c r="G68" s="128">
        <v>12450</v>
      </c>
      <c r="H68" s="149" t="s">
        <v>251</v>
      </c>
    </row>
    <row r="70" spans="4:8" ht="12.75">
      <c r="D70" s="128">
        <v>865972.0176401138</v>
      </c>
      <c r="F70" s="128">
        <v>15000</v>
      </c>
      <c r="G70" s="128">
        <v>12375</v>
      </c>
      <c r="H70" s="149" t="s">
        <v>252</v>
      </c>
    </row>
    <row r="72" spans="1:10" ht="12.75">
      <c r="A72" s="144" t="s">
        <v>179</v>
      </c>
      <c r="C72" s="150" t="s">
        <v>180</v>
      </c>
      <c r="D72" s="128">
        <v>849111.2551018398</v>
      </c>
      <c r="F72" s="128">
        <v>14958.333333333332</v>
      </c>
      <c r="G72" s="128">
        <v>12408.333333333332</v>
      </c>
      <c r="H72" s="128">
        <v>835513.5681563391</v>
      </c>
      <c r="I72" s="128">
        <v>-0.0001</v>
      </c>
      <c r="J72" s="128">
        <v>-0.0001</v>
      </c>
    </row>
    <row r="73" spans="1:8" ht="12.75">
      <c r="A73" s="127">
        <v>38400.81008101852</v>
      </c>
      <c r="C73" s="150" t="s">
        <v>181</v>
      </c>
      <c r="D73" s="128">
        <v>14938.748596351705</v>
      </c>
      <c r="F73" s="128">
        <v>364.29154990657327</v>
      </c>
      <c r="G73" s="128">
        <v>38.188130791298676</v>
      </c>
      <c r="H73" s="128">
        <v>14938.748596351705</v>
      </c>
    </row>
    <row r="75" spans="3:8" ht="12.75">
      <c r="C75" s="150" t="s">
        <v>182</v>
      </c>
      <c r="D75" s="128">
        <v>1.759339368851023</v>
      </c>
      <c r="F75" s="128">
        <v>2.4353752639993753</v>
      </c>
      <c r="G75" s="128">
        <v>0.3077619674248383</v>
      </c>
      <c r="H75" s="128">
        <v>1.7879719930001676</v>
      </c>
    </row>
    <row r="76" spans="1:10" ht="12.75">
      <c r="A76" s="144" t="s">
        <v>171</v>
      </c>
      <c r="C76" s="145" t="s">
        <v>172</v>
      </c>
      <c r="D76" s="145" t="s">
        <v>173</v>
      </c>
      <c r="F76" s="145" t="s">
        <v>174</v>
      </c>
      <c r="G76" s="145" t="s">
        <v>175</v>
      </c>
      <c r="H76" s="145" t="s">
        <v>176</v>
      </c>
      <c r="I76" s="146" t="s">
        <v>177</v>
      </c>
      <c r="J76" s="145" t="s">
        <v>178</v>
      </c>
    </row>
    <row r="77" spans="1:8" ht="12.75">
      <c r="A77" s="147" t="s">
        <v>63</v>
      </c>
      <c r="C77" s="148">
        <v>288.1579999998212</v>
      </c>
      <c r="D77" s="128">
        <v>518757.96625232697</v>
      </c>
      <c r="F77" s="128">
        <v>5800</v>
      </c>
      <c r="G77" s="128">
        <v>5050</v>
      </c>
      <c r="H77" s="149" t="s">
        <v>253</v>
      </c>
    </row>
    <row r="79" spans="4:8" ht="12.75">
      <c r="D79" s="128">
        <v>525744.1396331787</v>
      </c>
      <c r="F79" s="128">
        <v>5800</v>
      </c>
      <c r="G79" s="128">
        <v>5050</v>
      </c>
      <c r="H79" s="149" t="s">
        <v>254</v>
      </c>
    </row>
    <row r="81" spans="4:8" ht="12.75">
      <c r="D81" s="128">
        <v>527187.933927536</v>
      </c>
      <c r="F81" s="128">
        <v>5800</v>
      </c>
      <c r="G81" s="128">
        <v>5050</v>
      </c>
      <c r="H81" s="149" t="s">
        <v>255</v>
      </c>
    </row>
    <row r="83" spans="1:10" ht="12.75">
      <c r="A83" s="144" t="s">
        <v>179</v>
      </c>
      <c r="C83" s="150" t="s">
        <v>180</v>
      </c>
      <c r="D83" s="128">
        <v>523896.6799376806</v>
      </c>
      <c r="F83" s="128">
        <v>5800</v>
      </c>
      <c r="G83" s="128">
        <v>5050</v>
      </c>
      <c r="H83" s="128">
        <v>518477.4874598044</v>
      </c>
      <c r="I83" s="128">
        <v>-0.0001</v>
      </c>
      <c r="J83" s="128">
        <v>-0.0001</v>
      </c>
    </row>
    <row r="84" spans="1:8" ht="12.75">
      <c r="A84" s="127">
        <v>38400.81049768518</v>
      </c>
      <c r="C84" s="150" t="s">
        <v>181</v>
      </c>
      <c r="D84" s="128">
        <v>4508.42758023215</v>
      </c>
      <c r="H84" s="128">
        <v>4508.42758023215</v>
      </c>
    </row>
    <row r="86" spans="3:8" ht="12.75">
      <c r="C86" s="150" t="s">
        <v>182</v>
      </c>
      <c r="D86" s="128">
        <v>0.8605566236396924</v>
      </c>
      <c r="F86" s="128">
        <v>0</v>
      </c>
      <c r="G86" s="128">
        <v>0</v>
      </c>
      <c r="H86" s="128">
        <v>0.8695512706483077</v>
      </c>
    </row>
    <row r="87" spans="1:10" ht="12.75">
      <c r="A87" s="144" t="s">
        <v>171</v>
      </c>
      <c r="C87" s="145" t="s">
        <v>172</v>
      </c>
      <c r="D87" s="145" t="s">
        <v>173</v>
      </c>
      <c r="F87" s="145" t="s">
        <v>174</v>
      </c>
      <c r="G87" s="145" t="s">
        <v>175</v>
      </c>
      <c r="H87" s="145" t="s">
        <v>176</v>
      </c>
      <c r="I87" s="146" t="s">
        <v>177</v>
      </c>
      <c r="J87" s="145" t="s">
        <v>178</v>
      </c>
    </row>
    <row r="88" spans="1:8" ht="12.75">
      <c r="A88" s="147" t="s">
        <v>64</v>
      </c>
      <c r="C88" s="148">
        <v>334.94100000010803</v>
      </c>
      <c r="D88" s="128">
        <v>1784293.993062973</v>
      </c>
      <c r="F88" s="128">
        <v>47200</v>
      </c>
      <c r="G88" s="128">
        <v>163300</v>
      </c>
      <c r="H88" s="149" t="s">
        <v>256</v>
      </c>
    </row>
    <row r="90" spans="4:8" ht="12.75">
      <c r="D90" s="128">
        <v>1868187.4538841248</v>
      </c>
      <c r="F90" s="128">
        <v>43800</v>
      </c>
      <c r="G90" s="128">
        <v>299100</v>
      </c>
      <c r="H90" s="149" t="s">
        <v>257</v>
      </c>
    </row>
    <row r="92" spans="4:8" ht="12.75">
      <c r="D92" s="128">
        <v>1882017.1219844818</v>
      </c>
      <c r="F92" s="128">
        <v>42200</v>
      </c>
      <c r="G92" s="128">
        <v>155700</v>
      </c>
      <c r="H92" s="149" t="s">
        <v>258</v>
      </c>
    </row>
    <row r="94" spans="1:10" ht="12.75">
      <c r="A94" s="144" t="s">
        <v>179</v>
      </c>
      <c r="C94" s="150" t="s">
        <v>180</v>
      </c>
      <c r="D94" s="128">
        <v>1844832.8563105264</v>
      </c>
      <c r="F94" s="128">
        <v>44400</v>
      </c>
      <c r="G94" s="128">
        <v>206033.3333333333</v>
      </c>
      <c r="H94" s="128">
        <v>1679461.9967717424</v>
      </c>
      <c r="I94" s="128">
        <v>-0.0001</v>
      </c>
      <c r="J94" s="128">
        <v>-0.0001</v>
      </c>
    </row>
    <row r="95" spans="1:8" ht="12.75">
      <c r="A95" s="127">
        <v>38400.81097222222</v>
      </c>
      <c r="C95" s="150" t="s">
        <v>181</v>
      </c>
      <c r="D95" s="128">
        <v>52882.23144328978</v>
      </c>
      <c r="F95" s="128">
        <v>2553.429066960741</v>
      </c>
      <c r="G95" s="128">
        <v>80687.62813054635</v>
      </c>
      <c r="H95" s="128">
        <v>52882.23144328978</v>
      </c>
    </row>
    <row r="97" spans="3:8" ht="12.75">
      <c r="C97" s="150" t="s">
        <v>182</v>
      </c>
      <c r="D97" s="128">
        <v>2.8665052913817215</v>
      </c>
      <c r="F97" s="128">
        <v>5.750966367028695</v>
      </c>
      <c r="G97" s="128">
        <v>39.162414559398016</v>
      </c>
      <c r="H97" s="128">
        <v>3.148760230653619</v>
      </c>
    </row>
    <row r="98" spans="1:10" ht="12.75">
      <c r="A98" s="144" t="s">
        <v>171</v>
      </c>
      <c r="C98" s="145" t="s">
        <v>172</v>
      </c>
      <c r="D98" s="145" t="s">
        <v>173</v>
      </c>
      <c r="F98" s="145" t="s">
        <v>174</v>
      </c>
      <c r="G98" s="145" t="s">
        <v>175</v>
      </c>
      <c r="H98" s="145" t="s">
        <v>176</v>
      </c>
      <c r="I98" s="146" t="s">
        <v>177</v>
      </c>
      <c r="J98" s="145" t="s">
        <v>178</v>
      </c>
    </row>
    <row r="99" spans="1:8" ht="12.75">
      <c r="A99" s="147" t="s">
        <v>68</v>
      </c>
      <c r="C99" s="148">
        <v>393.36599999992177</v>
      </c>
      <c r="D99" s="128">
        <v>4432137.792747498</v>
      </c>
      <c r="F99" s="128">
        <v>17100</v>
      </c>
      <c r="G99" s="128">
        <v>16300</v>
      </c>
      <c r="H99" s="149" t="s">
        <v>259</v>
      </c>
    </row>
    <row r="101" spans="4:8" ht="12.75">
      <c r="D101" s="128">
        <v>4068038.694705963</v>
      </c>
      <c r="F101" s="128">
        <v>15900</v>
      </c>
      <c r="G101" s="128">
        <v>16400</v>
      </c>
      <c r="H101" s="149" t="s">
        <v>260</v>
      </c>
    </row>
    <row r="103" spans="4:8" ht="12.75">
      <c r="D103" s="128">
        <v>4410879.224594116</v>
      </c>
      <c r="F103" s="128">
        <v>18100</v>
      </c>
      <c r="G103" s="128">
        <v>15300</v>
      </c>
      <c r="H103" s="149" t="s">
        <v>261</v>
      </c>
    </row>
    <row r="105" spans="1:10" ht="12.75">
      <c r="A105" s="144" t="s">
        <v>179</v>
      </c>
      <c r="C105" s="150" t="s">
        <v>180</v>
      </c>
      <c r="D105" s="128">
        <v>4303685.237349193</v>
      </c>
      <c r="F105" s="128">
        <v>17033.333333333332</v>
      </c>
      <c r="G105" s="128">
        <v>16000</v>
      </c>
      <c r="H105" s="128">
        <v>4287168.570682526</v>
      </c>
      <c r="I105" s="128">
        <v>-0.0001</v>
      </c>
      <c r="J105" s="128">
        <v>-0.0001</v>
      </c>
    </row>
    <row r="106" spans="1:8" ht="12.75">
      <c r="A106" s="127">
        <v>38400.81145833333</v>
      </c>
      <c r="C106" s="150" t="s">
        <v>181</v>
      </c>
      <c r="D106" s="128">
        <v>204352.51766192328</v>
      </c>
      <c r="F106" s="128">
        <v>1101.5141094572202</v>
      </c>
      <c r="G106" s="128">
        <v>608.276253029822</v>
      </c>
      <c r="H106" s="128">
        <v>204352.51766192328</v>
      </c>
    </row>
    <row r="108" spans="3:8" ht="12.75">
      <c r="C108" s="150" t="s">
        <v>182</v>
      </c>
      <c r="D108" s="128">
        <v>4.748314674327623</v>
      </c>
      <c r="F108" s="128">
        <v>6.46681473262556</v>
      </c>
      <c r="G108" s="128">
        <v>3.801726581436388</v>
      </c>
      <c r="H108" s="128">
        <v>4.766607943978979</v>
      </c>
    </row>
    <row r="109" spans="1:10" ht="12.75">
      <c r="A109" s="144" t="s">
        <v>171</v>
      </c>
      <c r="C109" s="145" t="s">
        <v>172</v>
      </c>
      <c r="D109" s="145" t="s">
        <v>173</v>
      </c>
      <c r="F109" s="145" t="s">
        <v>174</v>
      </c>
      <c r="G109" s="145" t="s">
        <v>175</v>
      </c>
      <c r="H109" s="145" t="s">
        <v>176</v>
      </c>
      <c r="I109" s="146" t="s">
        <v>177</v>
      </c>
      <c r="J109" s="145" t="s">
        <v>178</v>
      </c>
    </row>
    <row r="110" spans="1:8" ht="12.75">
      <c r="A110" s="147" t="s">
        <v>62</v>
      </c>
      <c r="C110" s="148">
        <v>396.15199999976903</v>
      </c>
      <c r="D110" s="128">
        <v>4908166.84526062</v>
      </c>
      <c r="F110" s="128">
        <v>124700</v>
      </c>
      <c r="G110" s="128">
        <v>119000</v>
      </c>
      <c r="H110" s="149" t="s">
        <v>262</v>
      </c>
    </row>
    <row r="112" spans="4:8" ht="12.75">
      <c r="D112" s="128">
        <v>4919190.56640625</v>
      </c>
      <c r="F112" s="128">
        <v>124500</v>
      </c>
      <c r="G112" s="128">
        <v>120200</v>
      </c>
      <c r="H112" s="149" t="s">
        <v>263</v>
      </c>
    </row>
    <row r="114" spans="4:8" ht="12.75">
      <c r="D114" s="128">
        <v>4900768.115158081</v>
      </c>
      <c r="F114" s="128">
        <v>122600</v>
      </c>
      <c r="G114" s="128">
        <v>121800</v>
      </c>
      <c r="H114" s="149" t="s">
        <v>264</v>
      </c>
    </row>
    <row r="116" spans="1:10" ht="12.75">
      <c r="A116" s="144" t="s">
        <v>179</v>
      </c>
      <c r="C116" s="150" t="s">
        <v>180</v>
      </c>
      <c r="D116" s="128">
        <v>4909375.175608317</v>
      </c>
      <c r="F116" s="128">
        <v>123933.33333333334</v>
      </c>
      <c r="G116" s="128">
        <v>120333.33333333334</v>
      </c>
      <c r="H116" s="128">
        <v>4787222.579492581</v>
      </c>
      <c r="I116" s="128">
        <v>-0.0001</v>
      </c>
      <c r="J116" s="128">
        <v>-0.0001</v>
      </c>
    </row>
    <row r="117" spans="1:8" ht="12.75">
      <c r="A117" s="127">
        <v>38400.8119212963</v>
      </c>
      <c r="C117" s="150" t="s">
        <v>181</v>
      </c>
      <c r="D117" s="128">
        <v>9270.475941036326</v>
      </c>
      <c r="F117" s="128">
        <v>1159.0225767142474</v>
      </c>
      <c r="G117" s="128">
        <v>1404.7538337136984</v>
      </c>
      <c r="H117" s="128">
        <v>9270.475941036326</v>
      </c>
    </row>
    <row r="119" spans="3:8" ht="12.75">
      <c r="C119" s="150" t="s">
        <v>182</v>
      </c>
      <c r="D119" s="128">
        <v>0.18883209389039263</v>
      </c>
      <c r="F119" s="128">
        <v>0.9351984212325826</v>
      </c>
      <c r="G119" s="128">
        <v>1.1673854573798053</v>
      </c>
      <c r="H119" s="128">
        <v>0.19365040557648242</v>
      </c>
    </row>
    <row r="120" spans="1:10" ht="12.75">
      <c r="A120" s="144" t="s">
        <v>171</v>
      </c>
      <c r="C120" s="145" t="s">
        <v>172</v>
      </c>
      <c r="D120" s="145" t="s">
        <v>173</v>
      </c>
      <c r="F120" s="145" t="s">
        <v>174</v>
      </c>
      <c r="G120" s="145" t="s">
        <v>175</v>
      </c>
      <c r="H120" s="145" t="s">
        <v>176</v>
      </c>
      <c r="I120" s="146" t="s">
        <v>177</v>
      </c>
      <c r="J120" s="145" t="s">
        <v>178</v>
      </c>
    </row>
    <row r="121" spans="1:8" ht="12.75">
      <c r="A121" s="147" t="s">
        <v>69</v>
      </c>
      <c r="C121" s="148">
        <v>589.5920000001788</v>
      </c>
      <c r="D121" s="128">
        <v>535626.031006813</v>
      </c>
      <c r="F121" s="128">
        <v>4350</v>
      </c>
      <c r="G121" s="128">
        <v>3920</v>
      </c>
      <c r="H121" s="149" t="s">
        <v>265</v>
      </c>
    </row>
    <row r="123" spans="4:8" ht="12.75">
      <c r="D123" s="128">
        <v>524820.115190506</v>
      </c>
      <c r="F123" s="128">
        <v>4610</v>
      </c>
      <c r="G123" s="128">
        <v>3950</v>
      </c>
      <c r="H123" s="149" t="s">
        <v>266</v>
      </c>
    </row>
    <row r="125" spans="4:8" ht="12.75">
      <c r="D125" s="128">
        <v>528841.7562074661</v>
      </c>
      <c r="F125" s="128">
        <v>4260</v>
      </c>
      <c r="G125" s="128">
        <v>4000</v>
      </c>
      <c r="H125" s="149" t="s">
        <v>267</v>
      </c>
    </row>
    <row r="127" spans="1:10" ht="12.75">
      <c r="A127" s="144" t="s">
        <v>179</v>
      </c>
      <c r="C127" s="150" t="s">
        <v>180</v>
      </c>
      <c r="D127" s="128">
        <v>529762.6341349283</v>
      </c>
      <c r="F127" s="128">
        <v>4406.666666666667</v>
      </c>
      <c r="G127" s="128">
        <v>3956.666666666667</v>
      </c>
      <c r="H127" s="128">
        <v>525594.6180958768</v>
      </c>
      <c r="I127" s="128">
        <v>-0.0001</v>
      </c>
      <c r="J127" s="128">
        <v>-0.0001</v>
      </c>
    </row>
    <row r="128" spans="1:8" ht="12.75">
      <c r="A128" s="127">
        <v>38400.812418981484</v>
      </c>
      <c r="C128" s="150" t="s">
        <v>181</v>
      </c>
      <c r="D128" s="128">
        <v>5461.498537508578</v>
      </c>
      <c r="F128" s="128">
        <v>181.75074506954115</v>
      </c>
      <c r="G128" s="128">
        <v>40.414518843273804</v>
      </c>
      <c r="H128" s="128">
        <v>5461.498537508578</v>
      </c>
    </row>
    <row r="130" spans="3:8" ht="12.75">
      <c r="C130" s="150" t="s">
        <v>182</v>
      </c>
      <c r="D130" s="128">
        <v>1.030933136012299</v>
      </c>
      <c r="F130" s="128">
        <v>4.124449585541781</v>
      </c>
      <c r="G130" s="128">
        <v>1.0214284459125644</v>
      </c>
      <c r="H130" s="128">
        <v>1.0391085352613552</v>
      </c>
    </row>
    <row r="131" spans="1:10" ht="12.75">
      <c r="A131" s="144" t="s">
        <v>171</v>
      </c>
      <c r="C131" s="145" t="s">
        <v>172</v>
      </c>
      <c r="D131" s="145" t="s">
        <v>173</v>
      </c>
      <c r="F131" s="145" t="s">
        <v>174</v>
      </c>
      <c r="G131" s="145" t="s">
        <v>175</v>
      </c>
      <c r="H131" s="145" t="s">
        <v>176</v>
      </c>
      <c r="I131" s="146" t="s">
        <v>177</v>
      </c>
      <c r="J131" s="145" t="s">
        <v>178</v>
      </c>
    </row>
    <row r="132" spans="1:8" ht="12.75">
      <c r="A132" s="147" t="s">
        <v>70</v>
      </c>
      <c r="C132" s="148">
        <v>766.4900000002235</v>
      </c>
      <c r="D132" s="128">
        <v>23376.865557163954</v>
      </c>
      <c r="F132" s="128">
        <v>2010</v>
      </c>
      <c r="G132" s="128">
        <v>1890</v>
      </c>
      <c r="H132" s="149" t="s">
        <v>268</v>
      </c>
    </row>
    <row r="134" spans="4:8" ht="12.75">
      <c r="D134" s="128">
        <v>24482.332238167524</v>
      </c>
      <c r="F134" s="128">
        <v>2006</v>
      </c>
      <c r="G134" s="128">
        <v>2037</v>
      </c>
      <c r="H134" s="149" t="s">
        <v>269</v>
      </c>
    </row>
    <row r="136" spans="4:8" ht="12.75">
      <c r="D136" s="128">
        <v>23630.968115210533</v>
      </c>
      <c r="F136" s="128">
        <v>2133</v>
      </c>
      <c r="G136" s="128">
        <v>1976.9999999981374</v>
      </c>
      <c r="H136" s="149" t="s">
        <v>270</v>
      </c>
    </row>
    <row r="138" spans="1:10" ht="12.75">
      <c r="A138" s="144" t="s">
        <v>179</v>
      </c>
      <c r="C138" s="150" t="s">
        <v>180</v>
      </c>
      <c r="D138" s="128">
        <v>23830.055303514004</v>
      </c>
      <c r="F138" s="128">
        <v>2049.6666666666665</v>
      </c>
      <c r="G138" s="128">
        <v>1967.9999999993793</v>
      </c>
      <c r="H138" s="128">
        <v>21822.815466115953</v>
      </c>
      <c r="I138" s="128">
        <v>-0.0001</v>
      </c>
      <c r="J138" s="128">
        <v>-0.0001</v>
      </c>
    </row>
    <row r="139" spans="1:8" ht="12.75">
      <c r="A139" s="127">
        <v>38400.81291666667</v>
      </c>
      <c r="C139" s="150" t="s">
        <v>181</v>
      </c>
      <c r="D139" s="128">
        <v>578.9999370570964</v>
      </c>
      <c r="F139" s="128">
        <v>72.19649114280647</v>
      </c>
      <c r="G139" s="128">
        <v>73.9121099684166</v>
      </c>
      <c r="H139" s="128">
        <v>578.9999370570964</v>
      </c>
    </row>
    <row r="141" spans="3:8" ht="12.75">
      <c r="C141" s="150" t="s">
        <v>182</v>
      </c>
      <c r="D141" s="128">
        <v>2.4297045461397504</v>
      </c>
      <c r="F141" s="128">
        <v>3.5223527960386964</v>
      </c>
      <c r="G141" s="128">
        <v>3.7556966447378017</v>
      </c>
      <c r="H141" s="128">
        <v>2.6531862396770176</v>
      </c>
    </row>
    <row r="142" spans="1:16" ht="12.75">
      <c r="A142" s="138" t="s">
        <v>226</v>
      </c>
      <c r="B142" s="133" t="s">
        <v>169</v>
      </c>
      <c r="D142" s="138" t="s">
        <v>227</v>
      </c>
      <c r="E142" s="133" t="s">
        <v>228</v>
      </c>
      <c r="F142" s="134" t="s">
        <v>183</v>
      </c>
      <c r="G142" s="139" t="s">
        <v>230</v>
      </c>
      <c r="H142" s="140">
        <v>1</v>
      </c>
      <c r="I142" s="141" t="s">
        <v>231</v>
      </c>
      <c r="J142" s="140">
        <v>2</v>
      </c>
      <c r="K142" s="139" t="s">
        <v>232</v>
      </c>
      <c r="L142" s="142">
        <v>1</v>
      </c>
      <c r="M142" s="139" t="s">
        <v>233</v>
      </c>
      <c r="N142" s="143">
        <v>1</v>
      </c>
      <c r="O142" s="139" t="s">
        <v>234</v>
      </c>
      <c r="P142" s="143">
        <v>1</v>
      </c>
    </row>
    <row r="144" spans="1:10" ht="12.75">
      <c r="A144" s="144" t="s">
        <v>171</v>
      </c>
      <c r="C144" s="145" t="s">
        <v>172</v>
      </c>
      <c r="D144" s="145" t="s">
        <v>173</v>
      </c>
      <c r="F144" s="145" t="s">
        <v>174</v>
      </c>
      <c r="G144" s="145" t="s">
        <v>175</v>
      </c>
      <c r="H144" s="145" t="s">
        <v>176</v>
      </c>
      <c r="I144" s="146" t="s">
        <v>177</v>
      </c>
      <c r="J144" s="145" t="s">
        <v>178</v>
      </c>
    </row>
    <row r="145" spans="1:8" ht="12.75">
      <c r="A145" s="147" t="s">
        <v>38</v>
      </c>
      <c r="C145" s="148">
        <v>178.2290000000503</v>
      </c>
      <c r="D145" s="128">
        <v>372.99739031028</v>
      </c>
      <c r="F145" s="128">
        <v>320</v>
      </c>
      <c r="G145" s="128">
        <v>326</v>
      </c>
      <c r="H145" s="149" t="s">
        <v>271</v>
      </c>
    </row>
    <row r="147" spans="4:8" ht="12.75">
      <c r="D147" s="128">
        <v>339</v>
      </c>
      <c r="F147" s="128">
        <v>345</v>
      </c>
      <c r="G147" s="128">
        <v>293</v>
      </c>
      <c r="H147" s="149" t="s">
        <v>272</v>
      </c>
    </row>
    <row r="149" spans="4:8" ht="12.75">
      <c r="D149" s="128">
        <v>381.34236618783325</v>
      </c>
      <c r="F149" s="128">
        <v>326</v>
      </c>
      <c r="G149" s="128">
        <v>313</v>
      </c>
      <c r="H149" s="149" t="s">
        <v>273</v>
      </c>
    </row>
    <row r="151" spans="1:8" ht="12.75">
      <c r="A151" s="144" t="s">
        <v>179</v>
      </c>
      <c r="C151" s="150" t="s">
        <v>180</v>
      </c>
      <c r="D151" s="128">
        <v>364.44658549937105</v>
      </c>
      <c r="F151" s="128">
        <v>330.33333333333337</v>
      </c>
      <c r="G151" s="128">
        <v>310.6666666666667</v>
      </c>
      <c r="H151" s="128">
        <v>46.5651454000539</v>
      </c>
    </row>
    <row r="152" spans="1:8" ht="12.75">
      <c r="A152" s="127">
        <v>38400.81520833333</v>
      </c>
      <c r="C152" s="150" t="s">
        <v>181</v>
      </c>
      <c r="D152" s="128">
        <v>22.42891416858753</v>
      </c>
      <c r="F152" s="128">
        <v>13.05118130030126</v>
      </c>
      <c r="G152" s="128">
        <v>16.623276853055575</v>
      </c>
      <c r="H152" s="128">
        <v>22.42891416858753</v>
      </c>
    </row>
    <row r="154" spans="3:8" ht="12.75">
      <c r="C154" s="150" t="s">
        <v>182</v>
      </c>
      <c r="D154" s="128">
        <v>6.15423907397981</v>
      </c>
      <c r="F154" s="128">
        <v>3.950912603522076</v>
      </c>
      <c r="G154" s="128">
        <v>5.3508401887517945</v>
      </c>
      <c r="H154" s="128">
        <v>48.16674355012657</v>
      </c>
    </row>
    <row r="155" spans="1:10" ht="12.75">
      <c r="A155" s="144" t="s">
        <v>171</v>
      </c>
      <c r="C155" s="145" t="s">
        <v>172</v>
      </c>
      <c r="D155" s="145" t="s">
        <v>173</v>
      </c>
      <c r="F155" s="145" t="s">
        <v>174</v>
      </c>
      <c r="G155" s="145" t="s">
        <v>175</v>
      </c>
      <c r="H155" s="145" t="s">
        <v>176</v>
      </c>
      <c r="I155" s="146" t="s">
        <v>177</v>
      </c>
      <c r="J155" s="145" t="s">
        <v>178</v>
      </c>
    </row>
    <row r="156" spans="1:8" ht="12.75">
      <c r="A156" s="147" t="s">
        <v>63</v>
      </c>
      <c r="C156" s="148">
        <v>251.61100000003353</v>
      </c>
      <c r="D156" s="128">
        <v>26266.268480837345</v>
      </c>
      <c r="F156" s="128">
        <v>21700</v>
      </c>
      <c r="G156" s="128">
        <v>21500</v>
      </c>
      <c r="H156" s="149" t="s">
        <v>274</v>
      </c>
    </row>
    <row r="158" spans="4:8" ht="12.75">
      <c r="D158" s="128">
        <v>26257.30395194888</v>
      </c>
      <c r="F158" s="128">
        <v>21800</v>
      </c>
      <c r="G158" s="128">
        <v>21400</v>
      </c>
      <c r="H158" s="149" t="s">
        <v>275</v>
      </c>
    </row>
    <row r="160" spans="4:8" ht="12.75">
      <c r="D160" s="128">
        <v>26070.483253121376</v>
      </c>
      <c r="F160" s="128">
        <v>21700</v>
      </c>
      <c r="G160" s="128">
        <v>21600</v>
      </c>
      <c r="H160" s="149" t="s">
        <v>276</v>
      </c>
    </row>
    <row r="162" spans="1:10" ht="12.75">
      <c r="A162" s="144" t="s">
        <v>179</v>
      </c>
      <c r="C162" s="150" t="s">
        <v>180</v>
      </c>
      <c r="D162" s="128">
        <v>26198.0185619692</v>
      </c>
      <c r="F162" s="128">
        <v>21733.333333333336</v>
      </c>
      <c r="G162" s="128">
        <v>21500</v>
      </c>
      <c r="H162" s="128">
        <v>4582.501950067047</v>
      </c>
      <c r="I162" s="128">
        <v>-0.0001</v>
      </c>
      <c r="J162" s="128">
        <v>-0.0001</v>
      </c>
    </row>
    <row r="163" spans="1:8" ht="12.75">
      <c r="A163" s="127">
        <v>38400.815717592595</v>
      </c>
      <c r="C163" s="150" t="s">
        <v>181</v>
      </c>
      <c r="D163" s="128">
        <v>110.53973017252476</v>
      </c>
      <c r="F163" s="128">
        <v>57.73502691896257</v>
      </c>
      <c r="G163" s="128">
        <v>100</v>
      </c>
      <c r="H163" s="128">
        <v>110.53973017252476</v>
      </c>
    </row>
    <row r="165" spans="3:8" ht="12.75">
      <c r="C165" s="150" t="s">
        <v>182</v>
      </c>
      <c r="D165" s="128">
        <v>0.42193927724362973</v>
      </c>
      <c r="F165" s="128">
        <v>0.26565196435105476</v>
      </c>
      <c r="G165" s="128">
        <v>0.4651162790697675</v>
      </c>
      <c r="H165" s="128">
        <v>2.4122134889851488</v>
      </c>
    </row>
    <row r="166" spans="1:10" ht="12.75">
      <c r="A166" s="144" t="s">
        <v>171</v>
      </c>
      <c r="C166" s="145" t="s">
        <v>172</v>
      </c>
      <c r="D166" s="145" t="s">
        <v>173</v>
      </c>
      <c r="F166" s="145" t="s">
        <v>174</v>
      </c>
      <c r="G166" s="145" t="s">
        <v>175</v>
      </c>
      <c r="H166" s="145" t="s">
        <v>176</v>
      </c>
      <c r="I166" s="146" t="s">
        <v>177</v>
      </c>
      <c r="J166" s="145" t="s">
        <v>178</v>
      </c>
    </row>
    <row r="167" spans="1:8" ht="12.75">
      <c r="A167" s="147" t="s">
        <v>66</v>
      </c>
      <c r="C167" s="148">
        <v>257.6099999998696</v>
      </c>
      <c r="D167" s="128">
        <v>19927.97320613265</v>
      </c>
      <c r="F167" s="128">
        <v>13012.5</v>
      </c>
      <c r="G167" s="128">
        <v>12747.5</v>
      </c>
      <c r="H167" s="149" t="s">
        <v>277</v>
      </c>
    </row>
    <row r="169" spans="4:8" ht="12.75">
      <c r="D169" s="128">
        <v>19869.266842395067</v>
      </c>
      <c r="F169" s="128">
        <v>12947.500000014901</v>
      </c>
      <c r="G169" s="128">
        <v>12680</v>
      </c>
      <c r="H169" s="149" t="s">
        <v>278</v>
      </c>
    </row>
    <row r="171" spans="4:8" ht="12.75">
      <c r="D171" s="128">
        <v>20129.222244769335</v>
      </c>
      <c r="F171" s="128">
        <v>12925</v>
      </c>
      <c r="G171" s="128">
        <v>12822.500000014901</v>
      </c>
      <c r="H171" s="149" t="s">
        <v>279</v>
      </c>
    </row>
    <row r="173" spans="1:10" ht="12.75">
      <c r="A173" s="144" t="s">
        <v>179</v>
      </c>
      <c r="C173" s="150" t="s">
        <v>180</v>
      </c>
      <c r="D173" s="128">
        <v>19975.487431099016</v>
      </c>
      <c r="F173" s="128">
        <v>12961.666666671634</v>
      </c>
      <c r="G173" s="128">
        <v>12750.000000004966</v>
      </c>
      <c r="H173" s="128">
        <v>7119.6540977607165</v>
      </c>
      <c r="I173" s="128">
        <v>-0.0001</v>
      </c>
      <c r="J173" s="128">
        <v>-0.0001</v>
      </c>
    </row>
    <row r="174" spans="1:8" ht="12.75">
      <c r="A174" s="127">
        <v>38400.816354166665</v>
      </c>
      <c r="C174" s="150" t="s">
        <v>181</v>
      </c>
      <c r="D174" s="128">
        <v>136.33562992303672</v>
      </c>
      <c r="F174" s="128">
        <v>45.437686265146496</v>
      </c>
      <c r="G174" s="128">
        <v>71.2828871547651</v>
      </c>
      <c r="H174" s="128">
        <v>136.33562992303672</v>
      </c>
    </row>
    <row r="176" spans="3:8" ht="12.75">
      <c r="C176" s="150" t="s">
        <v>182</v>
      </c>
      <c r="D176" s="128">
        <v>0.6825146589954116</v>
      </c>
      <c r="F176" s="128">
        <v>0.3505543494802296</v>
      </c>
      <c r="G176" s="128">
        <v>0.559081467880293</v>
      </c>
      <c r="H176" s="128">
        <v>1.9149192931425876</v>
      </c>
    </row>
    <row r="177" spans="1:10" ht="12.75">
      <c r="A177" s="144" t="s">
        <v>171</v>
      </c>
      <c r="C177" s="145" t="s">
        <v>172</v>
      </c>
      <c r="D177" s="145" t="s">
        <v>173</v>
      </c>
      <c r="F177" s="145" t="s">
        <v>174</v>
      </c>
      <c r="G177" s="145" t="s">
        <v>175</v>
      </c>
      <c r="H177" s="145" t="s">
        <v>176</v>
      </c>
      <c r="I177" s="146" t="s">
        <v>177</v>
      </c>
      <c r="J177" s="145" t="s">
        <v>178</v>
      </c>
    </row>
    <row r="178" spans="1:8" ht="12.75">
      <c r="A178" s="147" t="s">
        <v>65</v>
      </c>
      <c r="C178" s="148">
        <v>259.9399999999441</v>
      </c>
      <c r="D178" s="128">
        <v>27682.788497924805</v>
      </c>
      <c r="F178" s="128">
        <v>18650</v>
      </c>
      <c r="G178" s="128">
        <v>18825</v>
      </c>
      <c r="H178" s="149" t="s">
        <v>280</v>
      </c>
    </row>
    <row r="180" spans="4:8" ht="12.75">
      <c r="D180" s="128">
        <v>27428.805165976286</v>
      </c>
      <c r="F180" s="128">
        <v>18675</v>
      </c>
      <c r="G180" s="128">
        <v>18825</v>
      </c>
      <c r="H180" s="149" t="s">
        <v>281</v>
      </c>
    </row>
    <row r="182" spans="4:8" ht="12.75">
      <c r="D182" s="128">
        <v>27684.87311553955</v>
      </c>
      <c r="F182" s="128">
        <v>18700</v>
      </c>
      <c r="G182" s="128">
        <v>18850</v>
      </c>
      <c r="H182" s="149" t="s">
        <v>282</v>
      </c>
    </row>
    <row r="184" spans="1:10" ht="12.75">
      <c r="A184" s="144" t="s">
        <v>179</v>
      </c>
      <c r="C184" s="150" t="s">
        <v>180</v>
      </c>
      <c r="D184" s="128">
        <v>27598.822259813547</v>
      </c>
      <c r="F184" s="128">
        <v>18675</v>
      </c>
      <c r="G184" s="128">
        <v>18833.333333333332</v>
      </c>
      <c r="H184" s="128">
        <v>8835.992071134302</v>
      </c>
      <c r="I184" s="128">
        <v>-0.0001</v>
      </c>
      <c r="J184" s="128">
        <v>-0.0001</v>
      </c>
    </row>
    <row r="185" spans="1:8" ht="12.75">
      <c r="A185" s="127">
        <v>38400.817025462966</v>
      </c>
      <c r="C185" s="150" t="s">
        <v>181</v>
      </c>
      <c r="D185" s="128">
        <v>147.24281155702124</v>
      </c>
      <c r="F185" s="128">
        <v>25</v>
      </c>
      <c r="G185" s="128">
        <v>14.433756729740642</v>
      </c>
      <c r="H185" s="128">
        <v>147.24281155702124</v>
      </c>
    </row>
    <row r="187" spans="3:8" ht="12.75">
      <c r="C187" s="150" t="s">
        <v>182</v>
      </c>
      <c r="D187" s="128">
        <v>0.5335112135252977</v>
      </c>
      <c r="F187" s="128">
        <v>0.13386880856760375</v>
      </c>
      <c r="G187" s="128">
        <v>0.07663941626410961</v>
      </c>
      <c r="H187" s="128">
        <v>1.6663981856439039</v>
      </c>
    </row>
    <row r="188" spans="1:10" ht="12.75">
      <c r="A188" s="144" t="s">
        <v>171</v>
      </c>
      <c r="C188" s="145" t="s">
        <v>172</v>
      </c>
      <c r="D188" s="145" t="s">
        <v>173</v>
      </c>
      <c r="F188" s="145" t="s">
        <v>174</v>
      </c>
      <c r="G188" s="145" t="s">
        <v>175</v>
      </c>
      <c r="H188" s="145" t="s">
        <v>176</v>
      </c>
      <c r="I188" s="146" t="s">
        <v>177</v>
      </c>
      <c r="J188" s="145" t="s">
        <v>178</v>
      </c>
    </row>
    <row r="189" spans="1:8" ht="12.75">
      <c r="A189" s="147" t="s">
        <v>67</v>
      </c>
      <c r="C189" s="148">
        <v>285.2129999999888</v>
      </c>
      <c r="D189" s="128">
        <v>11012.290386155248</v>
      </c>
      <c r="F189" s="128">
        <v>10100</v>
      </c>
      <c r="G189" s="128">
        <v>10250</v>
      </c>
      <c r="H189" s="149" t="s">
        <v>283</v>
      </c>
    </row>
    <row r="191" spans="4:8" ht="12.75">
      <c r="D191" s="128">
        <v>11072.375097602606</v>
      </c>
      <c r="F191" s="128">
        <v>10125</v>
      </c>
      <c r="G191" s="128">
        <v>10300</v>
      </c>
      <c r="H191" s="149" t="s">
        <v>284</v>
      </c>
    </row>
    <row r="193" spans="4:8" ht="12.75">
      <c r="D193" s="128">
        <v>11050</v>
      </c>
      <c r="F193" s="128">
        <v>10075</v>
      </c>
      <c r="G193" s="128">
        <v>10250</v>
      </c>
      <c r="H193" s="149" t="s">
        <v>285</v>
      </c>
    </row>
    <row r="195" spans="1:10" ht="12.75">
      <c r="A195" s="144" t="s">
        <v>179</v>
      </c>
      <c r="C195" s="150" t="s">
        <v>180</v>
      </c>
      <c r="D195" s="128">
        <v>11044.88849458595</v>
      </c>
      <c r="F195" s="128">
        <v>10100</v>
      </c>
      <c r="G195" s="128">
        <v>10266.666666666666</v>
      </c>
      <c r="H195" s="128">
        <v>855.9573581262974</v>
      </c>
      <c r="I195" s="128">
        <v>-0.0001</v>
      </c>
      <c r="J195" s="128">
        <v>-0.0001</v>
      </c>
    </row>
    <row r="196" spans="1:8" ht="12.75">
      <c r="A196" s="127">
        <v>38400.817708333336</v>
      </c>
      <c r="C196" s="150" t="s">
        <v>181</v>
      </c>
      <c r="D196" s="128">
        <v>30.366737610880296</v>
      </c>
      <c r="F196" s="128">
        <v>25</v>
      </c>
      <c r="G196" s="128">
        <v>28.867513459481284</v>
      </c>
      <c r="H196" s="128">
        <v>30.366737610880296</v>
      </c>
    </row>
    <row r="198" spans="3:8" ht="12.75">
      <c r="C198" s="150" t="s">
        <v>182</v>
      </c>
      <c r="D198" s="128">
        <v>0.27493928640172016</v>
      </c>
      <c r="F198" s="128">
        <v>0.24752475247524752</v>
      </c>
      <c r="G198" s="128">
        <v>0.28117707915079176</v>
      </c>
      <c r="H198" s="128">
        <v>3.5476928053230954</v>
      </c>
    </row>
    <row r="199" spans="1:10" ht="12.75">
      <c r="A199" s="144" t="s">
        <v>171</v>
      </c>
      <c r="C199" s="145" t="s">
        <v>172</v>
      </c>
      <c r="D199" s="145" t="s">
        <v>173</v>
      </c>
      <c r="F199" s="145" t="s">
        <v>174</v>
      </c>
      <c r="G199" s="145" t="s">
        <v>175</v>
      </c>
      <c r="H199" s="145" t="s">
        <v>176</v>
      </c>
      <c r="I199" s="146" t="s">
        <v>177</v>
      </c>
      <c r="J199" s="145" t="s">
        <v>178</v>
      </c>
    </row>
    <row r="200" spans="1:8" ht="12.75">
      <c r="A200" s="147" t="s">
        <v>63</v>
      </c>
      <c r="C200" s="148">
        <v>288.1579999998212</v>
      </c>
      <c r="D200" s="128">
        <v>4680</v>
      </c>
      <c r="F200" s="128">
        <v>4170</v>
      </c>
      <c r="G200" s="128">
        <v>4009.9999999962747</v>
      </c>
      <c r="H200" s="149" t="s">
        <v>286</v>
      </c>
    </row>
    <row r="202" spans="4:8" ht="12.75">
      <c r="D202" s="128">
        <v>4726.507672145963</v>
      </c>
      <c r="F202" s="128">
        <v>4170</v>
      </c>
      <c r="G202" s="128">
        <v>4009.9999999962747</v>
      </c>
      <c r="H202" s="149" t="s">
        <v>287</v>
      </c>
    </row>
    <row r="204" spans="4:8" ht="12.75">
      <c r="D204" s="128">
        <v>4669.334905937314</v>
      </c>
      <c r="F204" s="128">
        <v>4170</v>
      </c>
      <c r="G204" s="128">
        <v>4009.9999999962747</v>
      </c>
      <c r="H204" s="149" t="s">
        <v>288</v>
      </c>
    </row>
    <row r="206" spans="1:10" ht="12.75">
      <c r="A206" s="144" t="s">
        <v>179</v>
      </c>
      <c r="C206" s="150" t="s">
        <v>180</v>
      </c>
      <c r="D206" s="128">
        <v>4691.947526027759</v>
      </c>
      <c r="F206" s="128">
        <v>4170</v>
      </c>
      <c r="G206" s="128">
        <v>4009.9999999962747</v>
      </c>
      <c r="H206" s="128">
        <v>603.1864640827476</v>
      </c>
      <c r="I206" s="128">
        <v>-0.0001</v>
      </c>
      <c r="J206" s="128">
        <v>-0.0001</v>
      </c>
    </row>
    <row r="207" spans="1:8" ht="12.75">
      <c r="A207" s="127">
        <v>38400.818125</v>
      </c>
      <c r="C207" s="150" t="s">
        <v>181</v>
      </c>
      <c r="D207" s="128">
        <v>30.401296561599846</v>
      </c>
      <c r="G207" s="128">
        <v>5.638186222554939E-05</v>
      </c>
      <c r="H207" s="128">
        <v>30.401296561599846</v>
      </c>
    </row>
    <row r="209" spans="3:8" ht="12.75">
      <c r="C209" s="150" t="s">
        <v>182</v>
      </c>
      <c r="D209" s="128">
        <v>0.6479462183443861</v>
      </c>
      <c r="F209" s="128">
        <v>0</v>
      </c>
      <c r="G209" s="128">
        <v>1.4060314769476749E-06</v>
      </c>
      <c r="H209" s="128">
        <v>5.04011584673579</v>
      </c>
    </row>
    <row r="210" spans="1:10" ht="12.75">
      <c r="A210" s="144" t="s">
        <v>171</v>
      </c>
      <c r="C210" s="145" t="s">
        <v>172</v>
      </c>
      <c r="D210" s="145" t="s">
        <v>173</v>
      </c>
      <c r="F210" s="145" t="s">
        <v>174</v>
      </c>
      <c r="G210" s="145" t="s">
        <v>175</v>
      </c>
      <c r="H210" s="145" t="s">
        <v>176</v>
      </c>
      <c r="I210" s="146" t="s">
        <v>177</v>
      </c>
      <c r="J210" s="145" t="s">
        <v>178</v>
      </c>
    </row>
    <row r="211" spans="1:8" ht="12.75">
      <c r="A211" s="147" t="s">
        <v>64</v>
      </c>
      <c r="C211" s="148">
        <v>334.94100000010803</v>
      </c>
      <c r="D211" s="128">
        <v>36243.19800531864</v>
      </c>
      <c r="F211" s="128">
        <v>36000</v>
      </c>
      <c r="G211" s="128">
        <v>35100</v>
      </c>
      <c r="H211" s="149" t="s">
        <v>289</v>
      </c>
    </row>
    <row r="213" spans="4:8" ht="12.75">
      <c r="D213" s="128">
        <v>36000</v>
      </c>
      <c r="F213" s="128">
        <v>35100</v>
      </c>
      <c r="G213" s="128">
        <v>34700</v>
      </c>
      <c r="H213" s="149" t="s">
        <v>290</v>
      </c>
    </row>
    <row r="215" spans="4:8" ht="12.75">
      <c r="D215" s="128">
        <v>36124.85942310095</v>
      </c>
      <c r="F215" s="128">
        <v>35600</v>
      </c>
      <c r="G215" s="128">
        <v>35100</v>
      </c>
      <c r="H215" s="149" t="s">
        <v>52</v>
      </c>
    </row>
    <row r="217" spans="1:10" ht="12.75">
      <c r="A217" s="144" t="s">
        <v>179</v>
      </c>
      <c r="C217" s="150" t="s">
        <v>180</v>
      </c>
      <c r="D217" s="128">
        <v>36122.685809473194</v>
      </c>
      <c r="F217" s="128">
        <v>35566.666666666664</v>
      </c>
      <c r="G217" s="128">
        <v>34966.666666666664</v>
      </c>
      <c r="H217" s="128">
        <v>1005.0757465801149</v>
      </c>
      <c r="I217" s="128">
        <v>-0.0001</v>
      </c>
      <c r="J217" s="128">
        <v>-0.0001</v>
      </c>
    </row>
    <row r="218" spans="1:8" ht="12.75">
      <c r="A218" s="127">
        <v>38400.81861111111</v>
      </c>
      <c r="C218" s="150" t="s">
        <v>181</v>
      </c>
      <c r="D218" s="128">
        <v>121.61357200239738</v>
      </c>
      <c r="F218" s="128">
        <v>450.9249752822894</v>
      </c>
      <c r="G218" s="128">
        <v>230.94010767585027</v>
      </c>
      <c r="H218" s="128">
        <v>121.61357200239738</v>
      </c>
    </row>
    <row r="220" spans="3:8" ht="12.75">
      <c r="C220" s="150" t="s">
        <v>182</v>
      </c>
      <c r="D220" s="128">
        <v>0.33666813327181827</v>
      </c>
      <c r="F220" s="128">
        <v>1.2678302960139347</v>
      </c>
      <c r="G220" s="128">
        <v>0.6604578865848914</v>
      </c>
      <c r="H220" s="128">
        <v>12.099940966260649</v>
      </c>
    </row>
    <row r="221" spans="1:10" ht="12.75">
      <c r="A221" s="144" t="s">
        <v>171</v>
      </c>
      <c r="C221" s="145" t="s">
        <v>172</v>
      </c>
      <c r="D221" s="145" t="s">
        <v>173</v>
      </c>
      <c r="F221" s="145" t="s">
        <v>174</v>
      </c>
      <c r="G221" s="145" t="s">
        <v>175</v>
      </c>
      <c r="H221" s="145" t="s">
        <v>176</v>
      </c>
      <c r="I221" s="146" t="s">
        <v>177</v>
      </c>
      <c r="J221" s="145" t="s">
        <v>178</v>
      </c>
    </row>
    <row r="222" spans="1:8" ht="12.75">
      <c r="A222" s="147" t="s">
        <v>68</v>
      </c>
      <c r="C222" s="148">
        <v>393.36599999992177</v>
      </c>
      <c r="D222" s="128">
        <v>31251.52564802766</v>
      </c>
      <c r="F222" s="128">
        <v>7900</v>
      </c>
      <c r="G222" s="128">
        <v>7800</v>
      </c>
      <c r="H222" s="149" t="s">
        <v>53</v>
      </c>
    </row>
    <row r="224" spans="4:8" ht="12.75">
      <c r="D224" s="128">
        <v>31456.7441034019</v>
      </c>
      <c r="F224" s="128">
        <v>7800</v>
      </c>
      <c r="G224" s="128">
        <v>7900</v>
      </c>
      <c r="H224" s="149" t="s">
        <v>54</v>
      </c>
    </row>
    <row r="226" spans="4:8" ht="12.75">
      <c r="D226" s="128">
        <v>31161.25296163559</v>
      </c>
      <c r="F226" s="128">
        <v>7900</v>
      </c>
      <c r="G226" s="128">
        <v>7800</v>
      </c>
      <c r="H226" s="149" t="s">
        <v>55</v>
      </c>
    </row>
    <row r="228" spans="1:10" ht="12.75">
      <c r="A228" s="144" t="s">
        <v>179</v>
      </c>
      <c r="C228" s="150" t="s">
        <v>180</v>
      </c>
      <c r="D228" s="128">
        <v>31289.84090435505</v>
      </c>
      <c r="F228" s="128">
        <v>7866.666666666666</v>
      </c>
      <c r="G228" s="128">
        <v>7833.333333333334</v>
      </c>
      <c r="H228" s="128">
        <v>23439.84090435505</v>
      </c>
      <c r="I228" s="128">
        <v>-0.0001</v>
      </c>
      <c r="J228" s="128">
        <v>-0.0001</v>
      </c>
    </row>
    <row r="229" spans="1:8" ht="12.75">
      <c r="A229" s="127">
        <v>38400.819085648145</v>
      </c>
      <c r="C229" s="150" t="s">
        <v>181</v>
      </c>
      <c r="D229" s="128">
        <v>151.42588241913728</v>
      </c>
      <c r="F229" s="128">
        <v>57.73502691896257</v>
      </c>
      <c r="G229" s="128">
        <v>57.73502691896257</v>
      </c>
      <c r="H229" s="128">
        <v>151.42588241913728</v>
      </c>
    </row>
    <row r="231" spans="3:8" ht="12.75">
      <c r="C231" s="150" t="s">
        <v>182</v>
      </c>
      <c r="D231" s="128">
        <v>0.4839458368676498</v>
      </c>
      <c r="F231" s="128">
        <v>0.7339198337156261</v>
      </c>
      <c r="G231" s="128">
        <v>0.73704289683782</v>
      </c>
      <c r="H231" s="128">
        <v>0.6460192415000684</v>
      </c>
    </row>
    <row r="232" spans="1:10" ht="12.75">
      <c r="A232" s="144" t="s">
        <v>171</v>
      </c>
      <c r="C232" s="145" t="s">
        <v>172</v>
      </c>
      <c r="D232" s="145" t="s">
        <v>173</v>
      </c>
      <c r="F232" s="145" t="s">
        <v>174</v>
      </c>
      <c r="G232" s="145" t="s">
        <v>175</v>
      </c>
      <c r="H232" s="145" t="s">
        <v>176</v>
      </c>
      <c r="I232" s="146" t="s">
        <v>177</v>
      </c>
      <c r="J232" s="145" t="s">
        <v>178</v>
      </c>
    </row>
    <row r="233" spans="1:8" ht="12.75">
      <c r="A233" s="147" t="s">
        <v>62</v>
      </c>
      <c r="C233" s="148">
        <v>396.15199999976903</v>
      </c>
      <c r="D233" s="128">
        <v>105155.13747239113</v>
      </c>
      <c r="F233" s="128">
        <v>95700</v>
      </c>
      <c r="G233" s="128">
        <v>97200</v>
      </c>
      <c r="H233" s="149" t="s">
        <v>56</v>
      </c>
    </row>
    <row r="235" spans="4:8" ht="12.75">
      <c r="D235" s="128">
        <v>105612.6748650074</v>
      </c>
      <c r="F235" s="128">
        <v>97300</v>
      </c>
      <c r="G235" s="128">
        <v>97000</v>
      </c>
      <c r="H235" s="149" t="s">
        <v>57</v>
      </c>
    </row>
    <row r="237" spans="4:8" ht="12.75">
      <c r="D237" s="128">
        <v>105450.74270164967</v>
      </c>
      <c r="F237" s="128">
        <v>96000</v>
      </c>
      <c r="G237" s="128">
        <v>97700</v>
      </c>
      <c r="H237" s="149" t="s">
        <v>296</v>
      </c>
    </row>
    <row r="239" spans="1:10" ht="12.75">
      <c r="A239" s="144" t="s">
        <v>179</v>
      </c>
      <c r="C239" s="150" t="s">
        <v>180</v>
      </c>
      <c r="D239" s="128">
        <v>105406.18501301607</v>
      </c>
      <c r="F239" s="128">
        <v>96333.33333333334</v>
      </c>
      <c r="G239" s="128">
        <v>97300</v>
      </c>
      <c r="H239" s="128">
        <v>8594.690760142501</v>
      </c>
      <c r="I239" s="128">
        <v>-0.0001</v>
      </c>
      <c r="J239" s="128">
        <v>-0.0001</v>
      </c>
    </row>
    <row r="240" spans="1:8" ht="12.75">
      <c r="A240" s="127">
        <v>38400.819548611114</v>
      </c>
      <c r="C240" s="150" t="s">
        <v>181</v>
      </c>
      <c r="D240" s="128">
        <v>232.00033862560593</v>
      </c>
      <c r="F240" s="128">
        <v>850.4900548115381</v>
      </c>
      <c r="G240" s="128">
        <v>360.5551275463989</v>
      </c>
      <c r="H240" s="128">
        <v>232.00033862560593</v>
      </c>
    </row>
    <row r="242" spans="3:8" ht="12.75">
      <c r="C242" s="150" t="s">
        <v>182</v>
      </c>
      <c r="D242" s="128">
        <v>0.22010125743281328</v>
      </c>
      <c r="F242" s="128">
        <v>0.8828616485932922</v>
      </c>
      <c r="G242" s="128">
        <v>0.3705602544156207</v>
      </c>
      <c r="H242" s="128">
        <v>2.699344805999272</v>
      </c>
    </row>
    <row r="243" spans="1:10" ht="12.75">
      <c r="A243" s="144" t="s">
        <v>171</v>
      </c>
      <c r="C243" s="145" t="s">
        <v>172</v>
      </c>
      <c r="D243" s="145" t="s">
        <v>173</v>
      </c>
      <c r="F243" s="145" t="s">
        <v>174</v>
      </c>
      <c r="G243" s="145" t="s">
        <v>175</v>
      </c>
      <c r="H243" s="145" t="s">
        <v>176</v>
      </c>
      <c r="I243" s="146" t="s">
        <v>177</v>
      </c>
      <c r="J243" s="145" t="s">
        <v>178</v>
      </c>
    </row>
    <row r="244" spans="1:8" ht="12.75">
      <c r="A244" s="147" t="s">
        <v>69</v>
      </c>
      <c r="C244" s="148">
        <v>589.5920000001788</v>
      </c>
      <c r="D244" s="128">
        <v>12189.165524020791</v>
      </c>
      <c r="F244" s="128">
        <v>2020.0000000018626</v>
      </c>
      <c r="G244" s="128">
        <v>2000</v>
      </c>
      <c r="H244" s="149" t="s">
        <v>297</v>
      </c>
    </row>
    <row r="246" spans="4:8" ht="12.75">
      <c r="D246" s="128">
        <v>12187.452398568392</v>
      </c>
      <c r="F246" s="128">
        <v>2000</v>
      </c>
      <c r="G246" s="128">
        <v>1979.9999999981374</v>
      </c>
      <c r="H246" s="149" t="s">
        <v>298</v>
      </c>
    </row>
    <row r="248" spans="4:8" ht="12.75">
      <c r="D248" s="128">
        <v>12418.695481941104</v>
      </c>
      <c r="F248" s="128">
        <v>2000</v>
      </c>
      <c r="G248" s="128">
        <v>1960</v>
      </c>
      <c r="H248" s="149" t="s">
        <v>299</v>
      </c>
    </row>
    <row r="250" spans="1:10" ht="12.75">
      <c r="A250" s="144" t="s">
        <v>179</v>
      </c>
      <c r="C250" s="150" t="s">
        <v>180</v>
      </c>
      <c r="D250" s="128">
        <v>12265.104468176763</v>
      </c>
      <c r="F250" s="128">
        <v>2006.6666666672877</v>
      </c>
      <c r="G250" s="128">
        <v>1979.9999999993793</v>
      </c>
      <c r="H250" s="128">
        <v>10272.580060924358</v>
      </c>
      <c r="I250" s="128">
        <v>-0.0001</v>
      </c>
      <c r="J250" s="128">
        <v>-0.0001</v>
      </c>
    </row>
    <row r="251" spans="1:8" ht="12.75">
      <c r="A251" s="127">
        <v>38400.8200462963</v>
      </c>
      <c r="C251" s="150" t="s">
        <v>181</v>
      </c>
      <c r="D251" s="128">
        <v>133.01647766932166</v>
      </c>
      <c r="F251" s="128">
        <v>11.547005384859311</v>
      </c>
      <c r="G251" s="128">
        <v>19.99999999998013</v>
      </c>
      <c r="H251" s="128">
        <v>133.01647766932166</v>
      </c>
    </row>
    <row r="253" spans="3:8" ht="12.75">
      <c r="C253" s="150" t="s">
        <v>182</v>
      </c>
      <c r="D253" s="128">
        <v>1.0845115752128192</v>
      </c>
      <c r="F253" s="128">
        <v>0.5754321620360002</v>
      </c>
      <c r="G253" s="128">
        <v>1.0101010101003232</v>
      </c>
      <c r="H253" s="128">
        <v>1.2948692235098773</v>
      </c>
    </row>
    <row r="254" spans="1:10" ht="12.75">
      <c r="A254" s="144" t="s">
        <v>171</v>
      </c>
      <c r="C254" s="145" t="s">
        <v>172</v>
      </c>
      <c r="D254" s="145" t="s">
        <v>173</v>
      </c>
      <c r="F254" s="145" t="s">
        <v>174</v>
      </c>
      <c r="G254" s="145" t="s">
        <v>175</v>
      </c>
      <c r="H254" s="145" t="s">
        <v>176</v>
      </c>
      <c r="I254" s="146" t="s">
        <v>177</v>
      </c>
      <c r="J254" s="145" t="s">
        <v>178</v>
      </c>
    </row>
    <row r="255" spans="1:8" ht="12.75">
      <c r="A255" s="147" t="s">
        <v>70</v>
      </c>
      <c r="C255" s="148">
        <v>766.4900000002235</v>
      </c>
      <c r="D255" s="128">
        <v>1817.5</v>
      </c>
      <c r="F255" s="128">
        <v>1749</v>
      </c>
      <c r="G255" s="128">
        <v>1829.9999999981374</v>
      </c>
      <c r="H255" s="149" t="s">
        <v>300</v>
      </c>
    </row>
    <row r="257" spans="4:8" ht="12.75">
      <c r="D257" s="128">
        <v>1867.7273457422853</v>
      </c>
      <c r="F257" s="128">
        <v>1764.0000000018626</v>
      </c>
      <c r="G257" s="128">
        <v>1763</v>
      </c>
      <c r="H257" s="149" t="s">
        <v>301</v>
      </c>
    </row>
    <row r="259" spans="4:8" ht="12.75">
      <c r="D259" s="128">
        <v>1863.5</v>
      </c>
      <c r="F259" s="128">
        <v>1759</v>
      </c>
      <c r="G259" s="128">
        <v>1831</v>
      </c>
      <c r="H259" s="149" t="s">
        <v>302</v>
      </c>
    </row>
    <row r="261" spans="1:10" ht="12.75">
      <c r="A261" s="144" t="s">
        <v>179</v>
      </c>
      <c r="C261" s="150" t="s">
        <v>180</v>
      </c>
      <c r="D261" s="128">
        <v>1849.575781914095</v>
      </c>
      <c r="F261" s="128">
        <v>1757.3333333339542</v>
      </c>
      <c r="G261" s="128">
        <v>1807.9999999993793</v>
      </c>
      <c r="H261" s="128">
        <v>65.92049736127379</v>
      </c>
      <c r="I261" s="128">
        <v>-0.0001</v>
      </c>
      <c r="J261" s="128">
        <v>-0.0001</v>
      </c>
    </row>
    <row r="262" spans="1:8" ht="12.75">
      <c r="A262" s="127">
        <v>38400.820555555554</v>
      </c>
      <c r="C262" s="150" t="s">
        <v>181</v>
      </c>
      <c r="D262" s="128">
        <v>27.858741035030363</v>
      </c>
      <c r="F262" s="128">
        <v>7.637626159092168</v>
      </c>
      <c r="G262" s="128">
        <v>38.97435053929018</v>
      </c>
      <c r="H262" s="128">
        <v>27.858741035030363</v>
      </c>
    </row>
    <row r="264" spans="3:8" ht="12.75">
      <c r="C264" s="150" t="s">
        <v>182</v>
      </c>
      <c r="D264" s="128">
        <v>1.5062232814380723</v>
      </c>
      <c r="F264" s="128">
        <v>0.43461453864317917</v>
      </c>
      <c r="G264" s="128">
        <v>2.1556609811561707</v>
      </c>
      <c r="H264" s="128">
        <v>42.26112082005695</v>
      </c>
    </row>
    <row r="265" spans="1:16" ht="12.75">
      <c r="A265" s="138" t="s">
        <v>226</v>
      </c>
      <c r="B265" s="133" t="s">
        <v>170</v>
      </c>
      <c r="D265" s="138" t="s">
        <v>227</v>
      </c>
      <c r="E265" s="133" t="s">
        <v>228</v>
      </c>
      <c r="F265" s="134" t="s">
        <v>184</v>
      </c>
      <c r="G265" s="139" t="s">
        <v>230</v>
      </c>
      <c r="H265" s="140">
        <v>1</v>
      </c>
      <c r="I265" s="141" t="s">
        <v>231</v>
      </c>
      <c r="J265" s="140">
        <v>3</v>
      </c>
      <c r="K265" s="139" t="s">
        <v>232</v>
      </c>
      <c r="L265" s="142">
        <v>1</v>
      </c>
      <c r="M265" s="139" t="s">
        <v>233</v>
      </c>
      <c r="N265" s="143">
        <v>1</v>
      </c>
      <c r="O265" s="139" t="s">
        <v>234</v>
      </c>
      <c r="P265" s="143">
        <v>1</v>
      </c>
    </row>
    <row r="267" spans="1:10" ht="12.75">
      <c r="A267" s="144" t="s">
        <v>171</v>
      </c>
      <c r="C267" s="145" t="s">
        <v>172</v>
      </c>
      <c r="D267" s="145" t="s">
        <v>173</v>
      </c>
      <c r="F267" s="145" t="s">
        <v>174</v>
      </c>
      <c r="G267" s="145" t="s">
        <v>175</v>
      </c>
      <c r="H267" s="145" t="s">
        <v>176</v>
      </c>
      <c r="I267" s="146" t="s">
        <v>177</v>
      </c>
      <c r="J267" s="145" t="s">
        <v>178</v>
      </c>
    </row>
    <row r="268" spans="1:8" ht="12.75">
      <c r="A268" s="147" t="s">
        <v>38</v>
      </c>
      <c r="C268" s="148">
        <v>178.2290000000503</v>
      </c>
      <c r="D268" s="128">
        <v>410.03006580704823</v>
      </c>
      <c r="F268" s="128">
        <v>408</v>
      </c>
      <c r="G268" s="128">
        <v>419.00000000046566</v>
      </c>
      <c r="H268" s="149" t="s">
        <v>303</v>
      </c>
    </row>
    <row r="270" spans="4:8" ht="12.75">
      <c r="D270" s="128">
        <v>412.8384465891868</v>
      </c>
      <c r="F270" s="128">
        <v>388</v>
      </c>
      <c r="G270" s="128">
        <v>422</v>
      </c>
      <c r="H270" s="149" t="s">
        <v>304</v>
      </c>
    </row>
    <row r="272" spans="4:8" ht="12.75">
      <c r="D272" s="128">
        <v>472.0408923793584</v>
      </c>
      <c r="F272" s="128">
        <v>371</v>
      </c>
      <c r="G272" s="128">
        <v>418</v>
      </c>
      <c r="H272" s="149" t="s">
        <v>305</v>
      </c>
    </row>
    <row r="274" spans="1:8" ht="12.75">
      <c r="A274" s="144" t="s">
        <v>179</v>
      </c>
      <c r="C274" s="150" t="s">
        <v>180</v>
      </c>
      <c r="D274" s="128">
        <v>431.6364682585312</v>
      </c>
      <c r="F274" s="128">
        <v>389</v>
      </c>
      <c r="G274" s="128">
        <v>419.6666666668219</v>
      </c>
      <c r="H274" s="128">
        <v>23.219956774882277</v>
      </c>
    </row>
    <row r="275" spans="1:8" ht="12.75">
      <c r="A275" s="127">
        <v>38400.82282407407</v>
      </c>
      <c r="C275" s="150" t="s">
        <v>181</v>
      </c>
      <c r="D275" s="128">
        <v>35.019421283854925</v>
      </c>
      <c r="F275" s="128">
        <v>18.520259177452136</v>
      </c>
      <c r="G275" s="128">
        <v>2.0816659993945503</v>
      </c>
      <c r="H275" s="128">
        <v>35.019421283854925</v>
      </c>
    </row>
    <row r="277" spans="3:8" ht="12.75">
      <c r="C277" s="150" t="s">
        <v>182</v>
      </c>
      <c r="D277" s="128">
        <v>8.113174826293834</v>
      </c>
      <c r="F277" s="128">
        <v>4.760992076465843</v>
      </c>
      <c r="G277" s="128">
        <v>0.49602843512163153</v>
      </c>
      <c r="H277" s="128">
        <v>150.81604855413204</v>
      </c>
    </row>
    <row r="278" spans="1:10" ht="12.75">
      <c r="A278" s="144" t="s">
        <v>171</v>
      </c>
      <c r="C278" s="145" t="s">
        <v>172</v>
      </c>
      <c r="D278" s="145" t="s">
        <v>173</v>
      </c>
      <c r="F278" s="145" t="s">
        <v>174</v>
      </c>
      <c r="G278" s="145" t="s">
        <v>175</v>
      </c>
      <c r="H278" s="145" t="s">
        <v>176</v>
      </c>
      <c r="I278" s="146" t="s">
        <v>177</v>
      </c>
      <c r="J278" s="145" t="s">
        <v>178</v>
      </c>
    </row>
    <row r="279" spans="1:8" ht="12.75">
      <c r="A279" s="147" t="s">
        <v>63</v>
      </c>
      <c r="C279" s="148">
        <v>251.61100000003353</v>
      </c>
      <c r="D279" s="128">
        <v>5030512.628669739</v>
      </c>
      <c r="F279" s="128">
        <v>36900</v>
      </c>
      <c r="G279" s="128">
        <v>31300</v>
      </c>
      <c r="H279" s="149" t="s">
        <v>306</v>
      </c>
    </row>
    <row r="281" spans="4:8" ht="12.75">
      <c r="D281" s="128">
        <v>4957369.117073059</v>
      </c>
      <c r="F281" s="128">
        <v>38600</v>
      </c>
      <c r="G281" s="128">
        <v>30300</v>
      </c>
      <c r="H281" s="149" t="s">
        <v>307</v>
      </c>
    </row>
    <row r="283" spans="4:8" ht="12.75">
      <c r="D283" s="128">
        <v>5021889.699836731</v>
      </c>
      <c r="F283" s="128">
        <v>39100</v>
      </c>
      <c r="G283" s="128">
        <v>30700</v>
      </c>
      <c r="H283" s="149" t="s">
        <v>308</v>
      </c>
    </row>
    <row r="285" spans="1:10" ht="12.75">
      <c r="A285" s="144" t="s">
        <v>179</v>
      </c>
      <c r="C285" s="150" t="s">
        <v>180</v>
      </c>
      <c r="D285" s="128">
        <v>5003257.148526509</v>
      </c>
      <c r="F285" s="128">
        <v>38200</v>
      </c>
      <c r="G285" s="128">
        <v>30766.666666666664</v>
      </c>
      <c r="H285" s="128">
        <v>4968810.452652103</v>
      </c>
      <c r="I285" s="128">
        <v>-0.0001</v>
      </c>
      <c r="J285" s="128">
        <v>-0.0001</v>
      </c>
    </row>
    <row r="286" spans="1:8" ht="12.75">
      <c r="A286" s="127">
        <v>38400.82334490741</v>
      </c>
      <c r="C286" s="150" t="s">
        <v>181</v>
      </c>
      <c r="D286" s="128">
        <v>39973.39488234643</v>
      </c>
      <c r="F286" s="128">
        <v>1153.2562594670794</v>
      </c>
      <c r="G286" s="128">
        <v>503.32229568471666</v>
      </c>
      <c r="H286" s="128">
        <v>39973.39488234643</v>
      </c>
    </row>
    <row r="288" spans="3:8" ht="12.75">
      <c r="C288" s="150" t="s">
        <v>182</v>
      </c>
      <c r="D288" s="128">
        <v>0.7989474395518296</v>
      </c>
      <c r="F288" s="128">
        <v>3.018995443631098</v>
      </c>
      <c r="G288" s="128">
        <v>1.635933788791062</v>
      </c>
      <c r="H288" s="128">
        <v>0.8044862097931431</v>
      </c>
    </row>
    <row r="289" spans="1:10" ht="12.75">
      <c r="A289" s="144" t="s">
        <v>171</v>
      </c>
      <c r="C289" s="145" t="s">
        <v>172</v>
      </c>
      <c r="D289" s="145" t="s">
        <v>173</v>
      </c>
      <c r="F289" s="145" t="s">
        <v>174</v>
      </c>
      <c r="G289" s="145" t="s">
        <v>175</v>
      </c>
      <c r="H289" s="145" t="s">
        <v>176</v>
      </c>
      <c r="I289" s="146" t="s">
        <v>177</v>
      </c>
      <c r="J289" s="145" t="s">
        <v>178</v>
      </c>
    </row>
    <row r="290" spans="1:8" ht="12.75">
      <c r="A290" s="147" t="s">
        <v>66</v>
      </c>
      <c r="C290" s="148">
        <v>257.6099999998696</v>
      </c>
      <c r="D290" s="128">
        <v>508157.70533418655</v>
      </c>
      <c r="F290" s="128">
        <v>18887.5</v>
      </c>
      <c r="G290" s="128">
        <v>14945</v>
      </c>
      <c r="H290" s="149" t="s">
        <v>309</v>
      </c>
    </row>
    <row r="292" spans="4:8" ht="12.75">
      <c r="D292" s="128">
        <v>498890.3989124298</v>
      </c>
      <c r="F292" s="128">
        <v>19285</v>
      </c>
      <c r="G292" s="128">
        <v>14672.500000014901</v>
      </c>
      <c r="H292" s="149" t="s">
        <v>310</v>
      </c>
    </row>
    <row r="294" spans="4:8" ht="12.75">
      <c r="D294" s="128">
        <v>494549.0731534958</v>
      </c>
      <c r="F294" s="128">
        <v>19032.5</v>
      </c>
      <c r="G294" s="128">
        <v>15217.5</v>
      </c>
      <c r="H294" s="149" t="s">
        <v>311</v>
      </c>
    </row>
    <row r="296" spans="1:10" ht="12.75">
      <c r="A296" s="144" t="s">
        <v>179</v>
      </c>
      <c r="C296" s="150" t="s">
        <v>180</v>
      </c>
      <c r="D296" s="128">
        <v>500532.392466704</v>
      </c>
      <c r="F296" s="128">
        <v>19068.333333333332</v>
      </c>
      <c r="G296" s="128">
        <v>14945.000000004966</v>
      </c>
      <c r="H296" s="128">
        <v>483525.72580003494</v>
      </c>
      <c r="I296" s="128">
        <v>-0.0001</v>
      </c>
      <c r="J296" s="128">
        <v>-0.0001</v>
      </c>
    </row>
    <row r="297" spans="1:8" ht="12.75">
      <c r="A297" s="127">
        <v>38400.82398148148</v>
      </c>
      <c r="C297" s="150" t="s">
        <v>181</v>
      </c>
      <c r="D297" s="128">
        <v>6951.318190203806</v>
      </c>
      <c r="F297" s="128">
        <v>201.1581053135402</v>
      </c>
      <c r="G297" s="128">
        <v>272.4999999925339</v>
      </c>
      <c r="H297" s="128">
        <v>6951.318190203806</v>
      </c>
    </row>
    <row r="299" spans="3:8" ht="12.75">
      <c r="C299" s="150" t="s">
        <v>182</v>
      </c>
      <c r="D299" s="128">
        <v>1.3887848808239154</v>
      </c>
      <c r="F299" s="128">
        <v>1.054932813461447</v>
      </c>
      <c r="G299" s="128">
        <v>1.823352291685804</v>
      </c>
      <c r="H299" s="128">
        <v>1.4376315094098155</v>
      </c>
    </row>
    <row r="300" spans="1:10" ht="12.75">
      <c r="A300" s="144" t="s">
        <v>171</v>
      </c>
      <c r="C300" s="145" t="s">
        <v>172</v>
      </c>
      <c r="D300" s="145" t="s">
        <v>173</v>
      </c>
      <c r="F300" s="145" t="s">
        <v>174</v>
      </c>
      <c r="G300" s="145" t="s">
        <v>175</v>
      </c>
      <c r="H300" s="145" t="s">
        <v>176</v>
      </c>
      <c r="I300" s="146" t="s">
        <v>177</v>
      </c>
      <c r="J300" s="145" t="s">
        <v>178</v>
      </c>
    </row>
    <row r="301" spans="1:8" ht="12.75">
      <c r="A301" s="147" t="s">
        <v>65</v>
      </c>
      <c r="C301" s="148">
        <v>259.9399999999441</v>
      </c>
      <c r="D301" s="128">
        <v>4766969.844802856</v>
      </c>
      <c r="F301" s="128">
        <v>34050</v>
      </c>
      <c r="G301" s="128">
        <v>28700</v>
      </c>
      <c r="H301" s="149" t="s">
        <v>312</v>
      </c>
    </row>
    <row r="303" spans="4:8" ht="12.75">
      <c r="D303" s="128">
        <v>4876050.379463196</v>
      </c>
      <c r="F303" s="128">
        <v>35075</v>
      </c>
      <c r="G303" s="128">
        <v>28050</v>
      </c>
      <c r="H303" s="149" t="s">
        <v>313</v>
      </c>
    </row>
    <row r="305" spans="4:8" ht="12.75">
      <c r="D305" s="128">
        <v>4918035.08921814</v>
      </c>
      <c r="F305" s="128">
        <v>34050</v>
      </c>
      <c r="G305" s="128">
        <v>28125</v>
      </c>
      <c r="H305" s="149" t="s">
        <v>314</v>
      </c>
    </row>
    <row r="307" spans="1:10" ht="12.75">
      <c r="A307" s="144" t="s">
        <v>179</v>
      </c>
      <c r="C307" s="150" t="s">
        <v>180</v>
      </c>
      <c r="D307" s="128">
        <v>4853685.104494731</v>
      </c>
      <c r="F307" s="128">
        <v>34391.666666666664</v>
      </c>
      <c r="G307" s="128">
        <v>28291.666666666664</v>
      </c>
      <c r="H307" s="128">
        <v>4822677.211412969</v>
      </c>
      <c r="I307" s="128">
        <v>-0.0001</v>
      </c>
      <c r="J307" s="128">
        <v>-0.0001</v>
      </c>
    </row>
    <row r="308" spans="1:8" ht="12.75">
      <c r="A308" s="127">
        <v>38400.82465277778</v>
      </c>
      <c r="C308" s="150" t="s">
        <v>181</v>
      </c>
      <c r="D308" s="128">
        <v>77976.47825385122</v>
      </c>
      <c r="F308" s="128">
        <v>591.7840259193665</v>
      </c>
      <c r="G308" s="128">
        <v>355.60980488919785</v>
      </c>
      <c r="H308" s="128">
        <v>77976.47825385122</v>
      </c>
    </row>
    <row r="310" spans="3:8" ht="12.75">
      <c r="C310" s="150" t="s">
        <v>182</v>
      </c>
      <c r="D310" s="128">
        <v>1.60654176311606</v>
      </c>
      <c r="F310" s="128">
        <v>1.720719241829997</v>
      </c>
      <c r="G310" s="128">
        <v>1.2569418729515098</v>
      </c>
      <c r="H310" s="128">
        <v>1.6168711865956573</v>
      </c>
    </row>
    <row r="311" spans="1:10" ht="12.75">
      <c r="A311" s="144" t="s">
        <v>171</v>
      </c>
      <c r="C311" s="145" t="s">
        <v>172</v>
      </c>
      <c r="D311" s="145" t="s">
        <v>173</v>
      </c>
      <c r="F311" s="145" t="s">
        <v>174</v>
      </c>
      <c r="G311" s="145" t="s">
        <v>175</v>
      </c>
      <c r="H311" s="145" t="s">
        <v>176</v>
      </c>
      <c r="I311" s="146" t="s">
        <v>177</v>
      </c>
      <c r="J311" s="145" t="s">
        <v>178</v>
      </c>
    </row>
    <row r="312" spans="1:8" ht="12.75">
      <c r="A312" s="147" t="s">
        <v>67</v>
      </c>
      <c r="C312" s="148">
        <v>285.2129999999888</v>
      </c>
      <c r="D312" s="128">
        <v>1119888.3254871368</v>
      </c>
      <c r="F312" s="128">
        <v>16025</v>
      </c>
      <c r="G312" s="128">
        <v>13050</v>
      </c>
      <c r="H312" s="149" t="s">
        <v>315</v>
      </c>
    </row>
    <row r="314" spans="4:8" ht="12.75">
      <c r="D314" s="128">
        <v>1117624.9964790344</v>
      </c>
      <c r="F314" s="128">
        <v>16375</v>
      </c>
      <c r="G314" s="128">
        <v>12875</v>
      </c>
      <c r="H314" s="149" t="s">
        <v>316</v>
      </c>
    </row>
    <row r="316" spans="4:8" ht="12.75">
      <c r="D316" s="128">
        <v>1138111.7619781494</v>
      </c>
      <c r="F316" s="128">
        <v>16100</v>
      </c>
      <c r="G316" s="128">
        <v>12925</v>
      </c>
      <c r="H316" s="149" t="s">
        <v>317</v>
      </c>
    </row>
    <row r="318" spans="1:10" ht="12.75">
      <c r="A318" s="144" t="s">
        <v>179</v>
      </c>
      <c r="C318" s="150" t="s">
        <v>180</v>
      </c>
      <c r="D318" s="128">
        <v>1125208.3613147736</v>
      </c>
      <c r="F318" s="128">
        <v>16166.666666666668</v>
      </c>
      <c r="G318" s="128">
        <v>12950</v>
      </c>
      <c r="H318" s="128">
        <v>1110758.0655817783</v>
      </c>
      <c r="I318" s="128">
        <v>-0.0001</v>
      </c>
      <c r="J318" s="128">
        <v>-0.0001</v>
      </c>
    </row>
    <row r="319" spans="1:8" ht="12.75">
      <c r="A319" s="127">
        <v>38400.82533564815</v>
      </c>
      <c r="C319" s="150" t="s">
        <v>181</v>
      </c>
      <c r="D319" s="128">
        <v>11231.828705031368</v>
      </c>
      <c r="F319" s="128">
        <v>184.27786989579985</v>
      </c>
      <c r="G319" s="128">
        <v>90.13878188659973</v>
      </c>
      <c r="H319" s="128">
        <v>11231.828705031368</v>
      </c>
    </row>
    <row r="321" spans="3:8" ht="12.75">
      <c r="C321" s="150" t="s">
        <v>182</v>
      </c>
      <c r="D321" s="128">
        <v>0.9981998971201476</v>
      </c>
      <c r="F321" s="128">
        <v>1.1398631127575245</v>
      </c>
      <c r="G321" s="128">
        <v>0.696052369780693</v>
      </c>
      <c r="H321" s="128">
        <v>1.011185878641224</v>
      </c>
    </row>
    <row r="322" spans="1:10" ht="12.75">
      <c r="A322" s="144" t="s">
        <v>171</v>
      </c>
      <c r="C322" s="145" t="s">
        <v>172</v>
      </c>
      <c r="D322" s="145" t="s">
        <v>173</v>
      </c>
      <c r="F322" s="145" t="s">
        <v>174</v>
      </c>
      <c r="G322" s="145" t="s">
        <v>175</v>
      </c>
      <c r="H322" s="145" t="s">
        <v>176</v>
      </c>
      <c r="I322" s="146" t="s">
        <v>177</v>
      </c>
      <c r="J322" s="145" t="s">
        <v>178</v>
      </c>
    </row>
    <row r="323" spans="1:8" ht="12.75">
      <c r="A323" s="147" t="s">
        <v>63</v>
      </c>
      <c r="C323" s="148">
        <v>288.1579999998212</v>
      </c>
      <c r="D323" s="128">
        <v>509487.5023126602</v>
      </c>
      <c r="F323" s="128">
        <v>5630</v>
      </c>
      <c r="G323" s="128">
        <v>5040</v>
      </c>
      <c r="H323" s="149" t="s">
        <v>318</v>
      </c>
    </row>
    <row r="325" spans="4:8" ht="12.75">
      <c r="D325" s="128">
        <v>519221.9709839821</v>
      </c>
      <c r="F325" s="128">
        <v>5630</v>
      </c>
      <c r="G325" s="128">
        <v>5040</v>
      </c>
      <c r="H325" s="149" t="s">
        <v>319</v>
      </c>
    </row>
    <row r="327" spans="4:8" ht="12.75">
      <c r="D327" s="128">
        <v>503188.86273145676</v>
      </c>
      <c r="F327" s="128">
        <v>5630</v>
      </c>
      <c r="G327" s="128">
        <v>5040</v>
      </c>
      <c r="H327" s="149" t="s">
        <v>320</v>
      </c>
    </row>
    <row r="329" spans="1:10" ht="12.75">
      <c r="A329" s="144" t="s">
        <v>179</v>
      </c>
      <c r="C329" s="150" t="s">
        <v>180</v>
      </c>
      <c r="D329" s="128">
        <v>510632.778676033</v>
      </c>
      <c r="F329" s="128">
        <v>5630</v>
      </c>
      <c r="G329" s="128">
        <v>5040</v>
      </c>
      <c r="H329" s="128">
        <v>505302.3472601038</v>
      </c>
      <c r="I329" s="128">
        <v>-0.0001</v>
      </c>
      <c r="J329" s="128">
        <v>-0.0001</v>
      </c>
    </row>
    <row r="330" spans="1:8" ht="12.75">
      <c r="A330" s="127">
        <v>38400.82576388889</v>
      </c>
      <c r="C330" s="150" t="s">
        <v>181</v>
      </c>
      <c r="D330" s="128">
        <v>8077.678102070984</v>
      </c>
      <c r="H330" s="128">
        <v>8077.678102070984</v>
      </c>
    </row>
    <row r="332" spans="3:8" ht="12.75">
      <c r="C332" s="150" t="s">
        <v>182</v>
      </c>
      <c r="D332" s="128">
        <v>1.581895726125291</v>
      </c>
      <c r="F332" s="128">
        <v>0</v>
      </c>
      <c r="G332" s="128">
        <v>0</v>
      </c>
      <c r="H332" s="128">
        <v>1.5985831346065382</v>
      </c>
    </row>
    <row r="333" spans="1:10" ht="12.75">
      <c r="A333" s="144" t="s">
        <v>171</v>
      </c>
      <c r="C333" s="145" t="s">
        <v>172</v>
      </c>
      <c r="D333" s="145" t="s">
        <v>173</v>
      </c>
      <c r="F333" s="145" t="s">
        <v>174</v>
      </c>
      <c r="G333" s="145" t="s">
        <v>175</v>
      </c>
      <c r="H333" s="145" t="s">
        <v>176</v>
      </c>
      <c r="I333" s="146" t="s">
        <v>177</v>
      </c>
      <c r="J333" s="145" t="s">
        <v>178</v>
      </c>
    </row>
    <row r="334" spans="1:8" ht="12.75">
      <c r="A334" s="147" t="s">
        <v>64</v>
      </c>
      <c r="C334" s="148">
        <v>334.94100000010803</v>
      </c>
      <c r="D334" s="128">
        <v>658661.8232355118</v>
      </c>
      <c r="F334" s="128">
        <v>39500</v>
      </c>
      <c r="G334" s="128">
        <v>87900</v>
      </c>
      <c r="H334" s="149" t="s">
        <v>321</v>
      </c>
    </row>
    <row r="336" spans="4:8" ht="12.75">
      <c r="D336" s="128">
        <v>686375.2153921127</v>
      </c>
      <c r="F336" s="128">
        <v>38900</v>
      </c>
      <c r="G336" s="128">
        <v>101100</v>
      </c>
      <c r="H336" s="149" t="s">
        <v>322</v>
      </c>
    </row>
    <row r="338" spans="4:8" ht="12.75">
      <c r="D338" s="128">
        <v>687560.0198764801</v>
      </c>
      <c r="F338" s="128">
        <v>39000</v>
      </c>
      <c r="G338" s="128">
        <v>83600</v>
      </c>
      <c r="H338" s="149" t="s">
        <v>323</v>
      </c>
    </row>
    <row r="340" spans="1:10" ht="12.75">
      <c r="A340" s="144" t="s">
        <v>179</v>
      </c>
      <c r="C340" s="150" t="s">
        <v>180</v>
      </c>
      <c r="D340" s="128">
        <v>677532.3528347015</v>
      </c>
      <c r="F340" s="128">
        <v>39133.333333333336</v>
      </c>
      <c r="G340" s="128">
        <v>90866.66666666666</v>
      </c>
      <c r="H340" s="128">
        <v>599680.3612204457</v>
      </c>
      <c r="I340" s="128">
        <v>-0.0001</v>
      </c>
      <c r="J340" s="128">
        <v>-0.0001</v>
      </c>
    </row>
    <row r="341" spans="1:8" ht="12.75">
      <c r="A341" s="127">
        <v>38400.82623842593</v>
      </c>
      <c r="C341" s="150" t="s">
        <v>181</v>
      </c>
      <c r="D341" s="128">
        <v>16353.09163222279</v>
      </c>
      <c r="F341" s="128">
        <v>321.4550253664318</v>
      </c>
      <c r="G341" s="128">
        <v>9119.393254670693</v>
      </c>
      <c r="H341" s="128">
        <v>16353.09163222279</v>
      </c>
    </row>
    <row r="343" spans="3:8" ht="12.75">
      <c r="C343" s="150" t="s">
        <v>182</v>
      </c>
      <c r="D343" s="128">
        <v>2.4136252038450596</v>
      </c>
      <c r="F343" s="128">
        <v>0.8214353288750387</v>
      </c>
      <c r="G343" s="128">
        <v>10.036016054296436</v>
      </c>
      <c r="H343" s="128">
        <v>2.7269680132498637</v>
      </c>
    </row>
    <row r="344" spans="1:10" ht="12.75">
      <c r="A344" s="144" t="s">
        <v>171</v>
      </c>
      <c r="C344" s="145" t="s">
        <v>172</v>
      </c>
      <c r="D344" s="145" t="s">
        <v>173</v>
      </c>
      <c r="F344" s="145" t="s">
        <v>174</v>
      </c>
      <c r="G344" s="145" t="s">
        <v>175</v>
      </c>
      <c r="H344" s="145" t="s">
        <v>176</v>
      </c>
      <c r="I344" s="146" t="s">
        <v>177</v>
      </c>
      <c r="J344" s="145" t="s">
        <v>178</v>
      </c>
    </row>
    <row r="345" spans="1:8" ht="12.75">
      <c r="A345" s="147" t="s">
        <v>68</v>
      </c>
      <c r="C345" s="148">
        <v>393.36599999992177</v>
      </c>
      <c r="D345" s="128">
        <v>5067533.981292725</v>
      </c>
      <c r="F345" s="128">
        <v>19600</v>
      </c>
      <c r="G345" s="128">
        <v>17200</v>
      </c>
      <c r="H345" s="149" t="s">
        <v>324</v>
      </c>
    </row>
    <row r="347" spans="4:8" ht="12.75">
      <c r="D347" s="128">
        <v>5046893.548049927</v>
      </c>
      <c r="F347" s="128">
        <v>19100</v>
      </c>
      <c r="G347" s="128">
        <v>16800</v>
      </c>
      <c r="H347" s="149" t="s">
        <v>325</v>
      </c>
    </row>
    <row r="349" spans="4:8" ht="12.75">
      <c r="D349" s="128">
        <v>5131378.072189331</v>
      </c>
      <c r="F349" s="128">
        <v>19300</v>
      </c>
      <c r="G349" s="128">
        <v>15700</v>
      </c>
      <c r="H349" s="149" t="s">
        <v>326</v>
      </c>
    </row>
    <row r="351" spans="1:10" ht="12.75">
      <c r="A351" s="144" t="s">
        <v>179</v>
      </c>
      <c r="C351" s="150" t="s">
        <v>180</v>
      </c>
      <c r="D351" s="128">
        <v>5081935.200510661</v>
      </c>
      <c r="F351" s="128">
        <v>19333.333333333332</v>
      </c>
      <c r="G351" s="128">
        <v>16566.666666666668</v>
      </c>
      <c r="H351" s="128">
        <v>5063985.200510661</v>
      </c>
      <c r="I351" s="128">
        <v>-0.0001</v>
      </c>
      <c r="J351" s="128">
        <v>-0.0001</v>
      </c>
    </row>
    <row r="352" spans="1:8" ht="12.75">
      <c r="A352" s="127">
        <v>38400.82671296296</v>
      </c>
      <c r="C352" s="150" t="s">
        <v>181</v>
      </c>
      <c r="D352" s="128">
        <v>44044.92071730102</v>
      </c>
      <c r="F352" s="128">
        <v>251.66114784235833</v>
      </c>
      <c r="G352" s="128">
        <v>776.745346515403</v>
      </c>
      <c r="H352" s="128">
        <v>44044.92071730102</v>
      </c>
    </row>
    <row r="354" spans="3:8" ht="12.75">
      <c r="C354" s="150" t="s">
        <v>182</v>
      </c>
      <c r="D354" s="128">
        <v>0.8666958349424673</v>
      </c>
      <c r="F354" s="128">
        <v>1.3016955922880606</v>
      </c>
      <c r="G354" s="128">
        <v>4.6886037013002175</v>
      </c>
      <c r="H354" s="128">
        <v>0.8697679588964725</v>
      </c>
    </row>
    <row r="355" spans="1:10" ht="12.75">
      <c r="A355" s="144" t="s">
        <v>171</v>
      </c>
      <c r="C355" s="145" t="s">
        <v>172</v>
      </c>
      <c r="D355" s="145" t="s">
        <v>173</v>
      </c>
      <c r="F355" s="145" t="s">
        <v>174</v>
      </c>
      <c r="G355" s="145" t="s">
        <v>175</v>
      </c>
      <c r="H355" s="145" t="s">
        <v>176</v>
      </c>
      <c r="I355" s="146" t="s">
        <v>177</v>
      </c>
      <c r="J355" s="145" t="s">
        <v>178</v>
      </c>
    </row>
    <row r="356" spans="1:8" ht="12.75">
      <c r="A356" s="147" t="s">
        <v>62</v>
      </c>
      <c r="C356" s="148">
        <v>396.15199999976903</v>
      </c>
      <c r="D356" s="128">
        <v>5310051.778526306</v>
      </c>
      <c r="F356" s="128">
        <v>125400</v>
      </c>
      <c r="G356" s="128">
        <v>123100</v>
      </c>
      <c r="H356" s="149" t="s">
        <v>327</v>
      </c>
    </row>
    <row r="358" spans="4:8" ht="12.75">
      <c r="D358" s="128">
        <v>5824040.0955200195</v>
      </c>
      <c r="F358" s="128">
        <v>127400</v>
      </c>
      <c r="G358" s="128">
        <v>122600</v>
      </c>
      <c r="H358" s="149" t="s">
        <v>328</v>
      </c>
    </row>
    <row r="360" spans="4:8" ht="12.75">
      <c r="D360" s="128">
        <v>5686062.574737549</v>
      </c>
      <c r="F360" s="128">
        <v>126700</v>
      </c>
      <c r="G360" s="128">
        <v>122500</v>
      </c>
      <c r="H360" s="149" t="s">
        <v>329</v>
      </c>
    </row>
    <row r="362" spans="1:10" ht="12.75">
      <c r="A362" s="144" t="s">
        <v>179</v>
      </c>
      <c r="C362" s="150" t="s">
        <v>180</v>
      </c>
      <c r="D362" s="128">
        <v>5606718.149594625</v>
      </c>
      <c r="F362" s="128">
        <v>126500</v>
      </c>
      <c r="G362" s="128">
        <v>122733.33333333334</v>
      </c>
      <c r="H362" s="128">
        <v>5482081.328350075</v>
      </c>
      <c r="I362" s="128">
        <v>-0.0001</v>
      </c>
      <c r="J362" s="128">
        <v>-0.0001</v>
      </c>
    </row>
    <row r="363" spans="1:8" ht="12.75">
      <c r="A363" s="127">
        <v>38400.82717592592</v>
      </c>
      <c r="C363" s="150" t="s">
        <v>181</v>
      </c>
      <c r="D363" s="128">
        <v>266021.8991971275</v>
      </c>
      <c r="F363" s="128">
        <v>1014.889156509222</v>
      </c>
      <c r="G363" s="128">
        <v>321.4550253664318</v>
      </c>
      <c r="H363" s="128">
        <v>266021.8991971275</v>
      </c>
    </row>
    <row r="365" spans="3:8" ht="12.75">
      <c r="C365" s="150" t="s">
        <v>182</v>
      </c>
      <c r="D365" s="128">
        <v>4.744698986096909</v>
      </c>
      <c r="F365" s="128">
        <v>0.8022839181891084</v>
      </c>
      <c r="G365" s="128">
        <v>0.2619133829710199</v>
      </c>
      <c r="H365" s="128">
        <v>4.852571190825279</v>
      </c>
    </row>
    <row r="366" spans="1:10" ht="12.75">
      <c r="A366" s="144" t="s">
        <v>171</v>
      </c>
      <c r="C366" s="145" t="s">
        <v>172</v>
      </c>
      <c r="D366" s="145" t="s">
        <v>173</v>
      </c>
      <c r="F366" s="145" t="s">
        <v>174</v>
      </c>
      <c r="G366" s="145" t="s">
        <v>175</v>
      </c>
      <c r="H366" s="145" t="s">
        <v>176</v>
      </c>
      <c r="I366" s="146" t="s">
        <v>177</v>
      </c>
      <c r="J366" s="145" t="s">
        <v>178</v>
      </c>
    </row>
    <row r="367" spans="1:8" ht="12.75">
      <c r="A367" s="147" t="s">
        <v>69</v>
      </c>
      <c r="C367" s="148">
        <v>589.5920000001788</v>
      </c>
      <c r="D367" s="128">
        <v>435148.46091270447</v>
      </c>
      <c r="F367" s="128">
        <v>3830</v>
      </c>
      <c r="G367" s="128">
        <v>3520</v>
      </c>
      <c r="H367" s="149" t="s">
        <v>330</v>
      </c>
    </row>
    <row r="369" spans="4:8" ht="12.75">
      <c r="D369" s="128">
        <v>424011.9340953827</v>
      </c>
      <c r="F369" s="128">
        <v>3980</v>
      </c>
      <c r="G369" s="128">
        <v>3359.9999999962747</v>
      </c>
      <c r="H369" s="149" t="s">
        <v>331</v>
      </c>
    </row>
    <row r="371" spans="4:8" ht="12.75">
      <c r="D371" s="128">
        <v>429085.9784436226</v>
      </c>
      <c r="F371" s="128">
        <v>3830</v>
      </c>
      <c r="G371" s="128">
        <v>3500</v>
      </c>
      <c r="H371" s="149" t="s">
        <v>332</v>
      </c>
    </row>
    <row r="373" spans="1:10" ht="12.75">
      <c r="A373" s="144" t="s">
        <v>179</v>
      </c>
      <c r="C373" s="150" t="s">
        <v>180</v>
      </c>
      <c r="D373" s="128">
        <v>429415.45781723654</v>
      </c>
      <c r="F373" s="128">
        <v>3880</v>
      </c>
      <c r="G373" s="128">
        <v>3459.9999999987585</v>
      </c>
      <c r="H373" s="128">
        <v>425758.19840301125</v>
      </c>
      <c r="I373" s="128">
        <v>-0.0001</v>
      </c>
      <c r="J373" s="128">
        <v>-0.0001</v>
      </c>
    </row>
    <row r="374" spans="1:8" ht="12.75">
      <c r="A374" s="127">
        <v>38400.827673611115</v>
      </c>
      <c r="C374" s="150" t="s">
        <v>181</v>
      </c>
      <c r="D374" s="128">
        <v>5575.569467010373</v>
      </c>
      <c r="F374" s="128">
        <v>86.60254037844386</v>
      </c>
      <c r="G374" s="128">
        <v>87.17797887292842</v>
      </c>
      <c r="H374" s="128">
        <v>5575.569467010373</v>
      </c>
    </row>
    <row r="376" spans="3:8" ht="12.75">
      <c r="C376" s="150" t="s">
        <v>182</v>
      </c>
      <c r="D376" s="128">
        <v>1.298409120005035</v>
      </c>
      <c r="F376" s="128">
        <v>2.232024236557832</v>
      </c>
      <c r="G376" s="128">
        <v>2.519594765114442</v>
      </c>
      <c r="H376" s="128">
        <v>1.30956244364147</v>
      </c>
    </row>
    <row r="377" spans="1:10" ht="12.75">
      <c r="A377" s="144" t="s">
        <v>171</v>
      </c>
      <c r="C377" s="145" t="s">
        <v>172</v>
      </c>
      <c r="D377" s="145" t="s">
        <v>173</v>
      </c>
      <c r="F377" s="145" t="s">
        <v>174</v>
      </c>
      <c r="G377" s="145" t="s">
        <v>175</v>
      </c>
      <c r="H377" s="145" t="s">
        <v>176</v>
      </c>
      <c r="I377" s="146" t="s">
        <v>177</v>
      </c>
      <c r="J377" s="145" t="s">
        <v>178</v>
      </c>
    </row>
    <row r="378" spans="1:8" ht="12.75">
      <c r="A378" s="147" t="s">
        <v>70</v>
      </c>
      <c r="C378" s="148">
        <v>766.4900000002235</v>
      </c>
      <c r="D378" s="128">
        <v>2801.4133797474205</v>
      </c>
      <c r="F378" s="128">
        <v>1926.0000000018626</v>
      </c>
      <c r="G378" s="128">
        <v>1820.0000000018626</v>
      </c>
      <c r="H378" s="149" t="s">
        <v>333</v>
      </c>
    </row>
    <row r="380" spans="4:8" ht="12.75">
      <c r="D380" s="128">
        <v>3017.5789784267545</v>
      </c>
      <c r="F380" s="128">
        <v>1804</v>
      </c>
      <c r="G380" s="128">
        <v>1826.9999999981374</v>
      </c>
      <c r="H380" s="149" t="s">
        <v>334</v>
      </c>
    </row>
    <row r="382" spans="4:8" ht="12.75">
      <c r="D382" s="128">
        <v>2710.8795568831265</v>
      </c>
      <c r="F382" s="128">
        <v>1751.0000000018626</v>
      </c>
      <c r="G382" s="128">
        <v>1860</v>
      </c>
      <c r="H382" s="149" t="s">
        <v>335</v>
      </c>
    </row>
    <row r="384" spans="1:10" ht="12.75">
      <c r="A384" s="144" t="s">
        <v>179</v>
      </c>
      <c r="C384" s="150" t="s">
        <v>180</v>
      </c>
      <c r="D384" s="128">
        <v>2843.290638352434</v>
      </c>
      <c r="F384" s="128">
        <v>1827.000000001242</v>
      </c>
      <c r="G384" s="128">
        <v>1835.6666666666665</v>
      </c>
      <c r="H384" s="128">
        <v>1011.7881993274468</v>
      </c>
      <c r="I384" s="128">
        <v>-0.0001</v>
      </c>
      <c r="J384" s="128">
        <v>-0.0001</v>
      </c>
    </row>
    <row r="385" spans="1:8" ht="12.75">
      <c r="A385" s="127">
        <v>38400.8281712963</v>
      </c>
      <c r="C385" s="150" t="s">
        <v>181</v>
      </c>
      <c r="D385" s="128">
        <v>157.57986034073124</v>
      </c>
      <c r="F385" s="128">
        <v>89.73850901392844</v>
      </c>
      <c r="G385" s="128">
        <v>21.36195995971853</v>
      </c>
      <c r="H385" s="128">
        <v>157.57986034073124</v>
      </c>
    </row>
    <row r="387" spans="3:8" ht="12.75">
      <c r="C387" s="150" t="s">
        <v>182</v>
      </c>
      <c r="D387" s="128">
        <v>5.542165060974635</v>
      </c>
      <c r="F387" s="128">
        <v>4.911795786199639</v>
      </c>
      <c r="G387" s="128">
        <v>1.1637167219748612</v>
      </c>
      <c r="H387" s="128">
        <v>15.574391996810927</v>
      </c>
    </row>
    <row r="388" spans="1:16" ht="12.75">
      <c r="A388" s="138" t="s">
        <v>226</v>
      </c>
      <c r="B388" s="133" t="s">
        <v>88</v>
      </c>
      <c r="D388" s="138" t="s">
        <v>227</v>
      </c>
      <c r="E388" s="133" t="s">
        <v>228</v>
      </c>
      <c r="F388" s="134" t="s">
        <v>185</v>
      </c>
      <c r="G388" s="139" t="s">
        <v>230</v>
      </c>
      <c r="H388" s="140">
        <v>1</v>
      </c>
      <c r="I388" s="141" t="s">
        <v>231</v>
      </c>
      <c r="J388" s="140">
        <v>4</v>
      </c>
      <c r="K388" s="139" t="s">
        <v>232</v>
      </c>
      <c r="L388" s="142">
        <v>1</v>
      </c>
      <c r="M388" s="139" t="s">
        <v>233</v>
      </c>
      <c r="N388" s="143">
        <v>1</v>
      </c>
      <c r="O388" s="139" t="s">
        <v>234</v>
      </c>
      <c r="P388" s="143">
        <v>1</v>
      </c>
    </row>
    <row r="390" spans="1:10" ht="12.75">
      <c r="A390" s="144" t="s">
        <v>171</v>
      </c>
      <c r="C390" s="145" t="s">
        <v>172</v>
      </c>
      <c r="D390" s="145" t="s">
        <v>173</v>
      </c>
      <c r="F390" s="145" t="s">
        <v>174</v>
      </c>
      <c r="G390" s="145" t="s">
        <v>175</v>
      </c>
      <c r="H390" s="145" t="s">
        <v>176</v>
      </c>
      <c r="I390" s="146" t="s">
        <v>177</v>
      </c>
      <c r="J390" s="145" t="s">
        <v>178</v>
      </c>
    </row>
    <row r="391" spans="1:8" ht="12.75">
      <c r="A391" s="147" t="s">
        <v>38</v>
      </c>
      <c r="C391" s="148">
        <v>178.2290000000503</v>
      </c>
      <c r="D391" s="128">
        <v>718.0839252863079</v>
      </c>
      <c r="F391" s="128">
        <v>365</v>
      </c>
      <c r="G391" s="128">
        <v>403</v>
      </c>
      <c r="H391" s="149" t="s">
        <v>336</v>
      </c>
    </row>
    <row r="393" spans="4:8" ht="12.75">
      <c r="D393" s="128">
        <v>687.9793994389474</v>
      </c>
      <c r="F393" s="128">
        <v>398</v>
      </c>
      <c r="G393" s="128">
        <v>376</v>
      </c>
      <c r="H393" s="149" t="s">
        <v>337</v>
      </c>
    </row>
    <row r="395" spans="4:8" ht="12.75">
      <c r="D395" s="128">
        <v>732.5700048720464</v>
      </c>
      <c r="F395" s="128">
        <v>386</v>
      </c>
      <c r="G395" s="128">
        <v>387</v>
      </c>
      <c r="H395" s="149" t="s">
        <v>338</v>
      </c>
    </row>
    <row r="397" spans="1:8" ht="12.75">
      <c r="A397" s="144" t="s">
        <v>179</v>
      </c>
      <c r="C397" s="150" t="s">
        <v>180</v>
      </c>
      <c r="D397" s="128">
        <v>712.8777765324339</v>
      </c>
      <c r="F397" s="128">
        <v>383</v>
      </c>
      <c r="G397" s="128">
        <v>388.66666666666663</v>
      </c>
      <c r="H397" s="128">
        <v>326.28994288873434</v>
      </c>
    </row>
    <row r="398" spans="1:8" ht="12.75">
      <c r="A398" s="127">
        <v>38400.830462962964</v>
      </c>
      <c r="C398" s="150" t="s">
        <v>181</v>
      </c>
      <c r="D398" s="128">
        <v>22.746615393464257</v>
      </c>
      <c r="F398" s="128">
        <v>16.703293088490067</v>
      </c>
      <c r="G398" s="128">
        <v>13.576941236277534</v>
      </c>
      <c r="H398" s="128">
        <v>22.746615393464257</v>
      </c>
    </row>
    <row r="400" spans="3:8" ht="12.75">
      <c r="C400" s="150" t="s">
        <v>182</v>
      </c>
      <c r="D400" s="128">
        <v>3.190815612755933</v>
      </c>
      <c r="F400" s="128">
        <v>4.3611731301540635</v>
      </c>
      <c r="G400" s="128">
        <v>3.493209580517377</v>
      </c>
      <c r="H400" s="128">
        <v>6.971289152243624</v>
      </c>
    </row>
    <row r="401" spans="1:10" ht="12.75">
      <c r="A401" s="144" t="s">
        <v>171</v>
      </c>
      <c r="C401" s="145" t="s">
        <v>172</v>
      </c>
      <c r="D401" s="145" t="s">
        <v>173</v>
      </c>
      <c r="F401" s="145" t="s">
        <v>174</v>
      </c>
      <c r="G401" s="145" t="s">
        <v>175</v>
      </c>
      <c r="H401" s="145" t="s">
        <v>176</v>
      </c>
      <c r="I401" s="146" t="s">
        <v>177</v>
      </c>
      <c r="J401" s="145" t="s">
        <v>178</v>
      </c>
    </row>
    <row r="402" spans="1:8" ht="12.75">
      <c r="A402" s="147" t="s">
        <v>63</v>
      </c>
      <c r="C402" s="148">
        <v>251.61100000003353</v>
      </c>
      <c r="D402" s="128">
        <v>5122278.02456665</v>
      </c>
      <c r="F402" s="128">
        <v>37300</v>
      </c>
      <c r="G402" s="128">
        <v>32000</v>
      </c>
      <c r="H402" s="149" t="s">
        <v>339</v>
      </c>
    </row>
    <row r="404" spans="4:8" ht="12.75">
      <c r="D404" s="128">
        <v>5263542.594039917</v>
      </c>
      <c r="F404" s="128">
        <v>38800</v>
      </c>
      <c r="G404" s="128">
        <v>31600</v>
      </c>
      <c r="H404" s="149" t="s">
        <v>340</v>
      </c>
    </row>
    <row r="406" spans="4:8" ht="12.75">
      <c r="D406" s="128">
        <v>5215286.151168823</v>
      </c>
      <c r="F406" s="128">
        <v>38800</v>
      </c>
      <c r="G406" s="128">
        <v>30800</v>
      </c>
      <c r="H406" s="149" t="s">
        <v>341</v>
      </c>
    </row>
    <row r="408" spans="1:10" ht="12.75">
      <c r="A408" s="144" t="s">
        <v>179</v>
      </c>
      <c r="C408" s="150" t="s">
        <v>180</v>
      </c>
      <c r="D408" s="128">
        <v>5200368.923258464</v>
      </c>
      <c r="F408" s="128">
        <v>38300</v>
      </c>
      <c r="G408" s="128">
        <v>31466.666666666664</v>
      </c>
      <c r="H408" s="128">
        <v>5165519.270100377</v>
      </c>
      <c r="I408" s="128">
        <v>-0.0001</v>
      </c>
      <c r="J408" s="128">
        <v>-0.0001</v>
      </c>
    </row>
    <row r="409" spans="1:8" ht="12.75">
      <c r="A409" s="127">
        <v>38400.830983796295</v>
      </c>
      <c r="C409" s="150" t="s">
        <v>181</v>
      </c>
      <c r="D409" s="128">
        <v>71803.98605588225</v>
      </c>
      <c r="F409" s="128">
        <v>866.0254037844387</v>
      </c>
      <c r="G409" s="128">
        <v>611.0100926607788</v>
      </c>
      <c r="H409" s="128">
        <v>71803.98605588225</v>
      </c>
    </row>
    <row r="411" spans="3:8" ht="12.75">
      <c r="C411" s="150" t="s">
        <v>182</v>
      </c>
      <c r="D411" s="128">
        <v>1.380747926070043</v>
      </c>
      <c r="F411" s="128">
        <v>2.2611629341630257</v>
      </c>
      <c r="G411" s="128">
        <v>1.941769362269425</v>
      </c>
      <c r="H411" s="128">
        <v>1.3900632695633512</v>
      </c>
    </row>
    <row r="412" spans="1:10" ht="12.75">
      <c r="A412" s="144" t="s">
        <v>171</v>
      </c>
      <c r="C412" s="145" t="s">
        <v>172</v>
      </c>
      <c r="D412" s="145" t="s">
        <v>173</v>
      </c>
      <c r="F412" s="145" t="s">
        <v>174</v>
      </c>
      <c r="G412" s="145" t="s">
        <v>175</v>
      </c>
      <c r="H412" s="145" t="s">
        <v>176</v>
      </c>
      <c r="I412" s="146" t="s">
        <v>177</v>
      </c>
      <c r="J412" s="145" t="s">
        <v>178</v>
      </c>
    </row>
    <row r="413" spans="1:8" ht="12.75">
      <c r="A413" s="147" t="s">
        <v>66</v>
      </c>
      <c r="C413" s="148">
        <v>257.6099999998696</v>
      </c>
      <c r="D413" s="128">
        <v>502139.07368659973</v>
      </c>
      <c r="F413" s="128">
        <v>18940</v>
      </c>
      <c r="G413" s="128">
        <v>15185.000000014901</v>
      </c>
      <c r="H413" s="149" t="s">
        <v>342</v>
      </c>
    </row>
    <row r="415" spans="4:8" ht="12.75">
      <c r="D415" s="128">
        <v>505629.7573852539</v>
      </c>
      <c r="F415" s="128">
        <v>17957.5</v>
      </c>
      <c r="G415" s="128">
        <v>15407.5</v>
      </c>
      <c r="H415" s="149" t="s">
        <v>343</v>
      </c>
    </row>
    <row r="417" spans="4:8" ht="12.75">
      <c r="D417" s="128">
        <v>508210.5301003456</v>
      </c>
      <c r="F417" s="128">
        <v>17697.5</v>
      </c>
      <c r="G417" s="128">
        <v>14967.5</v>
      </c>
      <c r="H417" s="149" t="s">
        <v>344</v>
      </c>
    </row>
    <row r="419" spans="1:10" ht="12.75">
      <c r="A419" s="144" t="s">
        <v>179</v>
      </c>
      <c r="C419" s="150" t="s">
        <v>180</v>
      </c>
      <c r="D419" s="128">
        <v>505326.4537240664</v>
      </c>
      <c r="F419" s="128">
        <v>18198.333333333332</v>
      </c>
      <c r="G419" s="128">
        <v>15186.666666671634</v>
      </c>
      <c r="H419" s="128">
        <v>488633.95372406393</v>
      </c>
      <c r="I419" s="128">
        <v>-0.0001</v>
      </c>
      <c r="J419" s="128">
        <v>-0.0001</v>
      </c>
    </row>
    <row r="420" spans="1:8" ht="12.75">
      <c r="A420" s="127">
        <v>38400.83162037037</v>
      </c>
      <c r="C420" s="150" t="s">
        <v>181</v>
      </c>
      <c r="D420" s="128">
        <v>3047.070819536499</v>
      </c>
      <c r="F420" s="128">
        <v>655.3259367164811</v>
      </c>
      <c r="G420" s="128">
        <v>220.00473479753416</v>
      </c>
      <c r="H420" s="128">
        <v>3047.070819536499</v>
      </c>
    </row>
    <row r="422" spans="3:8" ht="12.75">
      <c r="C422" s="150" t="s">
        <v>182</v>
      </c>
      <c r="D422" s="128">
        <v>0.6029905612660351</v>
      </c>
      <c r="F422" s="128">
        <v>3.6010217238747937</v>
      </c>
      <c r="G422" s="128">
        <v>1.4486703344872405</v>
      </c>
      <c r="H422" s="128">
        <v>0.6235896618140474</v>
      </c>
    </row>
    <row r="423" spans="1:10" ht="12.75">
      <c r="A423" s="144" t="s">
        <v>171</v>
      </c>
      <c r="C423" s="145" t="s">
        <v>172</v>
      </c>
      <c r="D423" s="145" t="s">
        <v>173</v>
      </c>
      <c r="F423" s="145" t="s">
        <v>174</v>
      </c>
      <c r="G423" s="145" t="s">
        <v>175</v>
      </c>
      <c r="H423" s="145" t="s">
        <v>176</v>
      </c>
      <c r="I423" s="146" t="s">
        <v>177</v>
      </c>
      <c r="J423" s="145" t="s">
        <v>178</v>
      </c>
    </row>
    <row r="424" spans="1:8" ht="12.75">
      <c r="A424" s="147" t="s">
        <v>65</v>
      </c>
      <c r="C424" s="148">
        <v>259.9399999999441</v>
      </c>
      <c r="D424" s="128">
        <v>5453204.679367065</v>
      </c>
      <c r="F424" s="128">
        <v>34600</v>
      </c>
      <c r="G424" s="128">
        <v>31450</v>
      </c>
      <c r="H424" s="149" t="s">
        <v>345</v>
      </c>
    </row>
    <row r="426" spans="4:8" ht="12.75">
      <c r="D426" s="128">
        <v>5262687.267326355</v>
      </c>
      <c r="F426" s="128">
        <v>35025</v>
      </c>
      <c r="G426" s="128">
        <v>30200</v>
      </c>
      <c r="H426" s="149" t="s">
        <v>346</v>
      </c>
    </row>
    <row r="428" spans="4:8" ht="12.75">
      <c r="D428" s="128">
        <v>5379828.0269088745</v>
      </c>
      <c r="F428" s="128">
        <v>34925</v>
      </c>
      <c r="G428" s="128">
        <v>29425</v>
      </c>
      <c r="H428" s="149" t="s">
        <v>347</v>
      </c>
    </row>
    <row r="430" spans="1:10" ht="12.75">
      <c r="A430" s="144" t="s">
        <v>179</v>
      </c>
      <c r="C430" s="150" t="s">
        <v>180</v>
      </c>
      <c r="D430" s="128">
        <v>5365239.991200765</v>
      </c>
      <c r="F430" s="128">
        <v>34850</v>
      </c>
      <c r="G430" s="128">
        <v>30358.333333333336</v>
      </c>
      <c r="H430" s="128">
        <v>5332881.59497435</v>
      </c>
      <c r="I430" s="128">
        <v>-0.0001</v>
      </c>
      <c r="J430" s="128">
        <v>-0.0001</v>
      </c>
    </row>
    <row r="431" spans="1:8" ht="12.75">
      <c r="A431" s="127">
        <v>38400.832291666666</v>
      </c>
      <c r="C431" s="150" t="s">
        <v>181</v>
      </c>
      <c r="D431" s="128">
        <v>96092.81535078467</v>
      </c>
      <c r="F431" s="128">
        <v>222.2048604328897</v>
      </c>
      <c r="G431" s="128">
        <v>1021.7427921611845</v>
      </c>
      <c r="H431" s="128">
        <v>96092.81535078467</v>
      </c>
    </row>
    <row r="433" spans="3:8" ht="12.75">
      <c r="C433" s="150" t="s">
        <v>182</v>
      </c>
      <c r="D433" s="128">
        <v>1.7910254808430048</v>
      </c>
      <c r="F433" s="128">
        <v>0.6376036167371296</v>
      </c>
      <c r="G433" s="128">
        <v>3.3656089777475198</v>
      </c>
      <c r="H433" s="128">
        <v>1.8018929098546175</v>
      </c>
    </row>
    <row r="434" spans="1:10" ht="12.75">
      <c r="A434" s="144" t="s">
        <v>171</v>
      </c>
      <c r="C434" s="145" t="s">
        <v>172</v>
      </c>
      <c r="D434" s="145" t="s">
        <v>173</v>
      </c>
      <c r="F434" s="145" t="s">
        <v>174</v>
      </c>
      <c r="G434" s="145" t="s">
        <v>175</v>
      </c>
      <c r="H434" s="145" t="s">
        <v>176</v>
      </c>
      <c r="I434" s="146" t="s">
        <v>177</v>
      </c>
      <c r="J434" s="145" t="s">
        <v>178</v>
      </c>
    </row>
    <row r="435" spans="1:8" ht="12.75">
      <c r="A435" s="147" t="s">
        <v>67</v>
      </c>
      <c r="C435" s="148">
        <v>285.2129999999888</v>
      </c>
      <c r="D435" s="128">
        <v>876452.3335933685</v>
      </c>
      <c r="F435" s="128">
        <v>14175</v>
      </c>
      <c r="G435" s="128">
        <v>12400</v>
      </c>
      <c r="H435" s="149" t="s">
        <v>348</v>
      </c>
    </row>
    <row r="437" spans="4:8" ht="12.75">
      <c r="D437" s="128">
        <v>870421.1096258163</v>
      </c>
      <c r="F437" s="128">
        <v>14575</v>
      </c>
      <c r="G437" s="128">
        <v>12525</v>
      </c>
      <c r="H437" s="149" t="s">
        <v>349</v>
      </c>
    </row>
    <row r="439" spans="4:8" ht="12.75">
      <c r="D439" s="128">
        <v>849804.9695892334</v>
      </c>
      <c r="F439" s="128">
        <v>15250</v>
      </c>
      <c r="G439" s="128">
        <v>12675</v>
      </c>
      <c r="H439" s="149" t="s">
        <v>350</v>
      </c>
    </row>
    <row r="441" spans="1:10" ht="12.75">
      <c r="A441" s="144" t="s">
        <v>179</v>
      </c>
      <c r="C441" s="150" t="s">
        <v>180</v>
      </c>
      <c r="D441" s="128">
        <v>865559.4709361393</v>
      </c>
      <c r="F441" s="128">
        <v>14666.666666666668</v>
      </c>
      <c r="G441" s="128">
        <v>12533.333333333332</v>
      </c>
      <c r="H441" s="128">
        <v>852031.1228161562</v>
      </c>
      <c r="I441" s="128">
        <v>-0.0001</v>
      </c>
      <c r="J441" s="128">
        <v>-0.0001</v>
      </c>
    </row>
    <row r="442" spans="1:8" ht="12.75">
      <c r="A442" s="127">
        <v>38400.832962962966</v>
      </c>
      <c r="C442" s="150" t="s">
        <v>181</v>
      </c>
      <c r="D442" s="128">
        <v>13973.08663660103</v>
      </c>
      <c r="F442" s="128">
        <v>543.3307770901014</v>
      </c>
      <c r="G442" s="128">
        <v>137.68926368215253</v>
      </c>
      <c r="H442" s="128">
        <v>13973.08663660103</v>
      </c>
    </row>
    <row r="444" spans="3:8" ht="12.75">
      <c r="C444" s="150" t="s">
        <v>182</v>
      </c>
      <c r="D444" s="128">
        <v>1.614341602835048</v>
      </c>
      <c r="F444" s="128">
        <v>3.704528025614327</v>
      </c>
      <c r="G444" s="128">
        <v>1.0985845506554726</v>
      </c>
      <c r="H444" s="128">
        <v>1.639973735984762</v>
      </c>
    </row>
    <row r="445" spans="1:10" ht="12.75">
      <c r="A445" s="144" t="s">
        <v>171</v>
      </c>
      <c r="C445" s="145" t="s">
        <v>172</v>
      </c>
      <c r="D445" s="145" t="s">
        <v>173</v>
      </c>
      <c r="F445" s="145" t="s">
        <v>174</v>
      </c>
      <c r="G445" s="145" t="s">
        <v>175</v>
      </c>
      <c r="H445" s="145" t="s">
        <v>176</v>
      </c>
      <c r="I445" s="146" t="s">
        <v>177</v>
      </c>
      <c r="J445" s="145" t="s">
        <v>178</v>
      </c>
    </row>
    <row r="446" spans="1:8" ht="12.75">
      <c r="A446" s="147" t="s">
        <v>63</v>
      </c>
      <c r="C446" s="148">
        <v>288.1579999998212</v>
      </c>
      <c r="D446" s="128">
        <v>532599.9349489212</v>
      </c>
      <c r="F446" s="128">
        <v>5900</v>
      </c>
      <c r="G446" s="128">
        <v>5120</v>
      </c>
      <c r="H446" s="149" t="s">
        <v>351</v>
      </c>
    </row>
    <row r="448" spans="4:8" ht="12.75">
      <c r="D448" s="128">
        <v>512095.5769357681</v>
      </c>
      <c r="F448" s="128">
        <v>5900</v>
      </c>
      <c r="G448" s="128">
        <v>5120</v>
      </c>
      <c r="H448" s="149" t="s">
        <v>352</v>
      </c>
    </row>
    <row r="450" spans="4:8" ht="12.75">
      <c r="D450" s="128">
        <v>519969.1400127411</v>
      </c>
      <c r="F450" s="128">
        <v>5900</v>
      </c>
      <c r="G450" s="128">
        <v>5120</v>
      </c>
      <c r="H450" s="149" t="s">
        <v>353</v>
      </c>
    </row>
    <row r="452" spans="1:10" ht="12.75">
      <c r="A452" s="144" t="s">
        <v>179</v>
      </c>
      <c r="C452" s="150" t="s">
        <v>180</v>
      </c>
      <c r="D452" s="128">
        <v>521554.8839658102</v>
      </c>
      <c r="F452" s="128">
        <v>5900</v>
      </c>
      <c r="G452" s="128">
        <v>5120</v>
      </c>
      <c r="H452" s="128">
        <v>516050.923788819</v>
      </c>
      <c r="I452" s="128">
        <v>-0.0001</v>
      </c>
      <c r="J452" s="128">
        <v>-0.0001</v>
      </c>
    </row>
    <row r="453" spans="1:8" ht="12.75">
      <c r="A453" s="127">
        <v>38400.833391203705</v>
      </c>
      <c r="C453" s="150" t="s">
        <v>181</v>
      </c>
      <c r="D453" s="128">
        <v>10343.747497711178</v>
      </c>
      <c r="H453" s="128">
        <v>10343.747497711178</v>
      </c>
    </row>
    <row r="455" spans="3:8" ht="12.75">
      <c r="C455" s="150" t="s">
        <v>182</v>
      </c>
      <c r="D455" s="128">
        <v>1.983251967474481</v>
      </c>
      <c r="F455" s="128">
        <v>0</v>
      </c>
      <c r="G455" s="128">
        <v>0</v>
      </c>
      <c r="H455" s="128">
        <v>2.0044044145426425</v>
      </c>
    </row>
    <row r="456" spans="1:10" ht="12.75">
      <c r="A456" s="144" t="s">
        <v>171</v>
      </c>
      <c r="C456" s="145" t="s">
        <v>172</v>
      </c>
      <c r="D456" s="145" t="s">
        <v>173</v>
      </c>
      <c r="F456" s="145" t="s">
        <v>174</v>
      </c>
      <c r="G456" s="145" t="s">
        <v>175</v>
      </c>
      <c r="H456" s="145" t="s">
        <v>176</v>
      </c>
      <c r="I456" s="146" t="s">
        <v>177</v>
      </c>
      <c r="J456" s="145" t="s">
        <v>178</v>
      </c>
    </row>
    <row r="457" spans="1:8" ht="12.75">
      <c r="A457" s="147" t="s">
        <v>64</v>
      </c>
      <c r="C457" s="148">
        <v>334.94100000010803</v>
      </c>
      <c r="D457" s="128">
        <v>1831690.9820137024</v>
      </c>
      <c r="F457" s="128">
        <v>45000</v>
      </c>
      <c r="G457" s="128">
        <v>282200</v>
      </c>
      <c r="H457" s="149" t="s">
        <v>354</v>
      </c>
    </row>
    <row r="459" spans="4:8" ht="12.75">
      <c r="D459" s="128">
        <v>1813768.7737865448</v>
      </c>
      <c r="F459" s="128">
        <v>43800</v>
      </c>
      <c r="G459" s="128">
        <v>302200</v>
      </c>
      <c r="H459" s="149" t="s">
        <v>355</v>
      </c>
    </row>
    <row r="461" spans="4:8" ht="12.75">
      <c r="D461" s="128">
        <v>1828317.9053440094</v>
      </c>
      <c r="F461" s="128">
        <v>45000</v>
      </c>
      <c r="G461" s="128">
        <v>182300</v>
      </c>
      <c r="H461" s="149" t="s">
        <v>356</v>
      </c>
    </row>
    <row r="463" spans="1:10" ht="12.75">
      <c r="A463" s="144" t="s">
        <v>179</v>
      </c>
      <c r="C463" s="150" t="s">
        <v>180</v>
      </c>
      <c r="D463" s="128">
        <v>1824592.5537147522</v>
      </c>
      <c r="F463" s="128">
        <v>44600</v>
      </c>
      <c r="G463" s="128">
        <v>255566.6666666667</v>
      </c>
      <c r="H463" s="128">
        <v>1622099.2623101398</v>
      </c>
      <c r="I463" s="128">
        <v>-0.0001</v>
      </c>
      <c r="J463" s="128">
        <v>-0.0001</v>
      </c>
    </row>
    <row r="464" spans="1:8" ht="12.75">
      <c r="A464" s="127">
        <v>38400.83387731481</v>
      </c>
      <c r="C464" s="150" t="s">
        <v>181</v>
      </c>
      <c r="D464" s="128">
        <v>9524.18345612018</v>
      </c>
      <c r="F464" s="128">
        <v>692.8203230275509</v>
      </c>
      <c r="G464" s="128">
        <v>64233.97335782158</v>
      </c>
      <c r="H464" s="128">
        <v>9524.18345612018</v>
      </c>
    </row>
    <row r="466" spans="3:8" ht="12.75">
      <c r="C466" s="150" t="s">
        <v>182</v>
      </c>
      <c r="D466" s="128">
        <v>0.521989604568404</v>
      </c>
      <c r="F466" s="128">
        <v>1.5534087960258989</v>
      </c>
      <c r="G466" s="128">
        <v>25.133940273048747</v>
      </c>
      <c r="H466" s="128">
        <v>0.587151703808567</v>
      </c>
    </row>
    <row r="467" spans="1:10" ht="12.75">
      <c r="A467" s="144" t="s">
        <v>171</v>
      </c>
      <c r="C467" s="145" t="s">
        <v>172</v>
      </c>
      <c r="D467" s="145" t="s">
        <v>173</v>
      </c>
      <c r="F467" s="145" t="s">
        <v>174</v>
      </c>
      <c r="G467" s="145" t="s">
        <v>175</v>
      </c>
      <c r="H467" s="145" t="s">
        <v>176</v>
      </c>
      <c r="I467" s="146" t="s">
        <v>177</v>
      </c>
      <c r="J467" s="145" t="s">
        <v>178</v>
      </c>
    </row>
    <row r="468" spans="1:8" ht="12.75">
      <c r="A468" s="147" t="s">
        <v>68</v>
      </c>
      <c r="C468" s="148">
        <v>393.36599999992177</v>
      </c>
      <c r="D468" s="128">
        <v>4350200.451499939</v>
      </c>
      <c r="F468" s="128">
        <v>16900</v>
      </c>
      <c r="G468" s="128">
        <v>15200</v>
      </c>
      <c r="H468" s="149" t="s">
        <v>357</v>
      </c>
    </row>
    <row r="470" spans="4:8" ht="12.75">
      <c r="D470" s="128">
        <v>4296680.698074341</v>
      </c>
      <c r="F470" s="128">
        <v>16500</v>
      </c>
      <c r="G470" s="128">
        <v>16200</v>
      </c>
      <c r="H470" s="149" t="s">
        <v>358</v>
      </c>
    </row>
    <row r="472" spans="4:8" ht="12.75">
      <c r="D472" s="128">
        <v>4352903.207473755</v>
      </c>
      <c r="F472" s="128">
        <v>17300</v>
      </c>
      <c r="G472" s="128">
        <v>14700</v>
      </c>
      <c r="H472" s="149" t="s">
        <v>359</v>
      </c>
    </row>
    <row r="474" spans="1:10" ht="12.75">
      <c r="A474" s="144" t="s">
        <v>179</v>
      </c>
      <c r="C474" s="150" t="s">
        <v>180</v>
      </c>
      <c r="D474" s="128">
        <v>4333261.452349345</v>
      </c>
      <c r="F474" s="128">
        <v>16900</v>
      </c>
      <c r="G474" s="128">
        <v>15366.666666666668</v>
      </c>
      <c r="H474" s="128">
        <v>4317128.119016011</v>
      </c>
      <c r="I474" s="128">
        <v>-0.0001</v>
      </c>
      <c r="J474" s="128">
        <v>-0.0001</v>
      </c>
    </row>
    <row r="475" spans="1:8" ht="12.75">
      <c r="A475" s="127">
        <v>38400.83435185185</v>
      </c>
      <c r="C475" s="150" t="s">
        <v>181</v>
      </c>
      <c r="D475" s="128">
        <v>31708.672472369446</v>
      </c>
      <c r="F475" s="128">
        <v>400</v>
      </c>
      <c r="G475" s="128">
        <v>763.7626158259733</v>
      </c>
      <c r="H475" s="128">
        <v>31708.672472369446</v>
      </c>
    </row>
    <row r="477" spans="3:8" ht="12.75">
      <c r="C477" s="150" t="s">
        <v>182</v>
      </c>
      <c r="D477" s="128">
        <v>0.7317507337383968</v>
      </c>
      <c r="F477" s="128">
        <v>2.366863905325444</v>
      </c>
      <c r="G477" s="128">
        <v>4.970255634442343</v>
      </c>
      <c r="H477" s="128">
        <v>0.7344853244614085</v>
      </c>
    </row>
    <row r="478" spans="1:10" ht="12.75">
      <c r="A478" s="144" t="s">
        <v>171</v>
      </c>
      <c r="C478" s="145" t="s">
        <v>172</v>
      </c>
      <c r="D478" s="145" t="s">
        <v>173</v>
      </c>
      <c r="F478" s="145" t="s">
        <v>174</v>
      </c>
      <c r="G478" s="145" t="s">
        <v>175</v>
      </c>
      <c r="H478" s="145" t="s">
        <v>176</v>
      </c>
      <c r="I478" s="146" t="s">
        <v>177</v>
      </c>
      <c r="J478" s="145" t="s">
        <v>178</v>
      </c>
    </row>
    <row r="479" spans="1:8" ht="12.75">
      <c r="A479" s="147" t="s">
        <v>62</v>
      </c>
      <c r="C479" s="148">
        <v>396.15199999976903</v>
      </c>
      <c r="D479" s="128">
        <v>4915261.45552063</v>
      </c>
      <c r="F479" s="128">
        <v>126300</v>
      </c>
      <c r="G479" s="128">
        <v>120100</v>
      </c>
      <c r="H479" s="149" t="s">
        <v>360</v>
      </c>
    </row>
    <row r="481" spans="4:8" ht="12.75">
      <c r="D481" s="128">
        <v>4980970.701782227</v>
      </c>
      <c r="F481" s="128">
        <v>120600</v>
      </c>
      <c r="G481" s="128">
        <v>121500</v>
      </c>
      <c r="H481" s="149" t="s">
        <v>361</v>
      </c>
    </row>
    <row r="483" spans="4:8" ht="12.75">
      <c r="D483" s="128">
        <v>4719785.034416199</v>
      </c>
      <c r="F483" s="128">
        <v>122200</v>
      </c>
      <c r="G483" s="128">
        <v>122300</v>
      </c>
      <c r="H483" s="149" t="s">
        <v>362</v>
      </c>
    </row>
    <row r="485" spans="1:10" ht="12.75">
      <c r="A485" s="144" t="s">
        <v>179</v>
      </c>
      <c r="C485" s="150" t="s">
        <v>180</v>
      </c>
      <c r="D485" s="128">
        <v>4872005.730573018</v>
      </c>
      <c r="F485" s="128">
        <v>123033.33333333334</v>
      </c>
      <c r="G485" s="128">
        <v>121300</v>
      </c>
      <c r="H485" s="128">
        <v>4749829.789233344</v>
      </c>
      <c r="I485" s="128">
        <v>-0.0001</v>
      </c>
      <c r="J485" s="128">
        <v>-0.0001</v>
      </c>
    </row>
    <row r="486" spans="1:8" ht="12.75">
      <c r="A486" s="127">
        <v>38400.834814814814</v>
      </c>
      <c r="C486" s="150" t="s">
        <v>181</v>
      </c>
      <c r="D486" s="128">
        <v>135859.4182047261</v>
      </c>
      <c r="F486" s="128">
        <v>2939.954648176283</v>
      </c>
      <c r="G486" s="128">
        <v>1113.5528725660045</v>
      </c>
      <c r="H486" s="128">
        <v>135859.4182047261</v>
      </c>
    </row>
    <row r="488" spans="3:8" ht="12.75">
      <c r="C488" s="150" t="s">
        <v>182</v>
      </c>
      <c r="D488" s="128">
        <v>2.788572627330369</v>
      </c>
      <c r="F488" s="128">
        <v>2.3895594539498366</v>
      </c>
      <c r="G488" s="128">
        <v>0.9180155585869779</v>
      </c>
      <c r="H488" s="128">
        <v>2.8603007735705575</v>
      </c>
    </row>
    <row r="489" spans="1:10" ht="12.75">
      <c r="A489" s="144" t="s">
        <v>171</v>
      </c>
      <c r="C489" s="145" t="s">
        <v>172</v>
      </c>
      <c r="D489" s="145" t="s">
        <v>173</v>
      </c>
      <c r="F489" s="145" t="s">
        <v>174</v>
      </c>
      <c r="G489" s="145" t="s">
        <v>175</v>
      </c>
      <c r="H489" s="145" t="s">
        <v>176</v>
      </c>
      <c r="I489" s="146" t="s">
        <v>177</v>
      </c>
      <c r="J489" s="145" t="s">
        <v>178</v>
      </c>
    </row>
    <row r="490" spans="1:8" ht="12.75">
      <c r="A490" s="147" t="s">
        <v>69</v>
      </c>
      <c r="C490" s="148">
        <v>589.5920000001788</v>
      </c>
      <c r="D490" s="128">
        <v>520223.6290040016</v>
      </c>
      <c r="F490" s="128">
        <v>4340</v>
      </c>
      <c r="G490" s="128">
        <v>3950</v>
      </c>
      <c r="H490" s="149" t="s">
        <v>363</v>
      </c>
    </row>
    <row r="492" spans="4:8" ht="12.75">
      <c r="D492" s="128">
        <v>547000.0401315689</v>
      </c>
      <c r="F492" s="128">
        <v>4110</v>
      </c>
      <c r="G492" s="128">
        <v>4020</v>
      </c>
      <c r="H492" s="149" t="s">
        <v>364</v>
      </c>
    </row>
    <row r="494" spans="4:8" ht="12.75">
      <c r="D494" s="128">
        <v>525470.1853103638</v>
      </c>
      <c r="F494" s="128">
        <v>4560</v>
      </c>
      <c r="G494" s="128">
        <v>3970</v>
      </c>
      <c r="H494" s="149" t="s">
        <v>365</v>
      </c>
    </row>
    <row r="496" spans="1:10" ht="12.75">
      <c r="A496" s="144" t="s">
        <v>179</v>
      </c>
      <c r="C496" s="150" t="s">
        <v>180</v>
      </c>
      <c r="D496" s="128">
        <v>530897.9514819781</v>
      </c>
      <c r="F496" s="128">
        <v>4336.666666666667</v>
      </c>
      <c r="G496" s="128">
        <v>3980</v>
      </c>
      <c r="H496" s="128">
        <v>526750.4375349766</v>
      </c>
      <c r="I496" s="128">
        <v>-0.0001</v>
      </c>
      <c r="J496" s="128">
        <v>-0.0001</v>
      </c>
    </row>
    <row r="497" spans="1:8" ht="12.75">
      <c r="A497" s="127">
        <v>38400.8353125</v>
      </c>
      <c r="C497" s="150" t="s">
        <v>181</v>
      </c>
      <c r="D497" s="128">
        <v>14189.416211685297</v>
      </c>
      <c r="F497" s="128">
        <v>225.0185177565023</v>
      </c>
      <c r="G497" s="128">
        <v>36.05551275463989</v>
      </c>
      <c r="H497" s="128">
        <v>14189.416211685297</v>
      </c>
    </row>
    <row r="499" spans="3:8" ht="12.75">
      <c r="C499" s="150" t="s">
        <v>182</v>
      </c>
      <c r="D499" s="128">
        <v>2.6727200909470783</v>
      </c>
      <c r="F499" s="128">
        <v>5.188743683854779</v>
      </c>
      <c r="G499" s="128">
        <v>0.9059174058954749</v>
      </c>
      <c r="H499" s="128">
        <v>2.6937644851492144</v>
      </c>
    </row>
    <row r="500" spans="1:10" ht="12.75">
      <c r="A500" s="144" t="s">
        <v>171</v>
      </c>
      <c r="C500" s="145" t="s">
        <v>172</v>
      </c>
      <c r="D500" s="145" t="s">
        <v>173</v>
      </c>
      <c r="F500" s="145" t="s">
        <v>174</v>
      </c>
      <c r="G500" s="145" t="s">
        <v>175</v>
      </c>
      <c r="H500" s="145" t="s">
        <v>176</v>
      </c>
      <c r="I500" s="146" t="s">
        <v>177</v>
      </c>
      <c r="J500" s="145" t="s">
        <v>178</v>
      </c>
    </row>
    <row r="501" spans="1:8" ht="12.75">
      <c r="A501" s="147" t="s">
        <v>70</v>
      </c>
      <c r="C501" s="148">
        <v>766.4900000002235</v>
      </c>
      <c r="D501" s="128">
        <v>23830.5381886065</v>
      </c>
      <c r="F501" s="128">
        <v>1916</v>
      </c>
      <c r="G501" s="128">
        <v>2004.9999999981374</v>
      </c>
      <c r="H501" s="149" t="s">
        <v>366</v>
      </c>
    </row>
    <row r="503" spans="4:8" ht="12.75">
      <c r="D503" s="128">
        <v>23998.472835689783</v>
      </c>
      <c r="F503" s="128">
        <v>1954.9999999981374</v>
      </c>
      <c r="G503" s="128">
        <v>2132</v>
      </c>
      <c r="H503" s="149" t="s">
        <v>367</v>
      </c>
    </row>
    <row r="505" spans="4:8" ht="12.75">
      <c r="D505" s="128">
        <v>23628.89269244671</v>
      </c>
      <c r="F505" s="128">
        <v>1800</v>
      </c>
      <c r="G505" s="128">
        <v>1994</v>
      </c>
      <c r="H505" s="149" t="s">
        <v>368</v>
      </c>
    </row>
    <row r="507" spans="1:10" ht="12.75">
      <c r="A507" s="144" t="s">
        <v>179</v>
      </c>
      <c r="C507" s="150" t="s">
        <v>180</v>
      </c>
      <c r="D507" s="128">
        <v>23819.301238914333</v>
      </c>
      <c r="F507" s="128">
        <v>1890.3333333327123</v>
      </c>
      <c r="G507" s="128">
        <v>2043.6666666660458</v>
      </c>
      <c r="H507" s="128">
        <v>21849.30936899625</v>
      </c>
      <c r="I507" s="128">
        <v>-0.0001</v>
      </c>
      <c r="J507" s="128">
        <v>-0.0001</v>
      </c>
    </row>
    <row r="508" spans="1:8" ht="12.75">
      <c r="A508" s="127">
        <v>38400.835810185185</v>
      </c>
      <c r="C508" s="150" t="s">
        <v>181</v>
      </c>
      <c r="D508" s="128">
        <v>185.04613573062332</v>
      </c>
      <c r="F508" s="128">
        <v>80.62464470131036</v>
      </c>
      <c r="G508" s="128">
        <v>76.69637105759867</v>
      </c>
      <c r="H508" s="128">
        <v>185.04613573062332</v>
      </c>
    </row>
    <row r="510" spans="3:8" ht="12.75">
      <c r="C510" s="150" t="s">
        <v>182</v>
      </c>
      <c r="D510" s="128">
        <v>0.7768747448741599</v>
      </c>
      <c r="F510" s="128">
        <v>4.265101994427977</v>
      </c>
      <c r="G510" s="128">
        <v>3.752880658503766</v>
      </c>
      <c r="H510" s="128">
        <v>0.8469198390004959</v>
      </c>
    </row>
    <row r="511" spans="1:16" ht="12.75">
      <c r="A511" s="138" t="s">
        <v>226</v>
      </c>
      <c r="B511" s="133" t="s">
        <v>162</v>
      </c>
      <c r="D511" s="138" t="s">
        <v>227</v>
      </c>
      <c r="E511" s="133" t="s">
        <v>228</v>
      </c>
      <c r="F511" s="134" t="s">
        <v>186</v>
      </c>
      <c r="G511" s="139" t="s">
        <v>230</v>
      </c>
      <c r="H511" s="140">
        <v>1</v>
      </c>
      <c r="I511" s="141" t="s">
        <v>231</v>
      </c>
      <c r="J511" s="140">
        <v>5</v>
      </c>
      <c r="K511" s="139" t="s">
        <v>232</v>
      </c>
      <c r="L511" s="142">
        <v>1</v>
      </c>
      <c r="M511" s="139" t="s">
        <v>233</v>
      </c>
      <c r="N511" s="143">
        <v>1</v>
      </c>
      <c r="O511" s="139" t="s">
        <v>234</v>
      </c>
      <c r="P511" s="143">
        <v>1</v>
      </c>
    </row>
    <row r="513" spans="1:10" ht="12.75">
      <c r="A513" s="144" t="s">
        <v>171</v>
      </c>
      <c r="C513" s="145" t="s">
        <v>172</v>
      </c>
      <c r="D513" s="145" t="s">
        <v>173</v>
      </c>
      <c r="F513" s="145" t="s">
        <v>174</v>
      </c>
      <c r="G513" s="145" t="s">
        <v>175</v>
      </c>
      <c r="H513" s="145" t="s">
        <v>176</v>
      </c>
      <c r="I513" s="146" t="s">
        <v>177</v>
      </c>
      <c r="J513" s="145" t="s">
        <v>178</v>
      </c>
    </row>
    <row r="514" spans="1:8" ht="12.75">
      <c r="A514" s="147" t="s">
        <v>38</v>
      </c>
      <c r="C514" s="148">
        <v>178.2290000000503</v>
      </c>
      <c r="D514" s="128">
        <v>472.5</v>
      </c>
      <c r="F514" s="128">
        <v>449</v>
      </c>
      <c r="G514" s="128">
        <v>503</v>
      </c>
      <c r="H514" s="149" t="s">
        <v>369</v>
      </c>
    </row>
    <row r="516" spans="4:8" ht="12.75">
      <c r="D516" s="128">
        <v>479.70372707303613</v>
      </c>
      <c r="F516" s="128">
        <v>482</v>
      </c>
      <c r="G516" s="128">
        <v>506</v>
      </c>
      <c r="H516" s="149" t="s">
        <v>370</v>
      </c>
    </row>
    <row r="518" spans="4:8" ht="12.75">
      <c r="D518" s="128">
        <v>517.6429842123762</v>
      </c>
      <c r="F518" s="128">
        <v>431</v>
      </c>
      <c r="G518" s="128">
        <v>425</v>
      </c>
      <c r="H518" s="149" t="s">
        <v>371</v>
      </c>
    </row>
    <row r="520" spans="1:8" ht="12.75">
      <c r="A520" s="144" t="s">
        <v>179</v>
      </c>
      <c r="C520" s="150" t="s">
        <v>180</v>
      </c>
      <c r="D520" s="128">
        <v>489.9489037618041</v>
      </c>
      <c r="F520" s="128">
        <v>454</v>
      </c>
      <c r="G520" s="128">
        <v>478</v>
      </c>
      <c r="H520" s="128">
        <v>20.75337303554712</v>
      </c>
    </row>
    <row r="521" spans="1:8" ht="12.75">
      <c r="A521" s="127">
        <v>38400.83809027778</v>
      </c>
      <c r="C521" s="150" t="s">
        <v>181</v>
      </c>
      <c r="D521" s="128">
        <v>24.25273159744778</v>
      </c>
      <c r="F521" s="128">
        <v>25.865034312755125</v>
      </c>
      <c r="G521" s="128">
        <v>45.92385001282013</v>
      </c>
      <c r="H521" s="128">
        <v>24.25273159744778</v>
      </c>
    </row>
    <row r="523" spans="3:8" ht="12.75">
      <c r="C523" s="150" t="s">
        <v>182</v>
      </c>
      <c r="D523" s="128">
        <v>4.9500532425394725</v>
      </c>
      <c r="F523" s="128">
        <v>5.69714412175223</v>
      </c>
      <c r="G523" s="128">
        <v>9.607500002682038</v>
      </c>
      <c r="H523" s="128">
        <v>116.86163765237986</v>
      </c>
    </row>
    <row r="524" spans="1:10" ht="12.75">
      <c r="A524" s="144" t="s">
        <v>171</v>
      </c>
      <c r="C524" s="145" t="s">
        <v>172</v>
      </c>
      <c r="D524" s="145" t="s">
        <v>173</v>
      </c>
      <c r="F524" s="145" t="s">
        <v>174</v>
      </c>
      <c r="G524" s="145" t="s">
        <v>175</v>
      </c>
      <c r="H524" s="145" t="s">
        <v>176</v>
      </c>
      <c r="I524" s="146" t="s">
        <v>177</v>
      </c>
      <c r="J524" s="145" t="s">
        <v>178</v>
      </c>
    </row>
    <row r="525" spans="1:8" ht="12.75">
      <c r="A525" s="147" t="s">
        <v>63</v>
      </c>
      <c r="C525" s="148">
        <v>251.61100000003353</v>
      </c>
      <c r="D525" s="128">
        <v>4617641.3572769165</v>
      </c>
      <c r="F525" s="128">
        <v>35600</v>
      </c>
      <c r="G525" s="128">
        <v>30400</v>
      </c>
      <c r="H525" s="149" t="s">
        <v>372</v>
      </c>
    </row>
    <row r="527" spans="4:8" ht="12.75">
      <c r="D527" s="128">
        <v>4684701.938056946</v>
      </c>
      <c r="F527" s="128">
        <v>36600</v>
      </c>
      <c r="G527" s="128">
        <v>29800</v>
      </c>
      <c r="H527" s="149" t="s">
        <v>373</v>
      </c>
    </row>
    <row r="529" spans="4:8" ht="12.75">
      <c r="D529" s="128">
        <v>4430642.422325134</v>
      </c>
      <c r="F529" s="128">
        <v>39700</v>
      </c>
      <c r="G529" s="128">
        <v>29900</v>
      </c>
      <c r="H529" s="149" t="s">
        <v>374</v>
      </c>
    </row>
    <row r="531" spans="1:10" ht="12.75">
      <c r="A531" s="144" t="s">
        <v>179</v>
      </c>
      <c r="C531" s="150" t="s">
        <v>180</v>
      </c>
      <c r="D531" s="128">
        <v>4577661.9058863325</v>
      </c>
      <c r="F531" s="128">
        <v>37300</v>
      </c>
      <c r="G531" s="128">
        <v>30033.333333333336</v>
      </c>
      <c r="H531" s="128">
        <v>4544031.055210903</v>
      </c>
      <c r="I531" s="128">
        <v>-0.0001</v>
      </c>
      <c r="J531" s="128">
        <v>-0.0001</v>
      </c>
    </row>
    <row r="532" spans="1:8" ht="12.75">
      <c r="A532" s="127">
        <v>38400.83859953703</v>
      </c>
      <c r="C532" s="150" t="s">
        <v>181</v>
      </c>
      <c r="D532" s="128">
        <v>131663.68817404946</v>
      </c>
      <c r="F532" s="128">
        <v>2137.7558326431954</v>
      </c>
      <c r="G532" s="128">
        <v>321.4550253664318</v>
      </c>
      <c r="H532" s="128">
        <v>131663.68817404946</v>
      </c>
    </row>
    <row r="534" spans="3:8" ht="12.75">
      <c r="C534" s="150" t="s">
        <v>182</v>
      </c>
      <c r="D534" s="128">
        <v>2.8762213304732165</v>
      </c>
      <c r="F534" s="128">
        <v>5.731248881080953</v>
      </c>
      <c r="G534" s="128">
        <v>1.0703274984453888</v>
      </c>
      <c r="H534" s="128">
        <v>2.8975085463613435</v>
      </c>
    </row>
    <row r="535" spans="1:10" ht="12.75">
      <c r="A535" s="144" t="s">
        <v>171</v>
      </c>
      <c r="C535" s="145" t="s">
        <v>172</v>
      </c>
      <c r="D535" s="145" t="s">
        <v>173</v>
      </c>
      <c r="F535" s="145" t="s">
        <v>174</v>
      </c>
      <c r="G535" s="145" t="s">
        <v>175</v>
      </c>
      <c r="H535" s="145" t="s">
        <v>176</v>
      </c>
      <c r="I535" s="146" t="s">
        <v>177</v>
      </c>
      <c r="J535" s="145" t="s">
        <v>178</v>
      </c>
    </row>
    <row r="536" spans="1:8" ht="12.75">
      <c r="A536" s="147" t="s">
        <v>66</v>
      </c>
      <c r="C536" s="148">
        <v>257.6099999998696</v>
      </c>
      <c r="D536" s="128">
        <v>347800</v>
      </c>
      <c r="F536" s="128">
        <v>17127.5</v>
      </c>
      <c r="G536" s="128">
        <v>14595</v>
      </c>
      <c r="H536" s="149" t="s">
        <v>375</v>
      </c>
    </row>
    <row r="538" spans="4:8" ht="12.75">
      <c r="D538" s="128">
        <v>352147.3888311386</v>
      </c>
      <c r="F538" s="128">
        <v>17280</v>
      </c>
      <c r="G538" s="128">
        <v>14470</v>
      </c>
      <c r="H538" s="149" t="s">
        <v>376</v>
      </c>
    </row>
    <row r="540" spans="4:8" ht="12.75">
      <c r="D540" s="128">
        <v>346267.2101125717</v>
      </c>
      <c r="F540" s="128">
        <v>17425</v>
      </c>
      <c r="G540" s="128">
        <v>14577.499999985099</v>
      </c>
      <c r="H540" s="149" t="s">
        <v>377</v>
      </c>
    </row>
    <row r="542" spans="1:10" ht="12.75">
      <c r="A542" s="144" t="s">
        <v>179</v>
      </c>
      <c r="C542" s="150" t="s">
        <v>180</v>
      </c>
      <c r="D542" s="128">
        <v>348738.19964790344</v>
      </c>
      <c r="F542" s="128">
        <v>17277.5</v>
      </c>
      <c r="G542" s="128">
        <v>14547.499999995034</v>
      </c>
      <c r="H542" s="128">
        <v>332825.69964790595</v>
      </c>
      <c r="I542" s="128">
        <v>-0.0001</v>
      </c>
      <c r="J542" s="128">
        <v>-0.0001</v>
      </c>
    </row>
    <row r="543" spans="1:8" ht="12.75">
      <c r="A543" s="127">
        <v>38400.83923611111</v>
      </c>
      <c r="C543" s="150" t="s">
        <v>181</v>
      </c>
      <c r="D543" s="128">
        <v>3050.2933260675254</v>
      </c>
      <c r="F543" s="128">
        <v>148.76575546811839</v>
      </c>
      <c r="G543" s="128">
        <v>67.68493185002283</v>
      </c>
      <c r="H543" s="128">
        <v>3050.2933260675254</v>
      </c>
    </row>
    <row r="545" spans="3:8" ht="12.75">
      <c r="C545" s="150" t="s">
        <v>182</v>
      </c>
      <c r="D545" s="128">
        <v>0.8746656744650266</v>
      </c>
      <c r="F545" s="128">
        <v>0.8610375081355426</v>
      </c>
      <c r="G545" s="128">
        <v>0.4652684780893346</v>
      </c>
      <c r="H545" s="128">
        <v>0.9164837118330738</v>
      </c>
    </row>
    <row r="546" spans="1:10" ht="12.75">
      <c r="A546" s="144" t="s">
        <v>171</v>
      </c>
      <c r="C546" s="145" t="s">
        <v>172</v>
      </c>
      <c r="D546" s="145" t="s">
        <v>173</v>
      </c>
      <c r="F546" s="145" t="s">
        <v>174</v>
      </c>
      <c r="G546" s="145" t="s">
        <v>175</v>
      </c>
      <c r="H546" s="145" t="s">
        <v>176</v>
      </c>
      <c r="I546" s="146" t="s">
        <v>177</v>
      </c>
      <c r="J546" s="145" t="s">
        <v>178</v>
      </c>
    </row>
    <row r="547" spans="1:8" ht="12.75">
      <c r="A547" s="147" t="s">
        <v>65</v>
      </c>
      <c r="C547" s="148">
        <v>259.9399999999441</v>
      </c>
      <c r="D547" s="128">
        <v>3577336.0009498596</v>
      </c>
      <c r="F547" s="128">
        <v>30625</v>
      </c>
      <c r="G547" s="128">
        <v>26375</v>
      </c>
      <c r="H547" s="149" t="s">
        <v>378</v>
      </c>
    </row>
    <row r="549" spans="4:8" ht="12.75">
      <c r="D549" s="128">
        <v>3630959.0201454163</v>
      </c>
      <c r="F549" s="128">
        <v>30450</v>
      </c>
      <c r="G549" s="128">
        <v>26350</v>
      </c>
      <c r="H549" s="149" t="s">
        <v>379</v>
      </c>
    </row>
    <row r="551" spans="4:8" ht="12.75">
      <c r="D551" s="128">
        <v>3664743.987472534</v>
      </c>
      <c r="F551" s="128">
        <v>31000</v>
      </c>
      <c r="G551" s="128">
        <v>26150</v>
      </c>
      <c r="H551" s="149" t="s">
        <v>380</v>
      </c>
    </row>
    <row r="553" spans="1:10" ht="12.75">
      <c r="A553" s="144" t="s">
        <v>179</v>
      </c>
      <c r="C553" s="150" t="s">
        <v>180</v>
      </c>
      <c r="D553" s="128">
        <v>3624346.33618927</v>
      </c>
      <c r="F553" s="128">
        <v>30691.666666666664</v>
      </c>
      <c r="G553" s="128">
        <v>26291.666666666664</v>
      </c>
      <c r="H553" s="128">
        <v>3596095.4242395847</v>
      </c>
      <c r="I553" s="128">
        <v>-0.0001</v>
      </c>
      <c r="J553" s="128">
        <v>-0.0001</v>
      </c>
    </row>
    <row r="554" spans="1:8" ht="12.75">
      <c r="A554" s="127">
        <v>38400.83991898148</v>
      </c>
      <c r="C554" s="150" t="s">
        <v>181</v>
      </c>
      <c r="D554" s="128">
        <v>44077.59883224887</v>
      </c>
      <c r="F554" s="128">
        <v>280.9952550014561</v>
      </c>
      <c r="G554" s="128">
        <v>123.32207155790618</v>
      </c>
      <c r="H554" s="128">
        <v>44077.59883224887</v>
      </c>
    </row>
    <row r="556" spans="3:8" ht="12.75">
      <c r="C556" s="150" t="s">
        <v>182</v>
      </c>
      <c r="D556" s="128">
        <v>1.2161530588876661</v>
      </c>
      <c r="F556" s="128">
        <v>0.9155425088290725</v>
      </c>
      <c r="G556" s="128">
        <v>0.4690538379381536</v>
      </c>
      <c r="H556" s="128">
        <v>1.2257071526840622</v>
      </c>
    </row>
    <row r="557" spans="1:10" ht="12.75">
      <c r="A557" s="144" t="s">
        <v>171</v>
      </c>
      <c r="C557" s="145" t="s">
        <v>172</v>
      </c>
      <c r="D557" s="145" t="s">
        <v>173</v>
      </c>
      <c r="F557" s="145" t="s">
        <v>174</v>
      </c>
      <c r="G557" s="145" t="s">
        <v>175</v>
      </c>
      <c r="H557" s="145" t="s">
        <v>176</v>
      </c>
      <c r="I557" s="146" t="s">
        <v>177</v>
      </c>
      <c r="J557" s="145" t="s">
        <v>178</v>
      </c>
    </row>
    <row r="558" spans="1:8" ht="12.75">
      <c r="A558" s="147" t="s">
        <v>67</v>
      </c>
      <c r="C558" s="148">
        <v>285.2129999999888</v>
      </c>
      <c r="D558" s="128">
        <v>5275380.780380249</v>
      </c>
      <c r="F558" s="128">
        <v>38000</v>
      </c>
      <c r="G558" s="128">
        <v>22475</v>
      </c>
      <c r="H558" s="149" t="s">
        <v>381</v>
      </c>
    </row>
    <row r="560" spans="4:8" ht="12.75">
      <c r="D560" s="128">
        <v>5322778.46672821</v>
      </c>
      <c r="F560" s="128">
        <v>33075</v>
      </c>
      <c r="G560" s="128">
        <v>22375</v>
      </c>
      <c r="H560" s="149" t="s">
        <v>382</v>
      </c>
    </row>
    <row r="562" spans="4:8" ht="12.75">
      <c r="D562" s="128">
        <v>5423135.290359497</v>
      </c>
      <c r="F562" s="128">
        <v>33200</v>
      </c>
      <c r="G562" s="128">
        <v>23875</v>
      </c>
      <c r="H562" s="149" t="s">
        <v>383</v>
      </c>
    </row>
    <row r="564" spans="1:10" ht="12.75">
      <c r="A564" s="144" t="s">
        <v>179</v>
      </c>
      <c r="C564" s="150" t="s">
        <v>180</v>
      </c>
      <c r="D564" s="128">
        <v>5340431.512489319</v>
      </c>
      <c r="F564" s="128">
        <v>34758.333333333336</v>
      </c>
      <c r="G564" s="128">
        <v>22908.333333333336</v>
      </c>
      <c r="H564" s="128">
        <v>5311996.182958268</v>
      </c>
      <c r="I564" s="128">
        <v>-0.0001</v>
      </c>
      <c r="J564" s="128">
        <v>-0.0001</v>
      </c>
    </row>
    <row r="565" spans="1:8" ht="12.75">
      <c r="A565" s="127">
        <v>38400.84060185185</v>
      </c>
      <c r="C565" s="150" t="s">
        <v>181</v>
      </c>
      <c r="D565" s="128">
        <v>75442.50342664935</v>
      </c>
      <c r="F565" s="128">
        <v>2808.0613122461077</v>
      </c>
      <c r="G565" s="128">
        <v>838.6497083606082</v>
      </c>
      <c r="H565" s="128">
        <v>75442.50342664935</v>
      </c>
    </row>
    <row r="567" spans="3:8" ht="12.75">
      <c r="C567" s="150" t="s">
        <v>182</v>
      </c>
      <c r="D567" s="128">
        <v>1.412666808856492</v>
      </c>
      <c r="F567" s="128">
        <v>8.078814612072234</v>
      </c>
      <c r="G567" s="128">
        <v>3.6608935977909414</v>
      </c>
      <c r="H567" s="128">
        <v>1.4202288711855808</v>
      </c>
    </row>
    <row r="568" spans="1:10" ht="12.75">
      <c r="A568" s="144" t="s">
        <v>171</v>
      </c>
      <c r="C568" s="145" t="s">
        <v>172</v>
      </c>
      <c r="D568" s="145" t="s">
        <v>173</v>
      </c>
      <c r="F568" s="145" t="s">
        <v>174</v>
      </c>
      <c r="G568" s="145" t="s">
        <v>175</v>
      </c>
      <c r="H568" s="145" t="s">
        <v>176</v>
      </c>
      <c r="I568" s="146" t="s">
        <v>177</v>
      </c>
      <c r="J568" s="145" t="s">
        <v>178</v>
      </c>
    </row>
    <row r="569" spans="1:8" ht="12.75">
      <c r="A569" s="147" t="s">
        <v>63</v>
      </c>
      <c r="C569" s="148">
        <v>288.1579999998212</v>
      </c>
      <c r="D569" s="128">
        <v>460431.9188737869</v>
      </c>
      <c r="F569" s="128">
        <v>5860</v>
      </c>
      <c r="G569" s="128">
        <v>5110</v>
      </c>
      <c r="H569" s="149" t="s">
        <v>384</v>
      </c>
    </row>
    <row r="571" spans="4:8" ht="12.75">
      <c r="D571" s="128">
        <v>470413.97725486755</v>
      </c>
      <c r="F571" s="128">
        <v>5860</v>
      </c>
      <c r="G571" s="128">
        <v>5110</v>
      </c>
      <c r="H571" s="149" t="s">
        <v>385</v>
      </c>
    </row>
    <row r="573" spans="4:8" ht="12.75">
      <c r="D573" s="128">
        <v>459542.9827108383</v>
      </c>
      <c r="F573" s="128">
        <v>5860</v>
      </c>
      <c r="G573" s="128">
        <v>5110</v>
      </c>
      <c r="H573" s="149" t="s">
        <v>386</v>
      </c>
    </row>
    <row r="575" spans="1:10" ht="12.75">
      <c r="A575" s="144" t="s">
        <v>179</v>
      </c>
      <c r="C575" s="150" t="s">
        <v>180</v>
      </c>
      <c r="D575" s="128">
        <v>463462.9596131643</v>
      </c>
      <c r="F575" s="128">
        <v>5860</v>
      </c>
      <c r="G575" s="128">
        <v>5110</v>
      </c>
      <c r="H575" s="128">
        <v>457983.7671352881</v>
      </c>
      <c r="I575" s="128">
        <v>-0.0001</v>
      </c>
      <c r="J575" s="128">
        <v>-0.0001</v>
      </c>
    </row>
    <row r="576" spans="1:8" ht="12.75">
      <c r="A576" s="127">
        <v>38400.84101851852</v>
      </c>
      <c r="C576" s="150" t="s">
        <v>181</v>
      </c>
      <c r="D576" s="128">
        <v>6036.144180429017</v>
      </c>
      <c r="H576" s="128">
        <v>6036.144180429017</v>
      </c>
    </row>
    <row r="578" spans="3:8" ht="12.75">
      <c r="C578" s="150" t="s">
        <v>182</v>
      </c>
      <c r="D578" s="128">
        <v>1.3024005597916968</v>
      </c>
      <c r="F578" s="128">
        <v>0</v>
      </c>
      <c r="G578" s="128">
        <v>0</v>
      </c>
      <c r="H578" s="128">
        <v>1.3179821237301506</v>
      </c>
    </row>
    <row r="579" spans="1:10" ht="12.75">
      <c r="A579" s="144" t="s">
        <v>171</v>
      </c>
      <c r="C579" s="145" t="s">
        <v>172</v>
      </c>
      <c r="D579" s="145" t="s">
        <v>173</v>
      </c>
      <c r="F579" s="145" t="s">
        <v>174</v>
      </c>
      <c r="G579" s="145" t="s">
        <v>175</v>
      </c>
      <c r="H579" s="145" t="s">
        <v>176</v>
      </c>
      <c r="I579" s="146" t="s">
        <v>177</v>
      </c>
      <c r="J579" s="145" t="s">
        <v>178</v>
      </c>
    </row>
    <row r="580" spans="1:8" ht="12.75">
      <c r="A580" s="147" t="s">
        <v>64</v>
      </c>
      <c r="C580" s="148">
        <v>334.94100000010803</v>
      </c>
      <c r="D580" s="128">
        <v>38699.81442308426</v>
      </c>
      <c r="F580" s="128">
        <v>35300</v>
      </c>
      <c r="G580" s="128">
        <v>35400</v>
      </c>
      <c r="H580" s="149" t="s">
        <v>387</v>
      </c>
    </row>
    <row r="582" spans="4:8" ht="12.75">
      <c r="D582" s="128">
        <v>38458.47485089302</v>
      </c>
      <c r="F582" s="128">
        <v>35600</v>
      </c>
      <c r="G582" s="128">
        <v>35400</v>
      </c>
      <c r="H582" s="149" t="s">
        <v>388</v>
      </c>
    </row>
    <row r="584" spans="4:8" ht="12.75">
      <c r="D584" s="128">
        <v>38282.86650943756</v>
      </c>
      <c r="F584" s="128">
        <v>35500</v>
      </c>
      <c r="G584" s="128">
        <v>35200</v>
      </c>
      <c r="H584" s="149" t="s">
        <v>389</v>
      </c>
    </row>
    <row r="586" spans="1:10" ht="12.75">
      <c r="A586" s="144" t="s">
        <v>179</v>
      </c>
      <c r="C586" s="150" t="s">
        <v>180</v>
      </c>
      <c r="D586" s="128">
        <v>38480.38526113828</v>
      </c>
      <c r="F586" s="128">
        <v>35466.666666666664</v>
      </c>
      <c r="G586" s="128">
        <v>35333.333333333336</v>
      </c>
      <c r="H586" s="128">
        <v>3113.508950865744</v>
      </c>
      <c r="I586" s="128">
        <v>-0.0001</v>
      </c>
      <c r="J586" s="128">
        <v>-0.0001</v>
      </c>
    </row>
    <row r="587" spans="1:8" ht="12.75">
      <c r="A587" s="127">
        <v>38400.84149305556</v>
      </c>
      <c r="C587" s="150" t="s">
        <v>181</v>
      </c>
      <c r="D587" s="128">
        <v>209.33571179117956</v>
      </c>
      <c r="F587" s="128">
        <v>152.7525231651947</v>
      </c>
      <c r="G587" s="128">
        <v>115.47005383792514</v>
      </c>
      <c r="H587" s="128">
        <v>209.33571179117956</v>
      </c>
    </row>
    <row r="589" spans="3:8" ht="12.75">
      <c r="C589" s="150" t="s">
        <v>182</v>
      </c>
      <c r="D589" s="128">
        <v>0.5440062784469827</v>
      </c>
      <c r="F589" s="128">
        <v>0.430693204413143</v>
      </c>
      <c r="G589" s="128">
        <v>0.326802039163939</v>
      </c>
      <c r="H589" s="128">
        <v>6.723465873864651</v>
      </c>
    </row>
    <row r="590" spans="1:10" ht="12.75">
      <c r="A590" s="144" t="s">
        <v>171</v>
      </c>
      <c r="C590" s="145" t="s">
        <v>172</v>
      </c>
      <c r="D590" s="145" t="s">
        <v>173</v>
      </c>
      <c r="F590" s="145" t="s">
        <v>174</v>
      </c>
      <c r="G590" s="145" t="s">
        <v>175</v>
      </c>
      <c r="H590" s="145" t="s">
        <v>176</v>
      </c>
      <c r="I590" s="146" t="s">
        <v>177</v>
      </c>
      <c r="J590" s="145" t="s">
        <v>178</v>
      </c>
    </row>
    <row r="591" spans="1:8" ht="12.75">
      <c r="A591" s="147" t="s">
        <v>68</v>
      </c>
      <c r="C591" s="148">
        <v>393.36599999992177</v>
      </c>
      <c r="D591" s="128">
        <v>263111.3925976753</v>
      </c>
      <c r="F591" s="128">
        <v>8300</v>
      </c>
      <c r="G591" s="128">
        <v>8200</v>
      </c>
      <c r="H591" s="149" t="s">
        <v>390</v>
      </c>
    </row>
    <row r="593" spans="4:8" ht="12.75">
      <c r="D593" s="128">
        <v>252844.88170862198</v>
      </c>
      <c r="F593" s="128">
        <v>8400</v>
      </c>
      <c r="G593" s="128">
        <v>8300</v>
      </c>
      <c r="H593" s="149" t="s">
        <v>391</v>
      </c>
    </row>
    <row r="595" spans="4:8" ht="12.75">
      <c r="D595" s="128">
        <v>265712.7180981636</v>
      </c>
      <c r="F595" s="128">
        <v>8300</v>
      </c>
      <c r="G595" s="128">
        <v>8200</v>
      </c>
      <c r="H595" s="149" t="s">
        <v>392</v>
      </c>
    </row>
    <row r="597" spans="1:10" ht="12.75">
      <c r="A597" s="144" t="s">
        <v>179</v>
      </c>
      <c r="C597" s="150" t="s">
        <v>180</v>
      </c>
      <c r="D597" s="128">
        <v>260556.33080148697</v>
      </c>
      <c r="F597" s="128">
        <v>8333.333333333334</v>
      </c>
      <c r="G597" s="128">
        <v>8233.333333333334</v>
      </c>
      <c r="H597" s="128">
        <v>252272.99746815366</v>
      </c>
      <c r="I597" s="128">
        <v>-0.0001</v>
      </c>
      <c r="J597" s="128">
        <v>-0.0001</v>
      </c>
    </row>
    <row r="598" spans="1:8" ht="12.75">
      <c r="A598" s="127">
        <v>38400.84196759259</v>
      </c>
      <c r="C598" s="150" t="s">
        <v>181</v>
      </c>
      <c r="D598" s="128">
        <v>6803.790041128768</v>
      </c>
      <c r="F598" s="128">
        <v>57.73502691896257</v>
      </c>
      <c r="G598" s="128">
        <v>57.73502691896257</v>
      </c>
      <c r="H598" s="128">
        <v>6803.790041128768</v>
      </c>
    </row>
    <row r="600" spans="3:8" ht="12.75">
      <c r="C600" s="150" t="s">
        <v>182</v>
      </c>
      <c r="D600" s="128">
        <v>2.611254932935193</v>
      </c>
      <c r="F600" s="128">
        <v>0.6928203230275507</v>
      </c>
      <c r="G600" s="128">
        <v>0.7012351447647275</v>
      </c>
      <c r="H600" s="128">
        <v>2.69699496553834</v>
      </c>
    </row>
    <row r="601" spans="1:10" ht="12.75">
      <c r="A601" s="144" t="s">
        <v>171</v>
      </c>
      <c r="C601" s="145" t="s">
        <v>172</v>
      </c>
      <c r="D601" s="145" t="s">
        <v>173</v>
      </c>
      <c r="F601" s="145" t="s">
        <v>174</v>
      </c>
      <c r="G601" s="145" t="s">
        <v>175</v>
      </c>
      <c r="H601" s="145" t="s">
        <v>176</v>
      </c>
      <c r="I601" s="146" t="s">
        <v>177</v>
      </c>
      <c r="J601" s="145" t="s">
        <v>178</v>
      </c>
    </row>
    <row r="602" spans="1:8" ht="12.75">
      <c r="A602" s="147" t="s">
        <v>62</v>
      </c>
      <c r="C602" s="148">
        <v>396.15199999976903</v>
      </c>
      <c r="D602" s="128">
        <v>337005.42708969116</v>
      </c>
      <c r="F602" s="128">
        <v>98300</v>
      </c>
      <c r="G602" s="128">
        <v>97700</v>
      </c>
      <c r="H602" s="149" t="s">
        <v>393</v>
      </c>
    </row>
    <row r="604" spans="4:8" ht="12.75">
      <c r="D604" s="128">
        <v>348222.41892814636</v>
      </c>
      <c r="F604" s="128">
        <v>96800</v>
      </c>
      <c r="G604" s="128">
        <v>98800</v>
      </c>
      <c r="H604" s="149" t="s">
        <v>394</v>
      </c>
    </row>
    <row r="606" spans="4:8" ht="12.75">
      <c r="D606" s="128">
        <v>341048.8422756195</v>
      </c>
      <c r="F606" s="128">
        <v>97500</v>
      </c>
      <c r="G606" s="128">
        <v>98100</v>
      </c>
      <c r="H606" s="149" t="s">
        <v>395</v>
      </c>
    </row>
    <row r="608" spans="1:10" ht="12.75">
      <c r="A608" s="144" t="s">
        <v>179</v>
      </c>
      <c r="C608" s="150" t="s">
        <v>180</v>
      </c>
      <c r="D608" s="128">
        <v>342092.22943115234</v>
      </c>
      <c r="F608" s="128">
        <v>97533.33333333334</v>
      </c>
      <c r="G608" s="128">
        <v>98200</v>
      </c>
      <c r="H608" s="128">
        <v>244229.12994641197</v>
      </c>
      <c r="I608" s="128">
        <v>-0.0001</v>
      </c>
      <c r="J608" s="128">
        <v>-0.0001</v>
      </c>
    </row>
    <row r="609" spans="1:8" ht="12.75">
      <c r="A609" s="127">
        <v>38400.84244212963</v>
      </c>
      <c r="C609" s="150" t="s">
        <v>181</v>
      </c>
      <c r="D609" s="128">
        <v>5680.820279081989</v>
      </c>
      <c r="F609" s="128">
        <v>750.5553499465136</v>
      </c>
      <c r="G609" s="128">
        <v>556.7764362830022</v>
      </c>
      <c r="H609" s="128">
        <v>5680.820279081989</v>
      </c>
    </row>
    <row r="611" spans="3:8" ht="12.75">
      <c r="C611" s="150" t="s">
        <v>182</v>
      </c>
      <c r="D611" s="128">
        <v>1.6606107331137963</v>
      </c>
      <c r="F611" s="128">
        <v>0.7695372692547987</v>
      </c>
      <c r="G611" s="128">
        <v>0.5669821143411427</v>
      </c>
      <c r="H611" s="128">
        <v>2.326020765962053</v>
      </c>
    </row>
    <row r="612" spans="1:10" ht="12.75">
      <c r="A612" s="144" t="s">
        <v>171</v>
      </c>
      <c r="C612" s="145" t="s">
        <v>172</v>
      </c>
      <c r="D612" s="145" t="s">
        <v>173</v>
      </c>
      <c r="F612" s="145" t="s">
        <v>174</v>
      </c>
      <c r="G612" s="145" t="s">
        <v>175</v>
      </c>
      <c r="H612" s="145" t="s">
        <v>176</v>
      </c>
      <c r="I612" s="146" t="s">
        <v>177</v>
      </c>
      <c r="J612" s="145" t="s">
        <v>178</v>
      </c>
    </row>
    <row r="613" spans="1:8" ht="12.75">
      <c r="A613" s="147" t="s">
        <v>69</v>
      </c>
      <c r="C613" s="148">
        <v>589.5920000001788</v>
      </c>
      <c r="D613" s="128">
        <v>18964.95465245843</v>
      </c>
      <c r="F613" s="128">
        <v>2050</v>
      </c>
      <c r="G613" s="128">
        <v>2000</v>
      </c>
      <c r="H613" s="149" t="s">
        <v>396</v>
      </c>
    </row>
    <row r="615" spans="4:8" ht="12.75">
      <c r="D615" s="128">
        <v>18614.614528536797</v>
      </c>
      <c r="F615" s="128">
        <v>2080</v>
      </c>
      <c r="G615" s="128">
        <v>2010</v>
      </c>
      <c r="H615" s="149" t="s">
        <v>397</v>
      </c>
    </row>
    <row r="617" spans="4:8" ht="12.75">
      <c r="D617" s="128">
        <v>18348.193591833115</v>
      </c>
      <c r="F617" s="128">
        <v>2020.0000000018626</v>
      </c>
      <c r="G617" s="128">
        <v>2000</v>
      </c>
      <c r="H617" s="149" t="s">
        <v>398</v>
      </c>
    </row>
    <row r="619" spans="1:10" ht="12.75">
      <c r="A619" s="144" t="s">
        <v>179</v>
      </c>
      <c r="C619" s="150" t="s">
        <v>180</v>
      </c>
      <c r="D619" s="128">
        <v>18642.58759094278</v>
      </c>
      <c r="F619" s="128">
        <v>2050.0000000006207</v>
      </c>
      <c r="G619" s="128">
        <v>2003.3333333333335</v>
      </c>
      <c r="H619" s="128">
        <v>16617.336544917383</v>
      </c>
      <c r="I619" s="128">
        <v>-0.0001</v>
      </c>
      <c r="J619" s="128">
        <v>-0.0001</v>
      </c>
    </row>
    <row r="620" spans="1:8" ht="12.75">
      <c r="A620" s="127">
        <v>38400.84292824074</v>
      </c>
      <c r="C620" s="150" t="s">
        <v>181</v>
      </c>
      <c r="D620" s="128">
        <v>309.33060088063434</v>
      </c>
      <c r="F620" s="128">
        <v>29.999999999059572</v>
      </c>
      <c r="G620" s="128">
        <v>5.773502691896258</v>
      </c>
      <c r="H620" s="128">
        <v>309.33060088063434</v>
      </c>
    </row>
    <row r="622" spans="3:8" ht="12.75">
      <c r="C622" s="150" t="s">
        <v>182</v>
      </c>
      <c r="D622" s="128">
        <v>1.6592685933304554</v>
      </c>
      <c r="F622" s="128">
        <v>1.4634146341000243</v>
      </c>
      <c r="G622" s="128">
        <v>0.2881948099116268</v>
      </c>
      <c r="H622" s="128">
        <v>1.861493266652572</v>
      </c>
    </row>
    <row r="623" spans="1:10" ht="12.75">
      <c r="A623" s="144" t="s">
        <v>171</v>
      </c>
      <c r="C623" s="145" t="s">
        <v>172</v>
      </c>
      <c r="D623" s="145" t="s">
        <v>173</v>
      </c>
      <c r="F623" s="145" t="s">
        <v>174</v>
      </c>
      <c r="G623" s="145" t="s">
        <v>175</v>
      </c>
      <c r="H623" s="145" t="s">
        <v>176</v>
      </c>
      <c r="I623" s="146" t="s">
        <v>177</v>
      </c>
      <c r="J623" s="145" t="s">
        <v>178</v>
      </c>
    </row>
    <row r="624" spans="1:8" ht="12.75">
      <c r="A624" s="147" t="s">
        <v>70</v>
      </c>
      <c r="C624" s="148">
        <v>766.4900000002235</v>
      </c>
      <c r="D624" s="128">
        <v>1972.5455841068178</v>
      </c>
      <c r="F624" s="128">
        <v>1637</v>
      </c>
      <c r="G624" s="128">
        <v>1648.0000000018626</v>
      </c>
      <c r="H624" s="149" t="s">
        <v>399</v>
      </c>
    </row>
    <row r="626" spans="4:8" ht="12.75">
      <c r="D626" s="128">
        <v>2028.365561613813</v>
      </c>
      <c r="F626" s="128">
        <v>1713</v>
      </c>
      <c r="G626" s="128">
        <v>1728</v>
      </c>
      <c r="H626" s="149" t="s">
        <v>400</v>
      </c>
    </row>
    <row r="628" spans="4:8" ht="12.75">
      <c r="D628" s="128">
        <v>1964.2260357569903</v>
      </c>
      <c r="F628" s="128">
        <v>1676.9999999981374</v>
      </c>
      <c r="G628" s="128">
        <v>1776.0000000018626</v>
      </c>
      <c r="H628" s="149" t="s">
        <v>401</v>
      </c>
    </row>
    <row r="630" spans="1:10" ht="12.75">
      <c r="A630" s="144" t="s">
        <v>179</v>
      </c>
      <c r="C630" s="150" t="s">
        <v>180</v>
      </c>
      <c r="D630" s="128">
        <v>1988.3790604925402</v>
      </c>
      <c r="F630" s="128">
        <v>1675.6666666660458</v>
      </c>
      <c r="G630" s="128">
        <v>1717.333333334575</v>
      </c>
      <c r="H630" s="128">
        <v>291.06605236211226</v>
      </c>
      <c r="I630" s="128">
        <v>-0.0001</v>
      </c>
      <c r="J630" s="128">
        <v>-0.0001</v>
      </c>
    </row>
    <row r="631" spans="1:8" ht="12.75">
      <c r="A631" s="127">
        <v>38400.8434375</v>
      </c>
      <c r="C631" s="150" t="s">
        <v>181</v>
      </c>
      <c r="D631" s="128">
        <v>34.87827296653295</v>
      </c>
      <c r="F631" s="128">
        <v>38.01753981165732</v>
      </c>
      <c r="G631" s="128">
        <v>64.6632301490906</v>
      </c>
      <c r="H631" s="128">
        <v>34.87827296653295</v>
      </c>
    </row>
    <row r="633" spans="3:8" ht="12.75">
      <c r="C633" s="150" t="s">
        <v>182</v>
      </c>
      <c r="D633" s="128">
        <v>1.7541058271803203</v>
      </c>
      <c r="F633" s="128">
        <v>2.268800864034498</v>
      </c>
      <c r="G633" s="128">
        <v>3.765327842529727</v>
      </c>
      <c r="H633" s="128">
        <v>11.982940876643784</v>
      </c>
    </row>
    <row r="634" spans="1:16" ht="12.75">
      <c r="A634" s="138" t="s">
        <v>226</v>
      </c>
      <c r="B634" s="133" t="s">
        <v>191</v>
      </c>
      <c r="D634" s="138" t="s">
        <v>227</v>
      </c>
      <c r="E634" s="133" t="s">
        <v>228</v>
      </c>
      <c r="F634" s="134" t="s">
        <v>187</v>
      </c>
      <c r="G634" s="139" t="s">
        <v>230</v>
      </c>
      <c r="H634" s="140">
        <v>1</v>
      </c>
      <c r="I634" s="141" t="s">
        <v>231</v>
      </c>
      <c r="J634" s="140">
        <v>6</v>
      </c>
      <c r="K634" s="139" t="s">
        <v>232</v>
      </c>
      <c r="L634" s="142">
        <v>1</v>
      </c>
      <c r="M634" s="139" t="s">
        <v>233</v>
      </c>
      <c r="N634" s="143">
        <v>1</v>
      </c>
      <c r="O634" s="139" t="s">
        <v>234</v>
      </c>
      <c r="P634" s="143">
        <v>1</v>
      </c>
    </row>
    <row r="636" spans="1:10" ht="12.75">
      <c r="A636" s="144" t="s">
        <v>171</v>
      </c>
      <c r="C636" s="145" t="s">
        <v>172</v>
      </c>
      <c r="D636" s="145" t="s">
        <v>173</v>
      </c>
      <c r="F636" s="145" t="s">
        <v>174</v>
      </c>
      <c r="G636" s="145" t="s">
        <v>175</v>
      </c>
      <c r="H636" s="145" t="s">
        <v>176</v>
      </c>
      <c r="I636" s="146" t="s">
        <v>177</v>
      </c>
      <c r="J636" s="145" t="s">
        <v>178</v>
      </c>
    </row>
    <row r="637" spans="1:8" ht="12.75">
      <c r="A637" s="147" t="s">
        <v>38</v>
      </c>
      <c r="C637" s="148">
        <v>178.2290000000503</v>
      </c>
      <c r="D637" s="128">
        <v>627.1583411516622</v>
      </c>
      <c r="F637" s="128">
        <v>342</v>
      </c>
      <c r="G637" s="128">
        <v>383</v>
      </c>
      <c r="H637" s="149" t="s">
        <v>192</v>
      </c>
    </row>
    <row r="639" spans="4:8" ht="12.75">
      <c r="D639" s="128">
        <v>543</v>
      </c>
      <c r="F639" s="128">
        <v>443</v>
      </c>
      <c r="G639" s="128">
        <v>363</v>
      </c>
      <c r="H639" s="149" t="s">
        <v>193</v>
      </c>
    </row>
    <row r="641" spans="4:8" ht="12.75">
      <c r="D641" s="128">
        <v>688.3692522766069</v>
      </c>
      <c r="F641" s="128">
        <v>396</v>
      </c>
      <c r="G641" s="128">
        <v>373</v>
      </c>
      <c r="H641" s="149" t="s">
        <v>194</v>
      </c>
    </row>
    <row r="643" spans="1:8" ht="12.75">
      <c r="A643" s="144" t="s">
        <v>179</v>
      </c>
      <c r="C643" s="150" t="s">
        <v>180</v>
      </c>
      <c r="D643" s="128">
        <v>619.509197809423</v>
      </c>
      <c r="F643" s="128">
        <v>393.66666666666663</v>
      </c>
      <c r="G643" s="128">
        <v>373</v>
      </c>
      <c r="H643" s="128">
        <v>238.92757149036655</v>
      </c>
    </row>
    <row r="644" spans="1:8" ht="12.75">
      <c r="A644" s="127">
        <v>38400.84570601852</v>
      </c>
      <c r="C644" s="150" t="s">
        <v>181</v>
      </c>
      <c r="D644" s="128">
        <v>72.98586796269245</v>
      </c>
      <c r="F644" s="128">
        <v>50.54041287260456</v>
      </c>
      <c r="G644" s="128">
        <v>10</v>
      </c>
      <c r="H644" s="128">
        <v>72.98586796269245</v>
      </c>
    </row>
    <row r="646" spans="3:8" ht="12.75">
      <c r="C646" s="150" t="s">
        <v>182</v>
      </c>
      <c r="D646" s="128">
        <v>11.781240411081807</v>
      </c>
      <c r="F646" s="128">
        <v>12.838377529027412</v>
      </c>
      <c r="G646" s="128">
        <v>2.680965147453083</v>
      </c>
      <c r="H646" s="128">
        <v>30.547277364192865</v>
      </c>
    </row>
    <row r="647" spans="1:10" ht="12.75">
      <c r="A647" s="144" t="s">
        <v>171</v>
      </c>
      <c r="C647" s="145" t="s">
        <v>172</v>
      </c>
      <c r="D647" s="145" t="s">
        <v>173</v>
      </c>
      <c r="F647" s="145" t="s">
        <v>174</v>
      </c>
      <c r="G647" s="145" t="s">
        <v>175</v>
      </c>
      <c r="H647" s="145" t="s">
        <v>176</v>
      </c>
      <c r="I647" s="146" t="s">
        <v>177</v>
      </c>
      <c r="J647" s="145" t="s">
        <v>178</v>
      </c>
    </row>
    <row r="648" spans="1:8" ht="12.75">
      <c r="A648" s="147" t="s">
        <v>63</v>
      </c>
      <c r="C648" s="148">
        <v>251.61100000003353</v>
      </c>
      <c r="D648" s="128">
        <v>5308408.548095703</v>
      </c>
      <c r="F648" s="128">
        <v>37700</v>
      </c>
      <c r="G648" s="128">
        <v>31300</v>
      </c>
      <c r="H648" s="149" t="s">
        <v>195</v>
      </c>
    </row>
    <row r="650" spans="4:8" ht="12.75">
      <c r="D650" s="128">
        <v>4917056.966697693</v>
      </c>
      <c r="F650" s="128">
        <v>41800</v>
      </c>
      <c r="G650" s="128">
        <v>32000</v>
      </c>
      <c r="H650" s="149" t="s">
        <v>196</v>
      </c>
    </row>
    <row r="652" spans="4:8" ht="12.75">
      <c r="D652" s="128">
        <v>5215067.153518677</v>
      </c>
      <c r="F652" s="128">
        <v>37600</v>
      </c>
      <c r="G652" s="128">
        <v>32900</v>
      </c>
      <c r="H652" s="149" t="s">
        <v>407</v>
      </c>
    </row>
    <row r="654" spans="1:10" ht="12.75">
      <c r="A654" s="144" t="s">
        <v>179</v>
      </c>
      <c r="C654" s="150" t="s">
        <v>180</v>
      </c>
      <c r="D654" s="128">
        <v>5146844.222770691</v>
      </c>
      <c r="F654" s="128">
        <v>39033.333333333336</v>
      </c>
      <c r="G654" s="128">
        <v>32066.666666666664</v>
      </c>
      <c r="H654" s="128">
        <v>5111328.560120088</v>
      </c>
      <c r="I654" s="128">
        <v>-0.0001</v>
      </c>
      <c r="J654" s="128">
        <v>-0.0001</v>
      </c>
    </row>
    <row r="655" spans="1:8" ht="12.75">
      <c r="A655" s="127">
        <v>38400.84622685185</v>
      </c>
      <c r="C655" s="150" t="s">
        <v>181</v>
      </c>
      <c r="D655" s="128">
        <v>204401.05497664798</v>
      </c>
      <c r="F655" s="128">
        <v>2396.5252624024924</v>
      </c>
      <c r="G655" s="128">
        <v>802.0806277010644</v>
      </c>
      <c r="H655" s="128">
        <v>204401.05497664798</v>
      </c>
    </row>
    <row r="657" spans="3:8" ht="12.75">
      <c r="C657" s="150" t="s">
        <v>182</v>
      </c>
      <c r="D657" s="128">
        <v>3.971386079111078</v>
      </c>
      <c r="F657" s="128">
        <v>6.1396889728501085</v>
      </c>
      <c r="G657" s="128">
        <v>2.501290938776708</v>
      </c>
      <c r="H657" s="128">
        <v>3.998980941499985</v>
      </c>
    </row>
    <row r="658" spans="1:10" ht="12.75">
      <c r="A658" s="144" t="s">
        <v>171</v>
      </c>
      <c r="C658" s="145" t="s">
        <v>172</v>
      </c>
      <c r="D658" s="145" t="s">
        <v>173</v>
      </c>
      <c r="F658" s="145" t="s">
        <v>174</v>
      </c>
      <c r="G658" s="145" t="s">
        <v>175</v>
      </c>
      <c r="H658" s="145" t="s">
        <v>176</v>
      </c>
      <c r="I658" s="146" t="s">
        <v>177</v>
      </c>
      <c r="J658" s="145" t="s">
        <v>178</v>
      </c>
    </row>
    <row r="659" spans="1:8" ht="12.75">
      <c r="A659" s="147" t="s">
        <v>66</v>
      </c>
      <c r="C659" s="148">
        <v>257.6099999998696</v>
      </c>
      <c r="D659" s="128">
        <v>712811.1607494354</v>
      </c>
      <c r="F659" s="128">
        <v>22237.5</v>
      </c>
      <c r="G659" s="128">
        <v>15492.5</v>
      </c>
      <c r="H659" s="149" t="s">
        <v>408</v>
      </c>
    </row>
    <row r="661" spans="4:8" ht="12.75">
      <c r="D661" s="128">
        <v>700267.689950943</v>
      </c>
      <c r="F661" s="128">
        <v>21382.5</v>
      </c>
      <c r="G661" s="128">
        <v>16239.999999985099</v>
      </c>
      <c r="H661" s="149" t="s">
        <v>409</v>
      </c>
    </row>
    <row r="663" spans="4:8" ht="12.75">
      <c r="D663" s="128">
        <v>719885</v>
      </c>
      <c r="F663" s="128">
        <v>20157.5</v>
      </c>
      <c r="G663" s="128">
        <v>16192.5</v>
      </c>
      <c r="H663" s="149" t="s">
        <v>410</v>
      </c>
    </row>
    <row r="665" spans="1:10" ht="12.75">
      <c r="A665" s="144" t="s">
        <v>179</v>
      </c>
      <c r="C665" s="150" t="s">
        <v>180</v>
      </c>
      <c r="D665" s="128">
        <v>710987.9502334595</v>
      </c>
      <c r="F665" s="128">
        <v>21259.166666666664</v>
      </c>
      <c r="G665" s="128">
        <v>15974.999999995034</v>
      </c>
      <c r="H665" s="128">
        <v>692370.8669001285</v>
      </c>
      <c r="I665" s="128">
        <v>-0.0001</v>
      </c>
      <c r="J665" s="128">
        <v>-0.0001</v>
      </c>
    </row>
    <row r="666" spans="1:8" ht="12.75">
      <c r="A666" s="127">
        <v>38400.846863425926</v>
      </c>
      <c r="C666" s="150" t="s">
        <v>181</v>
      </c>
      <c r="D666" s="128">
        <v>9934.92757041414</v>
      </c>
      <c r="F666" s="128">
        <v>1045.4703885492565</v>
      </c>
      <c r="G666" s="128">
        <v>418.53165949069216</v>
      </c>
      <c r="H666" s="128">
        <v>9934.92757041414</v>
      </c>
    </row>
    <row r="668" spans="3:8" ht="12.75">
      <c r="C668" s="150" t="s">
        <v>182</v>
      </c>
      <c r="D668" s="128">
        <v>1.397341202076901</v>
      </c>
      <c r="F668" s="128">
        <v>4.917739274270347</v>
      </c>
      <c r="G668" s="128">
        <v>2.619916491335351</v>
      </c>
      <c r="H668" s="128">
        <v>1.4349141544465374</v>
      </c>
    </row>
    <row r="669" spans="1:10" ht="12.75">
      <c r="A669" s="144" t="s">
        <v>171</v>
      </c>
      <c r="C669" s="145" t="s">
        <v>172</v>
      </c>
      <c r="D669" s="145" t="s">
        <v>173</v>
      </c>
      <c r="F669" s="145" t="s">
        <v>174</v>
      </c>
      <c r="G669" s="145" t="s">
        <v>175</v>
      </c>
      <c r="H669" s="145" t="s">
        <v>176</v>
      </c>
      <c r="I669" s="146" t="s">
        <v>177</v>
      </c>
      <c r="J669" s="145" t="s">
        <v>178</v>
      </c>
    </row>
    <row r="670" spans="1:8" ht="12.75">
      <c r="A670" s="147" t="s">
        <v>65</v>
      </c>
      <c r="C670" s="148">
        <v>259.9399999999441</v>
      </c>
      <c r="D670" s="128">
        <v>6215103.053337097</v>
      </c>
      <c r="F670" s="128">
        <v>37175</v>
      </c>
      <c r="G670" s="128">
        <v>32400</v>
      </c>
      <c r="H670" s="149" t="s">
        <v>411</v>
      </c>
    </row>
    <row r="672" spans="4:8" ht="12.75">
      <c r="D672" s="128">
        <v>6350086.8487854</v>
      </c>
      <c r="F672" s="128">
        <v>38000</v>
      </c>
      <c r="G672" s="128">
        <v>32175</v>
      </c>
      <c r="H672" s="149" t="s">
        <v>412</v>
      </c>
    </row>
    <row r="674" spans="4:8" ht="12.75">
      <c r="D674" s="128">
        <v>6036970.87878418</v>
      </c>
      <c r="F674" s="128">
        <v>38925</v>
      </c>
      <c r="G674" s="128">
        <v>32450</v>
      </c>
      <c r="H674" s="149" t="s">
        <v>413</v>
      </c>
    </row>
    <row r="676" spans="1:10" ht="12.75">
      <c r="A676" s="144" t="s">
        <v>179</v>
      </c>
      <c r="C676" s="150" t="s">
        <v>180</v>
      </c>
      <c r="D676" s="128">
        <v>6200720.260302225</v>
      </c>
      <c r="F676" s="128">
        <v>38033.333333333336</v>
      </c>
      <c r="G676" s="128">
        <v>32341.666666666664</v>
      </c>
      <c r="H676" s="128">
        <v>6165844.191119837</v>
      </c>
      <c r="I676" s="128">
        <v>-0.0001</v>
      </c>
      <c r="J676" s="128">
        <v>-0.0001</v>
      </c>
    </row>
    <row r="677" spans="1:8" ht="12.75">
      <c r="A677" s="127">
        <v>38400.84753472222</v>
      </c>
      <c r="C677" s="150" t="s">
        <v>181</v>
      </c>
      <c r="D677" s="128">
        <v>157052.70204318888</v>
      </c>
      <c r="F677" s="128">
        <v>875.4760609710202</v>
      </c>
      <c r="G677" s="128">
        <v>146.48663192705789</v>
      </c>
      <c r="H677" s="128">
        <v>157052.70204318888</v>
      </c>
    </row>
    <row r="679" spans="3:8" ht="12.75">
      <c r="C679" s="150" t="s">
        <v>182</v>
      </c>
      <c r="D679" s="128">
        <v>2.5328138579103405</v>
      </c>
      <c r="F679" s="128">
        <v>2.3018651909842776</v>
      </c>
      <c r="G679" s="128">
        <v>0.4529347032014159</v>
      </c>
      <c r="H679" s="128">
        <v>2.547140297015275</v>
      </c>
    </row>
    <row r="680" spans="1:10" ht="12.75">
      <c r="A680" s="144" t="s">
        <v>171</v>
      </c>
      <c r="C680" s="145" t="s">
        <v>172</v>
      </c>
      <c r="D680" s="145" t="s">
        <v>173</v>
      </c>
      <c r="F680" s="145" t="s">
        <v>174</v>
      </c>
      <c r="G680" s="145" t="s">
        <v>175</v>
      </c>
      <c r="H680" s="145" t="s">
        <v>176</v>
      </c>
      <c r="I680" s="146" t="s">
        <v>177</v>
      </c>
      <c r="J680" s="145" t="s">
        <v>178</v>
      </c>
    </row>
    <row r="681" spans="1:8" ht="12.75">
      <c r="A681" s="147" t="s">
        <v>67</v>
      </c>
      <c r="C681" s="148">
        <v>285.2129999999888</v>
      </c>
      <c r="D681" s="128">
        <v>842701.7314825058</v>
      </c>
      <c r="F681" s="128">
        <v>15075</v>
      </c>
      <c r="G681" s="128">
        <v>12425</v>
      </c>
      <c r="H681" s="149" t="s">
        <v>414</v>
      </c>
    </row>
    <row r="683" spans="4:8" ht="12.75">
      <c r="D683" s="128">
        <v>830205.7710828781</v>
      </c>
      <c r="F683" s="128">
        <v>14925</v>
      </c>
      <c r="G683" s="128">
        <v>12450</v>
      </c>
      <c r="H683" s="149" t="s">
        <v>415</v>
      </c>
    </row>
    <row r="685" spans="4:8" ht="12.75">
      <c r="D685" s="128">
        <v>826754.1548843384</v>
      </c>
      <c r="F685" s="128">
        <v>15275</v>
      </c>
      <c r="G685" s="128">
        <v>12275</v>
      </c>
      <c r="H685" s="149" t="s">
        <v>416</v>
      </c>
    </row>
    <row r="687" spans="1:10" ht="12.75">
      <c r="A687" s="144" t="s">
        <v>179</v>
      </c>
      <c r="C687" s="150" t="s">
        <v>180</v>
      </c>
      <c r="D687" s="128">
        <v>833220.5524832408</v>
      </c>
      <c r="F687" s="128">
        <v>15091.666666666668</v>
      </c>
      <c r="G687" s="128">
        <v>12383.333333333332</v>
      </c>
      <c r="H687" s="128">
        <v>819574.0167840435</v>
      </c>
      <c r="I687" s="128">
        <v>-0.0001</v>
      </c>
      <c r="J687" s="128">
        <v>-0.0001</v>
      </c>
    </row>
    <row r="688" spans="1:8" ht="12.75">
      <c r="A688" s="127">
        <v>38400.84821759259</v>
      </c>
      <c r="C688" s="150" t="s">
        <v>181</v>
      </c>
      <c r="D688" s="128">
        <v>8390.350410305182</v>
      </c>
      <c r="F688" s="128">
        <v>175.5942292142123</v>
      </c>
      <c r="G688" s="128">
        <v>94.64847243000457</v>
      </c>
      <c r="H688" s="128">
        <v>8390.350410305182</v>
      </c>
    </row>
    <row r="690" spans="3:8" ht="12.75">
      <c r="C690" s="150" t="s">
        <v>182</v>
      </c>
      <c r="D690" s="128">
        <v>1.006978330683213</v>
      </c>
      <c r="F690" s="128">
        <v>1.1635178081560178</v>
      </c>
      <c r="G690" s="128">
        <v>0.7643214462719078</v>
      </c>
      <c r="H690" s="128">
        <v>1.0237452918808223</v>
      </c>
    </row>
    <row r="691" spans="1:10" ht="12.75">
      <c r="A691" s="144" t="s">
        <v>171</v>
      </c>
      <c r="C691" s="145" t="s">
        <v>172</v>
      </c>
      <c r="D691" s="145" t="s">
        <v>173</v>
      </c>
      <c r="F691" s="145" t="s">
        <v>174</v>
      </c>
      <c r="G691" s="145" t="s">
        <v>175</v>
      </c>
      <c r="H691" s="145" t="s">
        <v>176</v>
      </c>
      <c r="I691" s="146" t="s">
        <v>177</v>
      </c>
      <c r="J691" s="145" t="s">
        <v>178</v>
      </c>
    </row>
    <row r="692" spans="1:8" ht="12.75">
      <c r="A692" s="147" t="s">
        <v>63</v>
      </c>
      <c r="C692" s="148">
        <v>288.1579999998212</v>
      </c>
      <c r="D692" s="128">
        <v>516302.0768170357</v>
      </c>
      <c r="F692" s="128">
        <v>5620</v>
      </c>
      <c r="G692" s="128">
        <v>5120</v>
      </c>
      <c r="H692" s="149" t="s">
        <v>417</v>
      </c>
    </row>
    <row r="694" spans="4:8" ht="12.75">
      <c r="D694" s="128">
        <v>524754.9693546295</v>
      </c>
      <c r="F694" s="128">
        <v>5620</v>
      </c>
      <c r="G694" s="128">
        <v>5120</v>
      </c>
      <c r="H694" s="149" t="s">
        <v>418</v>
      </c>
    </row>
    <row r="696" spans="4:8" ht="12.75">
      <c r="D696" s="128">
        <v>532304.5498361588</v>
      </c>
      <c r="F696" s="128">
        <v>5620</v>
      </c>
      <c r="G696" s="128">
        <v>5120</v>
      </c>
      <c r="H696" s="149" t="s">
        <v>419</v>
      </c>
    </row>
    <row r="698" spans="1:10" ht="12.75">
      <c r="A698" s="144" t="s">
        <v>179</v>
      </c>
      <c r="C698" s="150" t="s">
        <v>180</v>
      </c>
      <c r="D698" s="128">
        <v>524453.8653359413</v>
      </c>
      <c r="F698" s="128">
        <v>5620</v>
      </c>
      <c r="G698" s="128">
        <v>5120</v>
      </c>
      <c r="H698" s="128">
        <v>519087.73701735726</v>
      </c>
      <c r="I698" s="128">
        <v>-0.0001</v>
      </c>
      <c r="J698" s="128">
        <v>-0.0001</v>
      </c>
    </row>
    <row r="699" spans="1:8" ht="12.75">
      <c r="A699" s="127">
        <v>38400.848645833335</v>
      </c>
      <c r="C699" s="150" t="s">
        <v>181</v>
      </c>
      <c r="D699" s="128">
        <v>8005.484582736204</v>
      </c>
      <c r="H699" s="128">
        <v>8005.484582736204</v>
      </c>
    </row>
    <row r="701" spans="3:8" ht="12.75">
      <c r="C701" s="150" t="s">
        <v>182</v>
      </c>
      <c r="D701" s="128">
        <v>1.526442097553853</v>
      </c>
      <c r="F701" s="128">
        <v>0</v>
      </c>
      <c r="G701" s="128">
        <v>0</v>
      </c>
      <c r="H701" s="128">
        <v>1.542221865755329</v>
      </c>
    </row>
    <row r="702" spans="1:10" ht="12.75">
      <c r="A702" s="144" t="s">
        <v>171</v>
      </c>
      <c r="C702" s="145" t="s">
        <v>172</v>
      </c>
      <c r="D702" s="145" t="s">
        <v>173</v>
      </c>
      <c r="F702" s="145" t="s">
        <v>174</v>
      </c>
      <c r="G702" s="145" t="s">
        <v>175</v>
      </c>
      <c r="H702" s="145" t="s">
        <v>176</v>
      </c>
      <c r="I702" s="146" t="s">
        <v>177</v>
      </c>
      <c r="J702" s="145" t="s">
        <v>178</v>
      </c>
    </row>
    <row r="703" spans="1:8" ht="12.75">
      <c r="A703" s="147" t="s">
        <v>64</v>
      </c>
      <c r="C703" s="148">
        <v>334.94100000010803</v>
      </c>
      <c r="D703" s="128">
        <v>1509410.9606704712</v>
      </c>
      <c r="F703" s="128">
        <v>41700</v>
      </c>
      <c r="G703" s="128">
        <v>189600</v>
      </c>
      <c r="H703" s="149" t="s">
        <v>420</v>
      </c>
    </row>
    <row r="705" spans="4:8" ht="12.75">
      <c r="D705" s="128">
        <v>1538304.6928920746</v>
      </c>
      <c r="F705" s="128">
        <v>45300</v>
      </c>
      <c r="G705" s="128">
        <v>171000</v>
      </c>
      <c r="H705" s="149" t="s">
        <v>421</v>
      </c>
    </row>
    <row r="707" spans="4:8" ht="12.75">
      <c r="D707" s="128">
        <v>1564745.122783661</v>
      </c>
      <c r="F707" s="128">
        <v>43500</v>
      </c>
      <c r="G707" s="128">
        <v>154000</v>
      </c>
      <c r="H707" s="149" t="s">
        <v>422</v>
      </c>
    </row>
    <row r="709" spans="1:10" ht="12.75">
      <c r="A709" s="144" t="s">
        <v>179</v>
      </c>
      <c r="C709" s="150" t="s">
        <v>180</v>
      </c>
      <c r="D709" s="128">
        <v>1537486.9254487357</v>
      </c>
      <c r="F709" s="128">
        <v>43500</v>
      </c>
      <c r="G709" s="128">
        <v>171533.3333333333</v>
      </c>
      <c r="H709" s="128">
        <v>1398163.2357212724</v>
      </c>
      <c r="I709" s="128">
        <v>-0.0001</v>
      </c>
      <c r="J709" s="128">
        <v>-0.0001</v>
      </c>
    </row>
    <row r="710" spans="1:8" ht="12.75">
      <c r="A710" s="127">
        <v>38400.84912037037</v>
      </c>
      <c r="C710" s="150" t="s">
        <v>181</v>
      </c>
      <c r="D710" s="128">
        <v>27676.143732200424</v>
      </c>
      <c r="F710" s="128">
        <v>1800</v>
      </c>
      <c r="G710" s="128">
        <v>17805.991500990145</v>
      </c>
      <c r="H710" s="128">
        <v>27676.143732200424</v>
      </c>
    </row>
    <row r="712" spans="3:8" ht="12.75">
      <c r="C712" s="150" t="s">
        <v>182</v>
      </c>
      <c r="D712" s="128">
        <v>1.8000896966406905</v>
      </c>
      <c r="F712" s="128">
        <v>4.137931034482759</v>
      </c>
      <c r="G712" s="128">
        <v>10.380484746010582</v>
      </c>
      <c r="H712" s="128">
        <v>1.9794644162505888</v>
      </c>
    </row>
    <row r="713" spans="1:10" ht="12.75">
      <c r="A713" s="144" t="s">
        <v>171</v>
      </c>
      <c r="C713" s="145" t="s">
        <v>172</v>
      </c>
      <c r="D713" s="145" t="s">
        <v>173</v>
      </c>
      <c r="F713" s="145" t="s">
        <v>174</v>
      </c>
      <c r="G713" s="145" t="s">
        <v>175</v>
      </c>
      <c r="H713" s="145" t="s">
        <v>176</v>
      </c>
      <c r="I713" s="146" t="s">
        <v>177</v>
      </c>
      <c r="J713" s="145" t="s">
        <v>178</v>
      </c>
    </row>
    <row r="714" spans="1:8" ht="12.75">
      <c r="A714" s="147" t="s">
        <v>68</v>
      </c>
      <c r="C714" s="148">
        <v>393.36599999992177</v>
      </c>
      <c r="D714" s="128">
        <v>4170261.315361023</v>
      </c>
      <c r="F714" s="128">
        <v>16600</v>
      </c>
      <c r="G714" s="128">
        <v>15900</v>
      </c>
      <c r="H714" s="149" t="s">
        <v>423</v>
      </c>
    </row>
    <row r="716" spans="4:8" ht="12.75">
      <c r="D716" s="128">
        <v>4339402.902076721</v>
      </c>
      <c r="F716" s="128">
        <v>16400</v>
      </c>
      <c r="G716" s="128">
        <v>15200</v>
      </c>
      <c r="H716" s="149" t="s">
        <v>424</v>
      </c>
    </row>
    <row r="718" spans="4:8" ht="12.75">
      <c r="D718" s="128">
        <v>4123238.429878235</v>
      </c>
      <c r="F718" s="128">
        <v>18100</v>
      </c>
      <c r="G718" s="128">
        <v>15300</v>
      </c>
      <c r="H718" s="149" t="s">
        <v>425</v>
      </c>
    </row>
    <row r="720" spans="1:10" ht="12.75">
      <c r="A720" s="144" t="s">
        <v>179</v>
      </c>
      <c r="C720" s="150" t="s">
        <v>180</v>
      </c>
      <c r="D720" s="128">
        <v>4210967.549105327</v>
      </c>
      <c r="F720" s="128">
        <v>17033.333333333332</v>
      </c>
      <c r="G720" s="128">
        <v>15466.666666666668</v>
      </c>
      <c r="H720" s="128">
        <v>4194717.549105327</v>
      </c>
      <c r="I720" s="128">
        <v>-0.0001</v>
      </c>
      <c r="J720" s="128">
        <v>-0.0001</v>
      </c>
    </row>
    <row r="721" spans="1:8" ht="12.75">
      <c r="A721" s="127">
        <v>38400.849594907406</v>
      </c>
      <c r="C721" s="150" t="s">
        <v>181</v>
      </c>
      <c r="D721" s="128">
        <v>113686.04953751655</v>
      </c>
      <c r="F721" s="128">
        <v>929.1573243177569</v>
      </c>
      <c r="G721" s="128">
        <v>378.5938897200183</v>
      </c>
      <c r="H721" s="128">
        <v>113686.04953751655</v>
      </c>
    </row>
    <row r="723" spans="3:8" ht="12.75">
      <c r="C723" s="150" t="s">
        <v>182</v>
      </c>
      <c r="D723" s="128">
        <v>2.699760760722808</v>
      </c>
      <c r="F723" s="128">
        <v>5.454935367814621</v>
      </c>
      <c r="G723" s="128">
        <v>2.4478053214656352</v>
      </c>
      <c r="H723" s="128">
        <v>2.710219417795226</v>
      </c>
    </row>
    <row r="724" spans="1:10" ht="12.75">
      <c r="A724" s="144" t="s">
        <v>171</v>
      </c>
      <c r="C724" s="145" t="s">
        <v>172</v>
      </c>
      <c r="D724" s="145" t="s">
        <v>173</v>
      </c>
      <c r="F724" s="145" t="s">
        <v>174</v>
      </c>
      <c r="G724" s="145" t="s">
        <v>175</v>
      </c>
      <c r="H724" s="145" t="s">
        <v>176</v>
      </c>
      <c r="I724" s="146" t="s">
        <v>177</v>
      </c>
      <c r="J724" s="145" t="s">
        <v>178</v>
      </c>
    </row>
    <row r="725" spans="1:8" ht="12.75">
      <c r="A725" s="147" t="s">
        <v>62</v>
      </c>
      <c r="C725" s="148">
        <v>396.15199999976903</v>
      </c>
      <c r="D725" s="128">
        <v>4852766.164306641</v>
      </c>
      <c r="F725" s="128">
        <v>124200</v>
      </c>
      <c r="G725" s="128">
        <v>122000</v>
      </c>
      <c r="H725" s="149" t="s">
        <v>426</v>
      </c>
    </row>
    <row r="727" spans="4:8" ht="12.75">
      <c r="D727" s="128">
        <v>4840136.388076782</v>
      </c>
      <c r="F727" s="128">
        <v>123800</v>
      </c>
      <c r="G727" s="128">
        <v>121800</v>
      </c>
      <c r="H727" s="149" t="s">
        <v>427</v>
      </c>
    </row>
    <row r="729" spans="4:8" ht="12.75">
      <c r="D729" s="128">
        <v>4830971.225418091</v>
      </c>
      <c r="F729" s="128">
        <v>125600</v>
      </c>
      <c r="G729" s="128">
        <v>122500</v>
      </c>
      <c r="H729" s="149" t="s">
        <v>428</v>
      </c>
    </row>
    <row r="731" spans="1:10" ht="12.75">
      <c r="A731" s="144" t="s">
        <v>179</v>
      </c>
      <c r="C731" s="150" t="s">
        <v>180</v>
      </c>
      <c r="D731" s="128">
        <v>4841291.259267171</v>
      </c>
      <c r="F731" s="128">
        <v>124533.33333333334</v>
      </c>
      <c r="G731" s="128">
        <v>122100</v>
      </c>
      <c r="H731" s="128">
        <v>4717961.572386474</v>
      </c>
      <c r="I731" s="128">
        <v>-0.0001</v>
      </c>
      <c r="J731" s="128">
        <v>-0.0001</v>
      </c>
    </row>
    <row r="732" spans="1:8" ht="12.75">
      <c r="A732" s="127">
        <v>38400.85005787037</v>
      </c>
      <c r="C732" s="150" t="s">
        <v>181</v>
      </c>
      <c r="D732" s="128">
        <v>10943.268976559672</v>
      </c>
      <c r="F732" s="128">
        <v>945.1631252505217</v>
      </c>
      <c r="G732" s="128">
        <v>360.5551275463989</v>
      </c>
      <c r="H732" s="128">
        <v>10943.268976559672</v>
      </c>
    </row>
    <row r="734" spans="3:8" ht="12.75">
      <c r="C734" s="150" t="s">
        <v>182</v>
      </c>
      <c r="D734" s="128">
        <v>0.2260402936016736</v>
      </c>
      <c r="F734" s="128">
        <v>0.7589639656722604</v>
      </c>
      <c r="G734" s="128">
        <v>0.2952949447554455</v>
      </c>
      <c r="H734" s="128">
        <v>0.23194909090843374</v>
      </c>
    </row>
    <row r="735" spans="1:10" ht="12.75">
      <c r="A735" s="144" t="s">
        <v>171</v>
      </c>
      <c r="C735" s="145" t="s">
        <v>172</v>
      </c>
      <c r="D735" s="145" t="s">
        <v>173</v>
      </c>
      <c r="F735" s="145" t="s">
        <v>174</v>
      </c>
      <c r="G735" s="145" t="s">
        <v>175</v>
      </c>
      <c r="H735" s="145" t="s">
        <v>176</v>
      </c>
      <c r="I735" s="146" t="s">
        <v>177</v>
      </c>
      <c r="J735" s="145" t="s">
        <v>178</v>
      </c>
    </row>
    <row r="736" spans="1:8" ht="12.75">
      <c r="A736" s="147" t="s">
        <v>69</v>
      </c>
      <c r="C736" s="148">
        <v>589.5920000001788</v>
      </c>
      <c r="D736" s="128">
        <v>590136.6716146469</v>
      </c>
      <c r="F736" s="128">
        <v>4580</v>
      </c>
      <c r="G736" s="128">
        <v>4250</v>
      </c>
      <c r="H736" s="149" t="s">
        <v>429</v>
      </c>
    </row>
    <row r="738" spans="4:8" ht="12.75">
      <c r="D738" s="128">
        <v>606961.492014885</v>
      </c>
      <c r="F738" s="128">
        <v>4430</v>
      </c>
      <c r="G738" s="128">
        <v>4280</v>
      </c>
      <c r="H738" s="149" t="s">
        <v>430</v>
      </c>
    </row>
    <row r="740" spans="4:8" ht="12.75">
      <c r="D740" s="128">
        <v>592530.7789926529</v>
      </c>
      <c r="F740" s="128">
        <v>4860</v>
      </c>
      <c r="G740" s="128">
        <v>4190</v>
      </c>
      <c r="H740" s="149" t="s">
        <v>431</v>
      </c>
    </row>
    <row r="742" spans="1:10" ht="12.75">
      <c r="A742" s="144" t="s">
        <v>179</v>
      </c>
      <c r="C742" s="150" t="s">
        <v>180</v>
      </c>
      <c r="D742" s="128">
        <v>596542.9808740616</v>
      </c>
      <c r="F742" s="128">
        <v>4623.333333333333</v>
      </c>
      <c r="G742" s="128">
        <v>4240</v>
      </c>
      <c r="H742" s="128">
        <v>592122.9425198077</v>
      </c>
      <c r="I742" s="128">
        <v>-0.0001</v>
      </c>
      <c r="J742" s="128">
        <v>-0.0001</v>
      </c>
    </row>
    <row r="743" spans="1:8" ht="12.75">
      <c r="A743" s="127">
        <v>38400.85055555555</v>
      </c>
      <c r="C743" s="150" t="s">
        <v>181</v>
      </c>
      <c r="D743" s="128">
        <v>9101.756332039025</v>
      </c>
      <c r="F743" s="128">
        <v>218.25062046494466</v>
      </c>
      <c r="G743" s="128">
        <v>45.8257569495584</v>
      </c>
      <c r="H743" s="128">
        <v>9101.756332039025</v>
      </c>
    </row>
    <row r="745" spans="3:8" ht="12.75">
      <c r="C745" s="150" t="s">
        <v>182</v>
      </c>
      <c r="D745" s="128">
        <v>1.5257503019653387</v>
      </c>
      <c r="F745" s="128">
        <v>4.720633463553238</v>
      </c>
      <c r="G745" s="128">
        <v>1.0807961544707172</v>
      </c>
      <c r="H745" s="128">
        <v>1.5371396172061944</v>
      </c>
    </row>
    <row r="746" spans="1:10" ht="12.75">
      <c r="A746" s="144" t="s">
        <v>171</v>
      </c>
      <c r="C746" s="145" t="s">
        <v>172</v>
      </c>
      <c r="D746" s="145" t="s">
        <v>173</v>
      </c>
      <c r="F746" s="145" t="s">
        <v>174</v>
      </c>
      <c r="G746" s="145" t="s">
        <v>175</v>
      </c>
      <c r="H746" s="145" t="s">
        <v>176</v>
      </c>
      <c r="I746" s="146" t="s">
        <v>177</v>
      </c>
      <c r="J746" s="145" t="s">
        <v>178</v>
      </c>
    </row>
    <row r="747" spans="1:8" ht="12.75">
      <c r="A747" s="147" t="s">
        <v>70</v>
      </c>
      <c r="C747" s="148">
        <v>766.4900000002235</v>
      </c>
      <c r="D747" s="128">
        <v>3178.4642303176224</v>
      </c>
      <c r="F747" s="128">
        <v>1810</v>
      </c>
      <c r="G747" s="128">
        <v>1973.0000000018626</v>
      </c>
      <c r="H747" s="149" t="s">
        <v>432</v>
      </c>
    </row>
    <row r="749" spans="4:8" ht="12.75">
      <c r="D749" s="128">
        <v>3234.5215295888484</v>
      </c>
      <c r="F749" s="128">
        <v>1737</v>
      </c>
      <c r="G749" s="128">
        <v>1872</v>
      </c>
      <c r="H749" s="149" t="s">
        <v>433</v>
      </c>
    </row>
    <row r="751" spans="4:8" ht="12.75">
      <c r="D751" s="128">
        <v>3231.67972747609</v>
      </c>
      <c r="F751" s="128">
        <v>1845.0000000018626</v>
      </c>
      <c r="G751" s="128">
        <v>1767.0000000018626</v>
      </c>
      <c r="H751" s="149" t="s">
        <v>434</v>
      </c>
    </row>
    <row r="753" spans="1:10" ht="12.75">
      <c r="A753" s="144" t="s">
        <v>179</v>
      </c>
      <c r="C753" s="150" t="s">
        <v>180</v>
      </c>
      <c r="D753" s="128">
        <v>3214.8884957941873</v>
      </c>
      <c r="F753" s="128">
        <v>1797.3333333339542</v>
      </c>
      <c r="G753" s="128">
        <v>1870.6666666679084</v>
      </c>
      <c r="H753" s="128">
        <v>1379.4576014843003</v>
      </c>
      <c r="I753" s="128">
        <v>-0.0001</v>
      </c>
      <c r="J753" s="128">
        <v>-0.0001</v>
      </c>
    </row>
    <row r="754" spans="1:8" ht="12.75">
      <c r="A754" s="127">
        <v>38400.85105324074</v>
      </c>
      <c r="C754" s="150" t="s">
        <v>181</v>
      </c>
      <c r="D754" s="128">
        <v>31.576324935714837</v>
      </c>
      <c r="F754" s="128">
        <v>55.10293398197906</v>
      </c>
      <c r="G754" s="128">
        <v>103.00647228854578</v>
      </c>
      <c r="H754" s="128">
        <v>31.576324935714837</v>
      </c>
    </row>
    <row r="756" spans="3:8" ht="12.75">
      <c r="C756" s="150" t="s">
        <v>182</v>
      </c>
      <c r="D756" s="128">
        <v>0.9821903614083015</v>
      </c>
      <c r="F756" s="128">
        <v>3.0658160598271538</v>
      </c>
      <c r="G756" s="128">
        <v>5.506404434523025</v>
      </c>
      <c r="H756" s="128">
        <v>2.289039177553455</v>
      </c>
    </row>
    <row r="757" spans="1:16" ht="12.75">
      <c r="A757" s="138" t="s">
        <v>226</v>
      </c>
      <c r="B757" s="133" t="s">
        <v>86</v>
      </c>
      <c r="D757" s="138" t="s">
        <v>227</v>
      </c>
      <c r="E757" s="133" t="s">
        <v>228</v>
      </c>
      <c r="F757" s="134" t="s">
        <v>188</v>
      </c>
      <c r="G757" s="139" t="s">
        <v>230</v>
      </c>
      <c r="H757" s="140">
        <v>1</v>
      </c>
      <c r="I757" s="141" t="s">
        <v>231</v>
      </c>
      <c r="J757" s="140">
        <v>7</v>
      </c>
      <c r="K757" s="139" t="s">
        <v>232</v>
      </c>
      <c r="L757" s="142">
        <v>1</v>
      </c>
      <c r="M757" s="139" t="s">
        <v>233</v>
      </c>
      <c r="N757" s="143">
        <v>1</v>
      </c>
      <c r="O757" s="139" t="s">
        <v>234</v>
      </c>
      <c r="P757" s="143">
        <v>1</v>
      </c>
    </row>
    <row r="759" spans="1:10" ht="12.75">
      <c r="A759" s="144" t="s">
        <v>171</v>
      </c>
      <c r="C759" s="145" t="s">
        <v>172</v>
      </c>
      <c r="D759" s="145" t="s">
        <v>173</v>
      </c>
      <c r="F759" s="145" t="s">
        <v>174</v>
      </c>
      <c r="G759" s="145" t="s">
        <v>175</v>
      </c>
      <c r="H759" s="145" t="s">
        <v>176</v>
      </c>
      <c r="I759" s="146" t="s">
        <v>177</v>
      </c>
      <c r="J759" s="145" t="s">
        <v>178</v>
      </c>
    </row>
    <row r="760" spans="1:8" ht="12.75">
      <c r="A760" s="147" t="s">
        <v>38</v>
      </c>
      <c r="C760" s="148">
        <v>178.2290000000503</v>
      </c>
      <c r="D760" s="128">
        <v>756.8399609215558</v>
      </c>
      <c r="F760" s="128">
        <v>412.00000000046566</v>
      </c>
      <c r="G760" s="128">
        <v>424</v>
      </c>
      <c r="H760" s="149" t="s">
        <v>435</v>
      </c>
    </row>
    <row r="762" spans="4:8" ht="12.75">
      <c r="D762" s="128">
        <v>677.889047736302</v>
      </c>
      <c r="F762" s="128">
        <v>433.99999999953434</v>
      </c>
      <c r="G762" s="128">
        <v>371</v>
      </c>
      <c r="H762" s="149" t="s">
        <v>436</v>
      </c>
    </row>
    <row r="764" spans="4:8" ht="12.75">
      <c r="D764" s="128">
        <v>545.5</v>
      </c>
      <c r="F764" s="128">
        <v>399</v>
      </c>
      <c r="G764" s="128">
        <v>404</v>
      </c>
      <c r="H764" s="149" t="s">
        <v>437</v>
      </c>
    </row>
    <row r="766" spans="1:8" ht="12.75">
      <c r="A766" s="144" t="s">
        <v>179</v>
      </c>
      <c r="C766" s="150" t="s">
        <v>180</v>
      </c>
      <c r="D766" s="128">
        <v>660.0763362192858</v>
      </c>
      <c r="F766" s="128">
        <v>415</v>
      </c>
      <c r="G766" s="128">
        <v>399.66666666666663</v>
      </c>
      <c r="H766" s="128">
        <v>254.7845919610612</v>
      </c>
    </row>
    <row r="767" spans="1:8" ht="12.75">
      <c r="A767" s="127">
        <v>38400.85333333333</v>
      </c>
      <c r="C767" s="150" t="s">
        <v>181</v>
      </c>
      <c r="D767" s="128">
        <v>106.79004770704258</v>
      </c>
      <c r="F767" s="128">
        <v>17.691806012664955</v>
      </c>
      <c r="G767" s="128">
        <v>26.764404221527766</v>
      </c>
      <c r="H767" s="128">
        <v>106.79004770704258</v>
      </c>
    </row>
    <row r="769" spans="3:8" ht="12.75">
      <c r="C769" s="150" t="s">
        <v>182</v>
      </c>
      <c r="D769" s="128">
        <v>16.178439045202428</v>
      </c>
      <c r="F769" s="128">
        <v>4.263085786184327</v>
      </c>
      <c r="G769" s="128">
        <v>6.696681623401445</v>
      </c>
      <c r="H769" s="128">
        <v>41.91385628349274</v>
      </c>
    </row>
    <row r="770" spans="1:10" ht="12.75">
      <c r="A770" s="144" t="s">
        <v>171</v>
      </c>
      <c r="C770" s="145" t="s">
        <v>172</v>
      </c>
      <c r="D770" s="145" t="s">
        <v>173</v>
      </c>
      <c r="F770" s="145" t="s">
        <v>174</v>
      </c>
      <c r="G770" s="145" t="s">
        <v>175</v>
      </c>
      <c r="H770" s="145" t="s">
        <v>176</v>
      </c>
      <c r="I770" s="146" t="s">
        <v>177</v>
      </c>
      <c r="J770" s="145" t="s">
        <v>178</v>
      </c>
    </row>
    <row r="771" spans="1:8" ht="12.75">
      <c r="A771" s="147" t="s">
        <v>63</v>
      </c>
      <c r="C771" s="148">
        <v>251.61100000003353</v>
      </c>
      <c r="D771" s="128">
        <v>5281295.38105011</v>
      </c>
      <c r="F771" s="128">
        <v>36000</v>
      </c>
      <c r="G771" s="128">
        <v>33200</v>
      </c>
      <c r="H771" s="149" t="s">
        <v>438</v>
      </c>
    </row>
    <row r="773" spans="4:8" ht="12.75">
      <c r="D773" s="128">
        <v>5301938.395294189</v>
      </c>
      <c r="F773" s="128">
        <v>37600</v>
      </c>
      <c r="G773" s="128">
        <v>32100</v>
      </c>
      <c r="H773" s="149" t="s">
        <v>439</v>
      </c>
    </row>
    <row r="775" spans="4:8" ht="12.75">
      <c r="D775" s="128">
        <v>5194074.676925659</v>
      </c>
      <c r="F775" s="128">
        <v>39500</v>
      </c>
      <c r="G775" s="128">
        <v>32400</v>
      </c>
      <c r="H775" s="149" t="s">
        <v>440</v>
      </c>
    </row>
    <row r="777" spans="1:10" ht="12.75">
      <c r="A777" s="144" t="s">
        <v>179</v>
      </c>
      <c r="C777" s="150" t="s">
        <v>180</v>
      </c>
      <c r="D777" s="128">
        <v>5259102.817756653</v>
      </c>
      <c r="F777" s="128">
        <v>37700</v>
      </c>
      <c r="G777" s="128">
        <v>32566.666666666664</v>
      </c>
      <c r="H777" s="128">
        <v>5223994.785628139</v>
      </c>
      <c r="I777" s="128">
        <v>-0.0001</v>
      </c>
      <c r="J777" s="128">
        <v>-0.0001</v>
      </c>
    </row>
    <row r="778" spans="1:8" ht="12.75">
      <c r="A778" s="127">
        <v>38400.853842592594</v>
      </c>
      <c r="C778" s="150" t="s">
        <v>181</v>
      </c>
      <c r="D778" s="128">
        <v>57254.06391008414</v>
      </c>
      <c r="F778" s="128">
        <v>1752.1415467935233</v>
      </c>
      <c r="G778" s="128">
        <v>568.6240703077326</v>
      </c>
      <c r="H778" s="128">
        <v>57254.06391008414</v>
      </c>
    </row>
    <row r="780" spans="3:8" ht="12.75">
      <c r="C780" s="150" t="s">
        <v>182</v>
      </c>
      <c r="D780" s="128">
        <v>1.0886659929289364</v>
      </c>
      <c r="F780" s="128">
        <v>4.647590309797144</v>
      </c>
      <c r="G780" s="128">
        <v>1.7460309221322396</v>
      </c>
      <c r="H780" s="128">
        <v>1.0959824092397106</v>
      </c>
    </row>
    <row r="781" spans="1:10" ht="12.75">
      <c r="A781" s="144" t="s">
        <v>171</v>
      </c>
      <c r="C781" s="145" t="s">
        <v>172</v>
      </c>
      <c r="D781" s="145" t="s">
        <v>173</v>
      </c>
      <c r="F781" s="145" t="s">
        <v>174</v>
      </c>
      <c r="G781" s="145" t="s">
        <v>175</v>
      </c>
      <c r="H781" s="145" t="s">
        <v>176</v>
      </c>
      <c r="I781" s="146" t="s">
        <v>177</v>
      </c>
      <c r="J781" s="145" t="s">
        <v>178</v>
      </c>
    </row>
    <row r="782" spans="1:8" ht="12.75">
      <c r="A782" s="147" t="s">
        <v>66</v>
      </c>
      <c r="C782" s="148">
        <v>257.6099999998696</v>
      </c>
      <c r="D782" s="128">
        <v>494555.0210866928</v>
      </c>
      <c r="F782" s="128">
        <v>20295</v>
      </c>
      <c r="G782" s="128">
        <v>15142.5</v>
      </c>
      <c r="H782" s="149" t="s">
        <v>441</v>
      </c>
    </row>
    <row r="784" spans="4:8" ht="12.75">
      <c r="D784" s="128">
        <v>487843.0524430275</v>
      </c>
      <c r="F784" s="128">
        <v>19782.5</v>
      </c>
      <c r="G784" s="128">
        <v>15580</v>
      </c>
      <c r="H784" s="149" t="s">
        <v>442</v>
      </c>
    </row>
    <row r="786" spans="4:8" ht="12.75">
      <c r="D786" s="128">
        <v>510080.86999320984</v>
      </c>
      <c r="F786" s="128">
        <v>18792.5</v>
      </c>
      <c r="G786" s="128">
        <v>15360.000000014901</v>
      </c>
      <c r="H786" s="149" t="s">
        <v>443</v>
      </c>
    </row>
    <row r="788" spans="1:10" ht="12.75">
      <c r="A788" s="144" t="s">
        <v>179</v>
      </c>
      <c r="C788" s="150" t="s">
        <v>180</v>
      </c>
      <c r="D788" s="128">
        <v>497492.9811743101</v>
      </c>
      <c r="F788" s="128">
        <v>19623.333333333332</v>
      </c>
      <c r="G788" s="128">
        <v>15360.833333338302</v>
      </c>
      <c r="H788" s="128">
        <v>480000.89784097427</v>
      </c>
      <c r="I788" s="128">
        <v>-0.0001</v>
      </c>
      <c r="J788" s="128">
        <v>-0.0001</v>
      </c>
    </row>
    <row r="789" spans="1:8" ht="12.75">
      <c r="A789" s="127">
        <v>38400.85449074074</v>
      </c>
      <c r="C789" s="150" t="s">
        <v>181</v>
      </c>
      <c r="D789" s="128">
        <v>11406.307003412354</v>
      </c>
      <c r="F789" s="128">
        <v>763.7912563870664</v>
      </c>
      <c r="G789" s="128">
        <v>218.75119047295112</v>
      </c>
      <c r="H789" s="128">
        <v>11406.307003412354</v>
      </c>
    </row>
    <row r="791" spans="3:8" ht="12.75">
      <c r="C791" s="150" t="s">
        <v>182</v>
      </c>
      <c r="D791" s="128">
        <v>2.2927573724735324</v>
      </c>
      <c r="F791" s="128">
        <v>3.892260521761848</v>
      </c>
      <c r="G791" s="128">
        <v>1.4240841347987654</v>
      </c>
      <c r="H791" s="128">
        <v>2.376309514152471</v>
      </c>
    </row>
    <row r="792" spans="1:10" ht="12.75">
      <c r="A792" s="144" t="s">
        <v>171</v>
      </c>
      <c r="C792" s="145" t="s">
        <v>172</v>
      </c>
      <c r="D792" s="145" t="s">
        <v>173</v>
      </c>
      <c r="F792" s="145" t="s">
        <v>174</v>
      </c>
      <c r="G792" s="145" t="s">
        <v>175</v>
      </c>
      <c r="H792" s="145" t="s">
        <v>176</v>
      </c>
      <c r="I792" s="146" t="s">
        <v>177</v>
      </c>
      <c r="J792" s="145" t="s">
        <v>178</v>
      </c>
    </row>
    <row r="793" spans="1:8" ht="12.75">
      <c r="A793" s="147" t="s">
        <v>65</v>
      </c>
      <c r="C793" s="148">
        <v>259.9399999999441</v>
      </c>
      <c r="D793" s="128">
        <v>5428959.84690094</v>
      </c>
      <c r="F793" s="128">
        <v>35100</v>
      </c>
      <c r="G793" s="128">
        <v>30825</v>
      </c>
      <c r="H793" s="149" t="s">
        <v>444</v>
      </c>
    </row>
    <row r="795" spans="4:8" ht="12.75">
      <c r="D795" s="128">
        <v>5373092.315353394</v>
      </c>
      <c r="F795" s="128">
        <v>34050</v>
      </c>
      <c r="G795" s="128">
        <v>30375</v>
      </c>
      <c r="H795" s="149" t="s">
        <v>445</v>
      </c>
    </row>
    <row r="797" spans="4:8" ht="12.75">
      <c r="D797" s="128">
        <v>5353833.106834412</v>
      </c>
      <c r="F797" s="128">
        <v>35025</v>
      </c>
      <c r="G797" s="128">
        <v>31225</v>
      </c>
      <c r="H797" s="149" t="s">
        <v>446</v>
      </c>
    </row>
    <row r="799" spans="1:10" ht="12.75">
      <c r="A799" s="144" t="s">
        <v>179</v>
      </c>
      <c r="C799" s="150" t="s">
        <v>180</v>
      </c>
      <c r="D799" s="128">
        <v>5385295.089696249</v>
      </c>
      <c r="F799" s="128">
        <v>34725</v>
      </c>
      <c r="G799" s="128">
        <v>30808.333333333336</v>
      </c>
      <c r="H799" s="128">
        <v>5352742.731205683</v>
      </c>
      <c r="I799" s="128">
        <v>-0.0001</v>
      </c>
      <c r="J799" s="128">
        <v>-0.0001</v>
      </c>
    </row>
    <row r="800" spans="1:8" ht="12.75">
      <c r="A800" s="127">
        <v>38400.855162037034</v>
      </c>
      <c r="C800" s="150" t="s">
        <v>181</v>
      </c>
      <c r="D800" s="128">
        <v>39021.62918826771</v>
      </c>
      <c r="F800" s="128">
        <v>585.7687256929992</v>
      </c>
      <c r="G800" s="128">
        <v>425.24502740576906</v>
      </c>
      <c r="H800" s="128">
        <v>39021.62918826771</v>
      </c>
    </row>
    <row r="802" spans="3:8" ht="12.75">
      <c r="C802" s="150" t="s">
        <v>182</v>
      </c>
      <c r="D802" s="128">
        <v>0.7245959327823702</v>
      </c>
      <c r="F802" s="128">
        <v>1.6868789796774635</v>
      </c>
      <c r="G802" s="128">
        <v>1.3802922177087447</v>
      </c>
      <c r="H802" s="128">
        <v>0.729002516051771</v>
      </c>
    </row>
    <row r="803" spans="1:10" ht="12.75">
      <c r="A803" s="144" t="s">
        <v>171</v>
      </c>
      <c r="C803" s="145" t="s">
        <v>172</v>
      </c>
      <c r="D803" s="145" t="s">
        <v>173</v>
      </c>
      <c r="F803" s="145" t="s">
        <v>174</v>
      </c>
      <c r="G803" s="145" t="s">
        <v>175</v>
      </c>
      <c r="H803" s="145" t="s">
        <v>176</v>
      </c>
      <c r="I803" s="146" t="s">
        <v>177</v>
      </c>
      <c r="J803" s="145" t="s">
        <v>178</v>
      </c>
    </row>
    <row r="804" spans="1:8" ht="12.75">
      <c r="A804" s="147" t="s">
        <v>67</v>
      </c>
      <c r="C804" s="148">
        <v>285.2129999999888</v>
      </c>
      <c r="D804" s="128">
        <v>838765.3630838394</v>
      </c>
      <c r="F804" s="128">
        <v>15175</v>
      </c>
      <c r="G804" s="128">
        <v>12575</v>
      </c>
      <c r="H804" s="149" t="s">
        <v>447</v>
      </c>
    </row>
    <row r="806" spans="4:8" ht="12.75">
      <c r="D806" s="128">
        <v>865839.1970787048</v>
      </c>
      <c r="F806" s="128">
        <v>15125</v>
      </c>
      <c r="G806" s="128">
        <v>12575</v>
      </c>
      <c r="H806" s="149" t="s">
        <v>448</v>
      </c>
    </row>
    <row r="808" spans="4:8" ht="12.75">
      <c r="D808" s="128">
        <v>863581.3306884766</v>
      </c>
      <c r="F808" s="128">
        <v>15025</v>
      </c>
      <c r="G808" s="128">
        <v>12550</v>
      </c>
      <c r="H808" s="149" t="s">
        <v>449</v>
      </c>
    </row>
    <row r="810" spans="1:10" ht="12.75">
      <c r="A810" s="144" t="s">
        <v>179</v>
      </c>
      <c r="C810" s="150" t="s">
        <v>180</v>
      </c>
      <c r="D810" s="128">
        <v>856061.963617007</v>
      </c>
      <c r="F810" s="128">
        <v>15108.333333333332</v>
      </c>
      <c r="G810" s="128">
        <v>12566.666666666668</v>
      </c>
      <c r="H810" s="128">
        <v>842309.8301146834</v>
      </c>
      <c r="I810" s="128">
        <v>-0.0001</v>
      </c>
      <c r="J810" s="128">
        <v>-0.0001</v>
      </c>
    </row>
    <row r="811" spans="1:8" ht="12.75">
      <c r="A811" s="127">
        <v>38400.855844907404</v>
      </c>
      <c r="C811" s="150" t="s">
        <v>181</v>
      </c>
      <c r="D811" s="128">
        <v>15021.776947554617</v>
      </c>
      <c r="F811" s="128">
        <v>76.37626158259735</v>
      </c>
      <c r="G811" s="128">
        <v>14.433756729740642</v>
      </c>
      <c r="H811" s="128">
        <v>15021.776947554617</v>
      </c>
    </row>
    <row r="813" spans="3:8" ht="12.75">
      <c r="C813" s="150" t="s">
        <v>182</v>
      </c>
      <c r="D813" s="128">
        <v>1.7547534624812744</v>
      </c>
      <c r="F813" s="128">
        <v>0.5055240700447703</v>
      </c>
      <c r="G813" s="128">
        <v>0.1148574806080157</v>
      </c>
      <c r="H813" s="128">
        <v>1.7834027825021763</v>
      </c>
    </row>
    <row r="814" spans="1:10" ht="12.75">
      <c r="A814" s="144" t="s">
        <v>171</v>
      </c>
      <c r="C814" s="145" t="s">
        <v>172</v>
      </c>
      <c r="D814" s="145" t="s">
        <v>173</v>
      </c>
      <c r="F814" s="145" t="s">
        <v>174</v>
      </c>
      <c r="G814" s="145" t="s">
        <v>175</v>
      </c>
      <c r="H814" s="145" t="s">
        <v>176</v>
      </c>
      <c r="I814" s="146" t="s">
        <v>177</v>
      </c>
      <c r="J814" s="145" t="s">
        <v>178</v>
      </c>
    </row>
    <row r="815" spans="1:8" ht="12.75">
      <c r="A815" s="147" t="s">
        <v>63</v>
      </c>
      <c r="C815" s="148">
        <v>288.1579999998212</v>
      </c>
      <c r="D815" s="128">
        <v>516053.57669353485</v>
      </c>
      <c r="F815" s="128">
        <v>5880</v>
      </c>
      <c r="G815" s="128">
        <v>5320</v>
      </c>
      <c r="H815" s="149" t="s">
        <v>450</v>
      </c>
    </row>
    <row r="817" spans="4:8" ht="12.75">
      <c r="D817" s="128">
        <v>518533.6841535568</v>
      </c>
      <c r="F817" s="128">
        <v>5880</v>
      </c>
      <c r="G817" s="128">
        <v>5320</v>
      </c>
      <c r="H817" s="149" t="s">
        <v>451</v>
      </c>
    </row>
    <row r="819" spans="4:8" ht="12.75">
      <c r="D819" s="128">
        <v>520112.3711857796</v>
      </c>
      <c r="F819" s="128">
        <v>5880</v>
      </c>
      <c r="G819" s="128">
        <v>5320</v>
      </c>
      <c r="H819" s="149" t="s">
        <v>452</v>
      </c>
    </row>
    <row r="821" spans="1:10" ht="12.75">
      <c r="A821" s="144" t="s">
        <v>179</v>
      </c>
      <c r="C821" s="150" t="s">
        <v>180</v>
      </c>
      <c r="D821" s="128">
        <v>518233.21067762375</v>
      </c>
      <c r="F821" s="128">
        <v>5880</v>
      </c>
      <c r="G821" s="128">
        <v>5320</v>
      </c>
      <c r="H821" s="128">
        <v>512637.5469608096</v>
      </c>
      <c r="I821" s="128">
        <v>-0.0001</v>
      </c>
      <c r="J821" s="128">
        <v>-0.0001</v>
      </c>
    </row>
    <row r="822" spans="1:8" ht="12.75">
      <c r="A822" s="127">
        <v>38400.856261574074</v>
      </c>
      <c r="C822" s="150" t="s">
        <v>181</v>
      </c>
      <c r="D822" s="128">
        <v>2046.012320305953</v>
      </c>
      <c r="H822" s="128">
        <v>2046.012320305953</v>
      </c>
    </row>
    <row r="824" spans="3:8" ht="12.75">
      <c r="C824" s="150" t="s">
        <v>182</v>
      </c>
      <c r="D824" s="128">
        <v>0.39480532666570306</v>
      </c>
      <c r="F824" s="128">
        <v>0</v>
      </c>
      <c r="G824" s="128">
        <v>0</v>
      </c>
      <c r="H824" s="128">
        <v>0.39911480000554234</v>
      </c>
    </row>
    <row r="825" spans="1:10" ht="12.75">
      <c r="A825" s="144" t="s">
        <v>171</v>
      </c>
      <c r="C825" s="145" t="s">
        <v>172</v>
      </c>
      <c r="D825" s="145" t="s">
        <v>173</v>
      </c>
      <c r="F825" s="145" t="s">
        <v>174</v>
      </c>
      <c r="G825" s="145" t="s">
        <v>175</v>
      </c>
      <c r="H825" s="145" t="s">
        <v>176</v>
      </c>
      <c r="I825" s="146" t="s">
        <v>177</v>
      </c>
      <c r="J825" s="145" t="s">
        <v>178</v>
      </c>
    </row>
    <row r="826" spans="1:8" ht="12.75">
      <c r="A826" s="147" t="s">
        <v>64</v>
      </c>
      <c r="C826" s="148">
        <v>334.94100000010803</v>
      </c>
      <c r="D826" s="128">
        <v>1891805.5147838593</v>
      </c>
      <c r="F826" s="128">
        <v>46400</v>
      </c>
      <c r="G826" s="128">
        <v>247800</v>
      </c>
      <c r="H826" s="149" t="s">
        <v>453</v>
      </c>
    </row>
    <row r="828" spans="4:8" ht="12.75">
      <c r="D828" s="128">
        <v>1874679.9505329132</v>
      </c>
      <c r="F828" s="128">
        <v>44300</v>
      </c>
      <c r="G828" s="128">
        <v>168200</v>
      </c>
      <c r="H828" s="149" t="s">
        <v>454</v>
      </c>
    </row>
    <row r="830" spans="4:8" ht="12.75">
      <c r="D830" s="128">
        <v>1863810.9784679413</v>
      </c>
      <c r="F830" s="128">
        <v>46800</v>
      </c>
      <c r="G830" s="128">
        <v>187500</v>
      </c>
      <c r="H830" s="149" t="s">
        <v>455</v>
      </c>
    </row>
    <row r="832" spans="1:10" ht="12.75">
      <c r="A832" s="144" t="s">
        <v>179</v>
      </c>
      <c r="C832" s="150" t="s">
        <v>180</v>
      </c>
      <c r="D832" s="128">
        <v>1876765.4812615714</v>
      </c>
      <c r="F832" s="128">
        <v>45833.33333333333</v>
      </c>
      <c r="G832" s="128">
        <v>201166.6666666667</v>
      </c>
      <c r="H832" s="128">
        <v>1714676.3827290765</v>
      </c>
      <c r="I832" s="128">
        <v>-0.0001</v>
      </c>
      <c r="J832" s="128">
        <v>-0.0001</v>
      </c>
    </row>
    <row r="833" spans="1:8" ht="12.75">
      <c r="A833" s="127">
        <v>38400.85674768518</v>
      </c>
      <c r="C833" s="150" t="s">
        <v>181</v>
      </c>
      <c r="D833" s="128">
        <v>14113.312676364583</v>
      </c>
      <c r="F833" s="128">
        <v>1342.8824718989124</v>
      </c>
      <c r="G833" s="128">
        <v>41522.56414689889</v>
      </c>
      <c r="H833" s="128">
        <v>14113.312676364583</v>
      </c>
    </row>
    <row r="835" spans="3:8" ht="12.75">
      <c r="C835" s="150" t="s">
        <v>182</v>
      </c>
      <c r="D835" s="128">
        <v>0.75200193190241</v>
      </c>
      <c r="F835" s="128">
        <v>2.929925393233992</v>
      </c>
      <c r="G835" s="128">
        <v>20.640876957861916</v>
      </c>
      <c r="H835" s="128">
        <v>0.8230889990974191</v>
      </c>
    </row>
    <row r="836" spans="1:10" ht="12.75">
      <c r="A836" s="144" t="s">
        <v>171</v>
      </c>
      <c r="C836" s="145" t="s">
        <v>172</v>
      </c>
      <c r="D836" s="145" t="s">
        <v>173</v>
      </c>
      <c r="F836" s="145" t="s">
        <v>174</v>
      </c>
      <c r="G836" s="145" t="s">
        <v>175</v>
      </c>
      <c r="H836" s="145" t="s">
        <v>176</v>
      </c>
      <c r="I836" s="146" t="s">
        <v>177</v>
      </c>
      <c r="J836" s="145" t="s">
        <v>178</v>
      </c>
    </row>
    <row r="837" spans="1:8" ht="12.75">
      <c r="A837" s="147" t="s">
        <v>68</v>
      </c>
      <c r="C837" s="148">
        <v>393.36599999992177</v>
      </c>
      <c r="D837" s="128">
        <v>4490203.19039917</v>
      </c>
      <c r="F837" s="128">
        <v>16300</v>
      </c>
      <c r="G837" s="128">
        <v>16300</v>
      </c>
      <c r="H837" s="149" t="s">
        <v>456</v>
      </c>
    </row>
    <row r="839" spans="4:8" ht="12.75">
      <c r="D839" s="128">
        <v>4423805.405479431</v>
      </c>
      <c r="F839" s="128">
        <v>16900</v>
      </c>
      <c r="G839" s="128">
        <v>15100</v>
      </c>
      <c r="H839" s="149" t="s">
        <v>457</v>
      </c>
    </row>
    <row r="841" spans="4:8" ht="12.75">
      <c r="D841" s="128">
        <v>4420029.20892334</v>
      </c>
      <c r="F841" s="128">
        <v>18200</v>
      </c>
      <c r="G841" s="128">
        <v>15100</v>
      </c>
      <c r="H841" s="149" t="s">
        <v>458</v>
      </c>
    </row>
    <row r="843" spans="1:10" ht="12.75">
      <c r="A843" s="144" t="s">
        <v>179</v>
      </c>
      <c r="C843" s="150" t="s">
        <v>180</v>
      </c>
      <c r="D843" s="128">
        <v>4444679.268267314</v>
      </c>
      <c r="F843" s="128">
        <v>17133.333333333332</v>
      </c>
      <c r="G843" s="128">
        <v>15500</v>
      </c>
      <c r="H843" s="128">
        <v>4428362.601600647</v>
      </c>
      <c r="I843" s="128">
        <v>-0.0001</v>
      </c>
      <c r="J843" s="128">
        <v>-0.0001</v>
      </c>
    </row>
    <row r="844" spans="1:8" ht="12.75">
      <c r="A844" s="127">
        <v>38400.85722222222</v>
      </c>
      <c r="C844" s="150" t="s">
        <v>181</v>
      </c>
      <c r="D844" s="128">
        <v>39470.05864964817</v>
      </c>
      <c r="F844" s="128">
        <v>971.253485622231</v>
      </c>
      <c r="G844" s="128">
        <v>692.8203230275509</v>
      </c>
      <c r="H844" s="128">
        <v>39470.05864964817</v>
      </c>
    </row>
    <row r="846" spans="3:8" ht="12.75">
      <c r="C846" s="150" t="s">
        <v>182</v>
      </c>
      <c r="D846" s="128">
        <v>0.8880294002639008</v>
      </c>
      <c r="F846" s="128">
        <v>5.668794663164772</v>
      </c>
      <c r="G846" s="128">
        <v>4.469808535661619</v>
      </c>
      <c r="H846" s="128">
        <v>0.8913014177154684</v>
      </c>
    </row>
    <row r="847" spans="1:10" ht="12.75">
      <c r="A847" s="144" t="s">
        <v>171</v>
      </c>
      <c r="C847" s="145" t="s">
        <v>172</v>
      </c>
      <c r="D847" s="145" t="s">
        <v>173</v>
      </c>
      <c r="F847" s="145" t="s">
        <v>174</v>
      </c>
      <c r="G847" s="145" t="s">
        <v>175</v>
      </c>
      <c r="H847" s="145" t="s">
        <v>176</v>
      </c>
      <c r="I847" s="146" t="s">
        <v>177</v>
      </c>
      <c r="J847" s="145" t="s">
        <v>178</v>
      </c>
    </row>
    <row r="848" spans="1:8" ht="12.75">
      <c r="A848" s="147" t="s">
        <v>62</v>
      </c>
      <c r="C848" s="148">
        <v>396.15199999976903</v>
      </c>
      <c r="D848" s="128">
        <v>4709370.551063538</v>
      </c>
      <c r="F848" s="128">
        <v>126300</v>
      </c>
      <c r="G848" s="128">
        <v>124900</v>
      </c>
      <c r="H848" s="149" t="s">
        <v>459</v>
      </c>
    </row>
    <row r="850" spans="4:8" ht="12.75">
      <c r="D850" s="128">
        <v>4782841.332199097</v>
      </c>
      <c r="F850" s="128">
        <v>124300</v>
      </c>
      <c r="G850" s="128">
        <v>123500</v>
      </c>
      <c r="H850" s="149" t="s">
        <v>460</v>
      </c>
    </row>
    <row r="852" spans="4:8" ht="12.75">
      <c r="D852" s="128">
        <v>4883672.371604919</v>
      </c>
      <c r="F852" s="128">
        <v>124900</v>
      </c>
      <c r="G852" s="128">
        <v>125000</v>
      </c>
      <c r="H852" s="149" t="s">
        <v>461</v>
      </c>
    </row>
    <row r="854" spans="1:10" ht="12.75">
      <c r="A854" s="144" t="s">
        <v>179</v>
      </c>
      <c r="C854" s="150" t="s">
        <v>180</v>
      </c>
      <c r="D854" s="128">
        <v>4791961.418289185</v>
      </c>
      <c r="F854" s="128">
        <v>125166.66666666666</v>
      </c>
      <c r="G854" s="128">
        <v>124466.66666666666</v>
      </c>
      <c r="H854" s="128">
        <v>4667141.006081495</v>
      </c>
      <c r="I854" s="128">
        <v>-0.0001</v>
      </c>
      <c r="J854" s="128">
        <v>-0.0001</v>
      </c>
    </row>
    <row r="855" spans="1:8" ht="12.75">
      <c r="A855" s="127">
        <v>38400.85768518518</v>
      </c>
      <c r="C855" s="150" t="s">
        <v>181</v>
      </c>
      <c r="D855" s="128">
        <v>87508.07470586165</v>
      </c>
      <c r="F855" s="128">
        <v>1026.3202878893767</v>
      </c>
      <c r="G855" s="128">
        <v>838.6497083606082</v>
      </c>
      <c r="H855" s="128">
        <v>87508.07470586165</v>
      </c>
    </row>
    <row r="857" spans="3:8" ht="12.75">
      <c r="C857" s="150" t="s">
        <v>182</v>
      </c>
      <c r="D857" s="128">
        <v>1.8261431398816146</v>
      </c>
      <c r="F857" s="128">
        <v>0.8199629463829907</v>
      </c>
      <c r="G857" s="128">
        <v>0.6737946237498192</v>
      </c>
      <c r="H857" s="128">
        <v>1.8749824483947386</v>
      </c>
    </row>
    <row r="858" spans="1:10" ht="12.75">
      <c r="A858" s="144" t="s">
        <v>171</v>
      </c>
      <c r="C858" s="145" t="s">
        <v>172</v>
      </c>
      <c r="D858" s="145" t="s">
        <v>173</v>
      </c>
      <c r="F858" s="145" t="s">
        <v>174</v>
      </c>
      <c r="G858" s="145" t="s">
        <v>175</v>
      </c>
      <c r="H858" s="145" t="s">
        <v>176</v>
      </c>
      <c r="I858" s="146" t="s">
        <v>177</v>
      </c>
      <c r="J858" s="145" t="s">
        <v>178</v>
      </c>
    </row>
    <row r="859" spans="1:8" ht="12.75">
      <c r="A859" s="147" t="s">
        <v>69</v>
      </c>
      <c r="C859" s="148">
        <v>589.5920000001788</v>
      </c>
      <c r="D859" s="128">
        <v>523072.8468642235</v>
      </c>
      <c r="F859" s="128">
        <v>4290</v>
      </c>
      <c r="G859" s="128">
        <v>4009.9999999962747</v>
      </c>
      <c r="H859" s="149" t="s">
        <v>462</v>
      </c>
    </row>
    <row r="861" spans="4:8" ht="12.75">
      <c r="D861" s="128">
        <v>529080.550453186</v>
      </c>
      <c r="F861" s="128">
        <v>4250</v>
      </c>
      <c r="G861" s="128">
        <v>4009.9999999962747</v>
      </c>
      <c r="H861" s="149" t="s">
        <v>463</v>
      </c>
    </row>
    <row r="863" spans="4:8" ht="12.75">
      <c r="D863" s="128">
        <v>536893.4231805801</v>
      </c>
      <c r="F863" s="128">
        <v>4320</v>
      </c>
      <c r="G863" s="128">
        <v>4090.0000000037253</v>
      </c>
      <c r="H863" s="149" t="s">
        <v>464</v>
      </c>
    </row>
    <row r="865" spans="1:10" ht="12.75">
      <c r="A865" s="144" t="s">
        <v>179</v>
      </c>
      <c r="C865" s="150" t="s">
        <v>180</v>
      </c>
      <c r="D865" s="128">
        <v>529682.2734993299</v>
      </c>
      <c r="F865" s="128">
        <v>4286.666666666667</v>
      </c>
      <c r="G865" s="128">
        <v>4036.6666666654246</v>
      </c>
      <c r="H865" s="128">
        <v>525528.1905146723</v>
      </c>
      <c r="I865" s="128">
        <v>-0.0001</v>
      </c>
      <c r="J865" s="128">
        <v>-0.0001</v>
      </c>
    </row>
    <row r="866" spans="1:8" ht="12.75">
      <c r="A866" s="127">
        <v>38400.8581712963</v>
      </c>
      <c r="C866" s="150" t="s">
        <v>181</v>
      </c>
      <c r="D866" s="128">
        <v>6929.908758222698</v>
      </c>
      <c r="F866" s="128">
        <v>35.11884584284246</v>
      </c>
      <c r="G866" s="128">
        <v>46.188021539471656</v>
      </c>
      <c r="H866" s="128">
        <v>6929.908758222698</v>
      </c>
    </row>
    <row r="868" spans="3:8" ht="12.75">
      <c r="C868" s="150" t="s">
        <v>182</v>
      </c>
      <c r="D868" s="128">
        <v>1.3083142678044453</v>
      </c>
      <c r="F868" s="128">
        <v>0.8192576790709749</v>
      </c>
      <c r="G868" s="128">
        <v>1.1442119291367268</v>
      </c>
      <c r="H868" s="128">
        <v>1.3186559509654356</v>
      </c>
    </row>
    <row r="869" spans="1:10" ht="12.75">
      <c r="A869" s="144" t="s">
        <v>171</v>
      </c>
      <c r="C869" s="145" t="s">
        <v>172</v>
      </c>
      <c r="D869" s="145" t="s">
        <v>173</v>
      </c>
      <c r="F869" s="145" t="s">
        <v>174</v>
      </c>
      <c r="G869" s="145" t="s">
        <v>175</v>
      </c>
      <c r="H869" s="145" t="s">
        <v>176</v>
      </c>
      <c r="I869" s="146" t="s">
        <v>177</v>
      </c>
      <c r="J869" s="145" t="s">
        <v>178</v>
      </c>
    </row>
    <row r="870" spans="1:8" ht="12.75">
      <c r="A870" s="147" t="s">
        <v>70</v>
      </c>
      <c r="C870" s="148">
        <v>766.4900000002235</v>
      </c>
      <c r="D870" s="128">
        <v>23701.61889103055</v>
      </c>
      <c r="F870" s="128">
        <v>1969</v>
      </c>
      <c r="G870" s="128">
        <v>1940</v>
      </c>
      <c r="H870" s="149" t="s">
        <v>465</v>
      </c>
    </row>
    <row r="872" spans="4:8" ht="12.75">
      <c r="D872" s="128">
        <v>22970.43676224351</v>
      </c>
      <c r="F872" s="128">
        <v>1828</v>
      </c>
      <c r="G872" s="128">
        <v>2119</v>
      </c>
      <c r="H872" s="149" t="s">
        <v>466</v>
      </c>
    </row>
    <row r="874" spans="4:8" ht="12.75">
      <c r="D874" s="128">
        <v>23417.546842634678</v>
      </c>
      <c r="F874" s="128">
        <v>1896</v>
      </c>
      <c r="G874" s="128">
        <v>1995.0000000018626</v>
      </c>
      <c r="H874" s="149" t="s">
        <v>467</v>
      </c>
    </row>
    <row r="876" spans="1:10" ht="12.75">
      <c r="A876" s="144" t="s">
        <v>179</v>
      </c>
      <c r="C876" s="150" t="s">
        <v>180</v>
      </c>
      <c r="D876" s="128">
        <v>23363.20083196958</v>
      </c>
      <c r="F876" s="128">
        <v>1897.6666666666665</v>
      </c>
      <c r="G876" s="128">
        <v>2018.0000000006207</v>
      </c>
      <c r="H876" s="128">
        <v>21403.019531156253</v>
      </c>
      <c r="I876" s="128">
        <v>-0.0001</v>
      </c>
      <c r="J876" s="128">
        <v>-0.0001</v>
      </c>
    </row>
    <row r="877" spans="1:8" ht="12.75">
      <c r="A877" s="127">
        <v>38400.85868055555</v>
      </c>
      <c r="C877" s="150" t="s">
        <v>181</v>
      </c>
      <c r="D877" s="128">
        <v>368.6081157826471</v>
      </c>
      <c r="F877" s="128">
        <v>70.51477386571791</v>
      </c>
      <c r="G877" s="128">
        <v>91.6896940771267</v>
      </c>
      <c r="H877" s="128">
        <v>368.6081157826471</v>
      </c>
    </row>
    <row r="879" spans="3:8" ht="12.75">
      <c r="C879" s="150" t="s">
        <v>182</v>
      </c>
      <c r="D879" s="128">
        <v>1.5777295176021158</v>
      </c>
      <c r="F879" s="128">
        <v>3.7158672333945857</v>
      </c>
      <c r="G879" s="128">
        <v>4.543592372502403</v>
      </c>
      <c r="H879" s="128">
        <v>1.7222248255488737</v>
      </c>
    </row>
    <row r="880" spans="1:16" ht="12.75">
      <c r="A880" s="138" t="s">
        <v>226</v>
      </c>
      <c r="B880" s="133" t="s">
        <v>468</v>
      </c>
      <c r="D880" s="138" t="s">
        <v>227</v>
      </c>
      <c r="E880" s="133" t="s">
        <v>228</v>
      </c>
      <c r="F880" s="134" t="s">
        <v>189</v>
      </c>
      <c r="G880" s="139" t="s">
        <v>230</v>
      </c>
      <c r="H880" s="140">
        <v>1</v>
      </c>
      <c r="I880" s="141" t="s">
        <v>231</v>
      </c>
      <c r="J880" s="140">
        <v>8</v>
      </c>
      <c r="K880" s="139" t="s">
        <v>232</v>
      </c>
      <c r="L880" s="142">
        <v>1</v>
      </c>
      <c r="M880" s="139" t="s">
        <v>233</v>
      </c>
      <c r="N880" s="143">
        <v>1</v>
      </c>
      <c r="O880" s="139" t="s">
        <v>234</v>
      </c>
      <c r="P880" s="143">
        <v>1</v>
      </c>
    </row>
    <row r="882" spans="1:10" ht="12.75">
      <c r="A882" s="144" t="s">
        <v>171</v>
      </c>
      <c r="C882" s="145" t="s">
        <v>172</v>
      </c>
      <c r="D882" s="145" t="s">
        <v>173</v>
      </c>
      <c r="F882" s="145" t="s">
        <v>174</v>
      </c>
      <c r="G882" s="145" t="s">
        <v>175</v>
      </c>
      <c r="H882" s="145" t="s">
        <v>176</v>
      </c>
      <c r="I882" s="146" t="s">
        <v>177</v>
      </c>
      <c r="J882" s="145" t="s">
        <v>178</v>
      </c>
    </row>
    <row r="883" spans="1:8" ht="12.75">
      <c r="A883" s="147" t="s">
        <v>38</v>
      </c>
      <c r="C883" s="148">
        <v>178.2290000000503</v>
      </c>
      <c r="D883" s="128">
        <v>431.5</v>
      </c>
      <c r="F883" s="128">
        <v>408.99999999953434</v>
      </c>
      <c r="G883" s="128">
        <v>377</v>
      </c>
      <c r="H883" s="149" t="s">
        <v>469</v>
      </c>
    </row>
    <row r="885" spans="4:8" ht="12.75">
      <c r="D885" s="128">
        <v>445.02939822897315</v>
      </c>
      <c r="F885" s="128">
        <v>408</v>
      </c>
      <c r="G885" s="128">
        <v>462.00000000046566</v>
      </c>
      <c r="H885" s="149" t="s">
        <v>470</v>
      </c>
    </row>
    <row r="887" spans="4:8" ht="12.75">
      <c r="D887" s="128">
        <v>422.5</v>
      </c>
      <c r="F887" s="128">
        <v>410</v>
      </c>
      <c r="G887" s="128">
        <v>436</v>
      </c>
      <c r="H887" s="149" t="s">
        <v>471</v>
      </c>
    </row>
    <row r="889" spans="1:8" ht="12.75">
      <c r="A889" s="144" t="s">
        <v>179</v>
      </c>
      <c r="C889" s="150" t="s">
        <v>180</v>
      </c>
      <c r="D889" s="128">
        <v>433.0097994096577</v>
      </c>
      <c r="F889" s="128">
        <v>408.9999999998448</v>
      </c>
      <c r="G889" s="128">
        <v>425.0000000001552</v>
      </c>
      <c r="H889" s="128">
        <v>13.879445592111727</v>
      </c>
    </row>
    <row r="890" spans="1:8" ht="12.75">
      <c r="A890" s="127">
        <v>38400.86096064815</v>
      </c>
      <c r="C890" s="150" t="s">
        <v>181</v>
      </c>
      <c r="D890" s="128">
        <v>11.34032922066283</v>
      </c>
      <c r="F890" s="128">
        <v>1</v>
      </c>
      <c r="G890" s="128">
        <v>43.55456348096242</v>
      </c>
      <c r="H890" s="128">
        <v>11.34032922066283</v>
      </c>
    </row>
    <row r="892" spans="3:8" ht="12.75">
      <c r="C892" s="150" t="s">
        <v>182</v>
      </c>
      <c r="D892" s="128">
        <v>2.6189544061412993</v>
      </c>
      <c r="F892" s="128">
        <v>0.24449877750620527</v>
      </c>
      <c r="G892" s="128">
        <v>10.248132583752124</v>
      </c>
      <c r="H892" s="128">
        <v>81.70592366533732</v>
      </c>
    </row>
    <row r="893" spans="1:10" ht="12.75">
      <c r="A893" s="144" t="s">
        <v>171</v>
      </c>
      <c r="C893" s="145" t="s">
        <v>172</v>
      </c>
      <c r="D893" s="145" t="s">
        <v>173</v>
      </c>
      <c r="F893" s="145" t="s">
        <v>174</v>
      </c>
      <c r="G893" s="145" t="s">
        <v>175</v>
      </c>
      <c r="H893" s="145" t="s">
        <v>176</v>
      </c>
      <c r="I893" s="146" t="s">
        <v>177</v>
      </c>
      <c r="J893" s="145" t="s">
        <v>178</v>
      </c>
    </row>
    <row r="894" spans="1:8" ht="12.75">
      <c r="A894" s="147" t="s">
        <v>63</v>
      </c>
      <c r="C894" s="148">
        <v>251.61100000003353</v>
      </c>
      <c r="D894" s="128">
        <v>5431595.154434204</v>
      </c>
      <c r="F894" s="128">
        <v>38500</v>
      </c>
      <c r="G894" s="128">
        <v>32000</v>
      </c>
      <c r="H894" s="149" t="s">
        <v>472</v>
      </c>
    </row>
    <row r="896" spans="4:8" ht="12.75">
      <c r="D896" s="128">
        <v>5508989.29940033</v>
      </c>
      <c r="F896" s="128">
        <v>39500</v>
      </c>
      <c r="G896" s="128">
        <v>32600</v>
      </c>
      <c r="H896" s="149" t="s">
        <v>473</v>
      </c>
    </row>
    <row r="898" spans="4:8" ht="12.75">
      <c r="D898" s="128">
        <v>5456875.979652405</v>
      </c>
      <c r="F898" s="128">
        <v>38400</v>
      </c>
      <c r="G898" s="128">
        <v>33100</v>
      </c>
      <c r="H898" s="149" t="s">
        <v>474</v>
      </c>
    </row>
    <row r="900" spans="1:10" ht="12.75">
      <c r="A900" s="144" t="s">
        <v>179</v>
      </c>
      <c r="C900" s="150" t="s">
        <v>180</v>
      </c>
      <c r="D900" s="128">
        <v>5465820.144495646</v>
      </c>
      <c r="F900" s="128">
        <v>38800</v>
      </c>
      <c r="G900" s="128">
        <v>32566.666666666664</v>
      </c>
      <c r="H900" s="128">
        <v>5430167.53405388</v>
      </c>
      <c r="I900" s="128">
        <v>-0.0001</v>
      </c>
      <c r="J900" s="128">
        <v>-0.0001</v>
      </c>
    </row>
    <row r="901" spans="1:8" ht="12.75">
      <c r="A901" s="127">
        <v>38400.86148148148</v>
      </c>
      <c r="C901" s="150" t="s">
        <v>181</v>
      </c>
      <c r="D901" s="128">
        <v>39464.692857287</v>
      </c>
      <c r="F901" s="128">
        <v>608.276253029822</v>
      </c>
      <c r="G901" s="128">
        <v>550.7570547286101</v>
      </c>
      <c r="H901" s="128">
        <v>39464.692857287</v>
      </c>
    </row>
    <row r="903" spans="3:8" ht="12.75">
      <c r="C903" s="150" t="s">
        <v>182</v>
      </c>
      <c r="D903" s="128">
        <v>0.7220269202789252</v>
      </c>
      <c r="F903" s="128">
        <v>1.5677223016232527</v>
      </c>
      <c r="G903" s="128">
        <v>1.6911680288493658</v>
      </c>
      <c r="H903" s="128">
        <v>0.7267675004462474</v>
      </c>
    </row>
    <row r="904" spans="1:10" ht="12.75">
      <c r="A904" s="144" t="s">
        <v>171</v>
      </c>
      <c r="C904" s="145" t="s">
        <v>172</v>
      </c>
      <c r="D904" s="145" t="s">
        <v>173</v>
      </c>
      <c r="F904" s="145" t="s">
        <v>174</v>
      </c>
      <c r="G904" s="145" t="s">
        <v>175</v>
      </c>
      <c r="H904" s="145" t="s">
        <v>176</v>
      </c>
      <c r="I904" s="146" t="s">
        <v>177</v>
      </c>
      <c r="J904" s="145" t="s">
        <v>178</v>
      </c>
    </row>
    <row r="905" spans="1:8" ht="12.75">
      <c r="A905" s="147" t="s">
        <v>66</v>
      </c>
      <c r="C905" s="148">
        <v>257.6099999998696</v>
      </c>
      <c r="D905" s="128">
        <v>341920.3090353012</v>
      </c>
      <c r="F905" s="128">
        <v>17115</v>
      </c>
      <c r="G905" s="128">
        <v>14387.5</v>
      </c>
      <c r="H905" s="149" t="s">
        <v>475</v>
      </c>
    </row>
    <row r="907" spans="4:8" ht="12.75">
      <c r="D907" s="128">
        <v>346043.0139274597</v>
      </c>
      <c r="F907" s="128">
        <v>17295</v>
      </c>
      <c r="G907" s="128">
        <v>14272.500000014901</v>
      </c>
      <c r="H907" s="149" t="s">
        <v>476</v>
      </c>
    </row>
    <row r="909" spans="4:8" ht="12.75">
      <c r="D909" s="128">
        <v>341190.84371232986</v>
      </c>
      <c r="F909" s="128">
        <v>17300</v>
      </c>
      <c r="G909" s="128">
        <v>14527.499999985099</v>
      </c>
      <c r="H909" s="149" t="s">
        <v>477</v>
      </c>
    </row>
    <row r="911" spans="1:10" ht="12.75">
      <c r="A911" s="144" t="s">
        <v>179</v>
      </c>
      <c r="C911" s="150" t="s">
        <v>180</v>
      </c>
      <c r="D911" s="128">
        <v>343051.38889169693</v>
      </c>
      <c r="F911" s="128">
        <v>17236.666666666668</v>
      </c>
      <c r="G911" s="128">
        <v>14395.833333333332</v>
      </c>
      <c r="H911" s="128">
        <v>327235.13889169693</v>
      </c>
      <c r="I911" s="128">
        <v>-0.0001</v>
      </c>
      <c r="J911" s="128">
        <v>-0.0001</v>
      </c>
    </row>
    <row r="912" spans="1:8" ht="12.75">
      <c r="A912" s="127">
        <v>38400.86211805556</v>
      </c>
      <c r="C912" s="150" t="s">
        <v>181</v>
      </c>
      <c r="D912" s="128">
        <v>2616.3706121764203</v>
      </c>
      <c r="F912" s="128">
        <v>105.39607835841583</v>
      </c>
      <c r="G912" s="128">
        <v>127.70408501500113</v>
      </c>
      <c r="H912" s="128">
        <v>2616.3706121764203</v>
      </c>
    </row>
    <row r="914" spans="3:8" ht="12.75">
      <c r="C914" s="150" t="s">
        <v>182</v>
      </c>
      <c r="D914" s="128">
        <v>0.7626760004176582</v>
      </c>
      <c r="F914" s="128">
        <v>0.6114643880782199</v>
      </c>
      <c r="G914" s="128">
        <v>0.88709060502461</v>
      </c>
      <c r="H914" s="128">
        <v>0.7995384056363046</v>
      </c>
    </row>
    <row r="915" spans="1:10" ht="12.75">
      <c r="A915" s="144" t="s">
        <v>171</v>
      </c>
      <c r="C915" s="145" t="s">
        <v>172</v>
      </c>
      <c r="D915" s="145" t="s">
        <v>173</v>
      </c>
      <c r="F915" s="145" t="s">
        <v>174</v>
      </c>
      <c r="G915" s="145" t="s">
        <v>175</v>
      </c>
      <c r="H915" s="145" t="s">
        <v>176</v>
      </c>
      <c r="I915" s="146" t="s">
        <v>177</v>
      </c>
      <c r="J915" s="145" t="s">
        <v>178</v>
      </c>
    </row>
    <row r="916" spans="1:8" ht="12.75">
      <c r="A916" s="147" t="s">
        <v>65</v>
      </c>
      <c r="C916" s="148">
        <v>259.9399999999441</v>
      </c>
      <c r="D916" s="128">
        <v>2534928.54265213</v>
      </c>
      <c r="F916" s="128">
        <v>26975</v>
      </c>
      <c r="G916" s="128">
        <v>24650</v>
      </c>
      <c r="H916" s="149" t="s">
        <v>478</v>
      </c>
    </row>
    <row r="918" spans="4:8" ht="12.75">
      <c r="D918" s="128">
        <v>2614431.537498474</v>
      </c>
      <c r="F918" s="128">
        <v>26725</v>
      </c>
      <c r="G918" s="128">
        <v>24475</v>
      </c>
      <c r="H918" s="149" t="s">
        <v>479</v>
      </c>
    </row>
    <row r="920" spans="4:8" ht="12.75">
      <c r="D920" s="128">
        <v>2402669.4821395874</v>
      </c>
      <c r="F920" s="128">
        <v>26225</v>
      </c>
      <c r="G920" s="128">
        <v>24200</v>
      </c>
      <c r="H920" s="149" t="s">
        <v>480</v>
      </c>
    </row>
    <row r="922" spans="1:10" ht="12.75">
      <c r="A922" s="144" t="s">
        <v>179</v>
      </c>
      <c r="C922" s="150" t="s">
        <v>180</v>
      </c>
      <c r="D922" s="128">
        <v>2517343.1874300637</v>
      </c>
      <c r="F922" s="128">
        <v>26641.666666666664</v>
      </c>
      <c r="G922" s="128">
        <v>24441.666666666664</v>
      </c>
      <c r="H922" s="128">
        <v>2491921.898121888</v>
      </c>
      <c r="I922" s="128">
        <v>-0.0001</v>
      </c>
      <c r="J922" s="128">
        <v>-0.0001</v>
      </c>
    </row>
    <row r="923" spans="1:8" ht="12.75">
      <c r="A923" s="127">
        <v>38400.86278935185</v>
      </c>
      <c r="C923" s="150" t="s">
        <v>181</v>
      </c>
      <c r="D923" s="128">
        <v>106970.67617421297</v>
      </c>
      <c r="F923" s="128">
        <v>381.88130791298664</v>
      </c>
      <c r="G923" s="128">
        <v>226.84429314693665</v>
      </c>
      <c r="H923" s="128">
        <v>106970.67617421297</v>
      </c>
    </row>
    <row r="925" spans="3:8" ht="12.75">
      <c r="C925" s="150" t="s">
        <v>182</v>
      </c>
      <c r="D925" s="128">
        <v>4.249348150397345</v>
      </c>
      <c r="F925" s="128">
        <v>1.4333987159699222</v>
      </c>
      <c r="G925" s="128">
        <v>0.928104847515595</v>
      </c>
      <c r="H925" s="128">
        <v>4.292697786990622</v>
      </c>
    </row>
    <row r="926" spans="1:10" ht="12.75">
      <c r="A926" s="144" t="s">
        <v>171</v>
      </c>
      <c r="C926" s="145" t="s">
        <v>172</v>
      </c>
      <c r="D926" s="145" t="s">
        <v>173</v>
      </c>
      <c r="F926" s="145" t="s">
        <v>174</v>
      </c>
      <c r="G926" s="145" t="s">
        <v>175</v>
      </c>
      <c r="H926" s="145" t="s">
        <v>176</v>
      </c>
      <c r="I926" s="146" t="s">
        <v>177</v>
      </c>
      <c r="J926" s="145" t="s">
        <v>178</v>
      </c>
    </row>
    <row r="927" spans="1:8" ht="12.75">
      <c r="A927" s="147" t="s">
        <v>67</v>
      </c>
      <c r="C927" s="148">
        <v>285.2129999999888</v>
      </c>
      <c r="D927" s="128">
        <v>1006931.6977148056</v>
      </c>
      <c r="F927" s="128">
        <v>14175</v>
      </c>
      <c r="G927" s="128">
        <v>12950</v>
      </c>
      <c r="H927" s="149" t="s">
        <v>481</v>
      </c>
    </row>
    <row r="929" spans="4:8" ht="12.75">
      <c r="D929" s="128">
        <v>952070.5710992813</v>
      </c>
      <c r="F929" s="128">
        <v>14925</v>
      </c>
      <c r="G929" s="128">
        <v>12775</v>
      </c>
      <c r="H929" s="149" t="s">
        <v>482</v>
      </c>
    </row>
    <row r="931" spans="4:8" ht="12.75">
      <c r="D931" s="128">
        <v>997620.9897928238</v>
      </c>
      <c r="F931" s="128">
        <v>14425</v>
      </c>
      <c r="G931" s="128">
        <v>12850</v>
      </c>
      <c r="H931" s="149" t="s">
        <v>483</v>
      </c>
    </row>
    <row r="933" spans="1:10" ht="12.75">
      <c r="A933" s="144" t="s">
        <v>179</v>
      </c>
      <c r="C933" s="150" t="s">
        <v>180</v>
      </c>
      <c r="D933" s="128">
        <v>985541.0862023036</v>
      </c>
      <c r="F933" s="128">
        <v>14508.333333333332</v>
      </c>
      <c r="G933" s="128">
        <v>12858.333333333332</v>
      </c>
      <c r="H933" s="128">
        <v>971913.1711199208</v>
      </c>
      <c r="I933" s="128">
        <v>-0.0001</v>
      </c>
      <c r="J933" s="128">
        <v>-0.0001</v>
      </c>
    </row>
    <row r="934" spans="1:8" ht="12.75">
      <c r="A934" s="127">
        <v>38400.86347222222</v>
      </c>
      <c r="C934" s="150" t="s">
        <v>181</v>
      </c>
      <c r="D934" s="128">
        <v>29357.773356444</v>
      </c>
      <c r="F934" s="128">
        <v>381.88130791298664</v>
      </c>
      <c r="G934" s="128">
        <v>87.79711460710615</v>
      </c>
      <c r="H934" s="128">
        <v>29357.773356444</v>
      </c>
    </row>
    <row r="936" spans="3:8" ht="12.75">
      <c r="C936" s="150" t="s">
        <v>182</v>
      </c>
      <c r="D936" s="128">
        <v>2.9788482456445937</v>
      </c>
      <c r="F936" s="128">
        <v>2.632151461778197</v>
      </c>
      <c r="G936" s="128">
        <v>0.6828032244233794</v>
      </c>
      <c r="H936" s="128">
        <v>3.020616885211616</v>
      </c>
    </row>
    <row r="937" spans="1:10" ht="12.75">
      <c r="A937" s="144" t="s">
        <v>171</v>
      </c>
      <c r="C937" s="145" t="s">
        <v>172</v>
      </c>
      <c r="D937" s="145" t="s">
        <v>173</v>
      </c>
      <c r="F937" s="145" t="s">
        <v>174</v>
      </c>
      <c r="G937" s="145" t="s">
        <v>175</v>
      </c>
      <c r="H937" s="145" t="s">
        <v>176</v>
      </c>
      <c r="I937" s="146" t="s">
        <v>177</v>
      </c>
      <c r="J937" s="145" t="s">
        <v>178</v>
      </c>
    </row>
    <row r="938" spans="1:8" ht="12.75">
      <c r="A938" s="147" t="s">
        <v>63</v>
      </c>
      <c r="C938" s="148">
        <v>288.1579999998212</v>
      </c>
      <c r="D938" s="128">
        <v>559336.4083557129</v>
      </c>
      <c r="F938" s="128">
        <v>5810</v>
      </c>
      <c r="G938" s="128">
        <v>5200</v>
      </c>
      <c r="H938" s="149" t="s">
        <v>484</v>
      </c>
    </row>
    <row r="940" spans="4:8" ht="12.75">
      <c r="D940" s="128">
        <v>563570.4189510345</v>
      </c>
      <c r="F940" s="128">
        <v>5810</v>
      </c>
      <c r="G940" s="128">
        <v>5200</v>
      </c>
      <c r="H940" s="149" t="s">
        <v>485</v>
      </c>
    </row>
    <row r="942" spans="4:8" ht="12.75">
      <c r="D942" s="128">
        <v>556799.3438510895</v>
      </c>
      <c r="F942" s="128">
        <v>5810</v>
      </c>
      <c r="G942" s="128">
        <v>5200</v>
      </c>
      <c r="H942" s="149" t="s">
        <v>486</v>
      </c>
    </row>
    <row r="944" spans="1:10" ht="12.75">
      <c r="A944" s="144" t="s">
        <v>179</v>
      </c>
      <c r="C944" s="150" t="s">
        <v>180</v>
      </c>
      <c r="D944" s="128">
        <v>559902.0570526123</v>
      </c>
      <c r="F944" s="128">
        <v>5810</v>
      </c>
      <c r="G944" s="128">
        <v>5200</v>
      </c>
      <c r="H944" s="128">
        <v>554401.7805039397</v>
      </c>
      <c r="I944" s="128">
        <v>-0.0001</v>
      </c>
      <c r="J944" s="128">
        <v>-0.0001</v>
      </c>
    </row>
    <row r="945" spans="1:8" ht="12.75">
      <c r="A945" s="127">
        <v>38400.86388888889</v>
      </c>
      <c r="C945" s="150" t="s">
        <v>181</v>
      </c>
      <c r="D945" s="128">
        <v>3420.794255496448</v>
      </c>
      <c r="H945" s="128">
        <v>3420.794255496448</v>
      </c>
    </row>
    <row r="947" spans="3:8" ht="12.75">
      <c r="C947" s="150" t="s">
        <v>182</v>
      </c>
      <c r="D947" s="128">
        <v>0.6109629733285666</v>
      </c>
      <c r="F947" s="128">
        <v>0</v>
      </c>
      <c r="G947" s="128">
        <v>0</v>
      </c>
      <c r="H947" s="128">
        <v>0.6170243992338944</v>
      </c>
    </row>
    <row r="948" spans="1:10" ht="12.75">
      <c r="A948" s="144" t="s">
        <v>171</v>
      </c>
      <c r="C948" s="145" t="s">
        <v>172</v>
      </c>
      <c r="D948" s="145" t="s">
        <v>173</v>
      </c>
      <c r="F948" s="145" t="s">
        <v>174</v>
      </c>
      <c r="G948" s="145" t="s">
        <v>175</v>
      </c>
      <c r="H948" s="145" t="s">
        <v>176</v>
      </c>
      <c r="I948" s="146" t="s">
        <v>177</v>
      </c>
      <c r="J948" s="145" t="s">
        <v>178</v>
      </c>
    </row>
    <row r="949" spans="1:8" ht="12.75">
      <c r="A949" s="147" t="s">
        <v>64</v>
      </c>
      <c r="C949" s="148">
        <v>334.94100000010803</v>
      </c>
      <c r="D949" s="128">
        <v>291638.4286789894</v>
      </c>
      <c r="F949" s="128">
        <v>37500</v>
      </c>
      <c r="G949" s="128">
        <v>59800</v>
      </c>
      <c r="H949" s="149" t="s">
        <v>487</v>
      </c>
    </row>
    <row r="951" spans="4:8" ht="12.75">
      <c r="D951" s="128">
        <v>295872.7578024864</v>
      </c>
      <c r="F951" s="128">
        <v>37300</v>
      </c>
      <c r="G951" s="128">
        <v>59100</v>
      </c>
      <c r="H951" s="149" t="s">
        <v>488</v>
      </c>
    </row>
    <row r="953" spans="4:8" ht="12.75">
      <c r="D953" s="128">
        <v>276446.7427368164</v>
      </c>
      <c r="F953" s="128">
        <v>37100</v>
      </c>
      <c r="G953" s="128">
        <v>85300</v>
      </c>
      <c r="H953" s="149" t="s">
        <v>489</v>
      </c>
    </row>
    <row r="955" spans="1:10" ht="12.75">
      <c r="A955" s="144" t="s">
        <v>179</v>
      </c>
      <c r="C955" s="150" t="s">
        <v>180</v>
      </c>
      <c r="D955" s="128">
        <v>287985.9764060974</v>
      </c>
      <c r="F955" s="128">
        <v>37300</v>
      </c>
      <c r="G955" s="128">
        <v>68066.66666666667</v>
      </c>
      <c r="H955" s="128">
        <v>227659.3516681519</v>
      </c>
      <c r="I955" s="128">
        <v>-0.0001</v>
      </c>
      <c r="J955" s="128">
        <v>-0.0001</v>
      </c>
    </row>
    <row r="956" spans="1:8" ht="12.75">
      <c r="A956" s="127">
        <v>38400.86436342593</v>
      </c>
      <c r="C956" s="150" t="s">
        <v>181</v>
      </c>
      <c r="D956" s="128">
        <v>10215.078121932671</v>
      </c>
      <c r="F956" s="128">
        <v>200</v>
      </c>
      <c r="G956" s="128">
        <v>14928.607883300216</v>
      </c>
      <c r="H956" s="128">
        <v>10215.078121932671</v>
      </c>
    </row>
    <row r="958" spans="3:8" ht="12.75">
      <c r="C958" s="150" t="s">
        <v>182</v>
      </c>
      <c r="D958" s="128">
        <v>3.547074843508384</v>
      </c>
      <c r="F958" s="128">
        <v>0.5361930294906166</v>
      </c>
      <c r="G958" s="128">
        <v>21.932332835406772</v>
      </c>
      <c r="H958" s="128">
        <v>4.4870013232852815</v>
      </c>
    </row>
    <row r="959" spans="1:10" ht="12.75">
      <c r="A959" s="144" t="s">
        <v>171</v>
      </c>
      <c r="C959" s="145" t="s">
        <v>172</v>
      </c>
      <c r="D959" s="145" t="s">
        <v>173</v>
      </c>
      <c r="F959" s="145" t="s">
        <v>174</v>
      </c>
      <c r="G959" s="145" t="s">
        <v>175</v>
      </c>
      <c r="H959" s="145" t="s">
        <v>176</v>
      </c>
      <c r="I959" s="146" t="s">
        <v>177</v>
      </c>
      <c r="J959" s="145" t="s">
        <v>178</v>
      </c>
    </row>
    <row r="960" spans="1:8" ht="12.75">
      <c r="A960" s="147" t="s">
        <v>68</v>
      </c>
      <c r="C960" s="148">
        <v>393.36599999992177</v>
      </c>
      <c r="D960" s="128">
        <v>5064840.76008606</v>
      </c>
      <c r="F960" s="128">
        <v>20400</v>
      </c>
      <c r="G960" s="128">
        <v>17000</v>
      </c>
      <c r="H960" s="149" t="s">
        <v>490</v>
      </c>
    </row>
    <row r="962" spans="4:8" ht="12.75">
      <c r="D962" s="128">
        <v>5184086.047187805</v>
      </c>
      <c r="F962" s="128">
        <v>19700</v>
      </c>
      <c r="G962" s="128">
        <v>17300</v>
      </c>
      <c r="H962" s="149" t="s">
        <v>491</v>
      </c>
    </row>
    <row r="964" spans="4:8" ht="12.75">
      <c r="D964" s="128">
        <v>5351248.7284088135</v>
      </c>
      <c r="F964" s="128">
        <v>18600</v>
      </c>
      <c r="G964" s="128">
        <v>18000</v>
      </c>
      <c r="H964" s="149" t="s">
        <v>492</v>
      </c>
    </row>
    <row r="966" spans="1:10" ht="12.75">
      <c r="A966" s="144" t="s">
        <v>179</v>
      </c>
      <c r="C966" s="150" t="s">
        <v>180</v>
      </c>
      <c r="D966" s="128">
        <v>5200058.511894226</v>
      </c>
      <c r="F966" s="128">
        <v>19566.666666666668</v>
      </c>
      <c r="G966" s="128">
        <v>17433.333333333332</v>
      </c>
      <c r="H966" s="128">
        <v>5181558.511894226</v>
      </c>
      <c r="I966" s="128">
        <v>-0.0001</v>
      </c>
      <c r="J966" s="128">
        <v>-0.0001</v>
      </c>
    </row>
    <row r="967" spans="1:8" ht="12.75">
      <c r="A967" s="127">
        <v>38400.864849537036</v>
      </c>
      <c r="C967" s="150" t="s">
        <v>181</v>
      </c>
      <c r="D967" s="128">
        <v>143870.50010788636</v>
      </c>
      <c r="F967" s="128">
        <v>907.3771725877466</v>
      </c>
      <c r="G967" s="128">
        <v>513.1601439446883</v>
      </c>
      <c r="H967" s="128">
        <v>143870.50010788636</v>
      </c>
    </row>
    <row r="969" spans="3:8" ht="12.75">
      <c r="C969" s="150" t="s">
        <v>182</v>
      </c>
      <c r="D969" s="128">
        <v>2.766709254882569</v>
      </c>
      <c r="F969" s="128">
        <v>4.637362040482521</v>
      </c>
      <c r="G969" s="128">
        <v>2.9435572310402778</v>
      </c>
      <c r="H969" s="128">
        <v>2.7765873873204896</v>
      </c>
    </row>
    <row r="970" spans="1:10" ht="12.75">
      <c r="A970" s="144" t="s">
        <v>171</v>
      </c>
      <c r="C970" s="145" t="s">
        <v>172</v>
      </c>
      <c r="D970" s="145" t="s">
        <v>173</v>
      </c>
      <c r="F970" s="145" t="s">
        <v>174</v>
      </c>
      <c r="G970" s="145" t="s">
        <v>175</v>
      </c>
      <c r="H970" s="145" t="s">
        <v>176</v>
      </c>
      <c r="I970" s="146" t="s">
        <v>177</v>
      </c>
      <c r="J970" s="145" t="s">
        <v>178</v>
      </c>
    </row>
    <row r="971" spans="1:8" ht="12.75">
      <c r="A971" s="147" t="s">
        <v>62</v>
      </c>
      <c r="C971" s="148">
        <v>396.15199999976903</v>
      </c>
      <c r="D971" s="128">
        <v>6227578.887741089</v>
      </c>
      <c r="F971" s="128">
        <v>130200</v>
      </c>
      <c r="G971" s="128">
        <v>130900</v>
      </c>
      <c r="H971" s="149" t="s">
        <v>493</v>
      </c>
    </row>
    <row r="973" spans="4:8" ht="12.75">
      <c r="D973" s="128">
        <v>5722050</v>
      </c>
      <c r="F973" s="128">
        <v>128300</v>
      </c>
      <c r="G973" s="128">
        <v>129900</v>
      </c>
      <c r="H973" s="149" t="s">
        <v>494</v>
      </c>
    </row>
    <row r="975" spans="4:8" ht="12.75">
      <c r="D975" s="128">
        <v>6320422.736534119</v>
      </c>
      <c r="F975" s="128">
        <v>130300</v>
      </c>
      <c r="G975" s="128">
        <v>130300</v>
      </c>
      <c r="H975" s="149" t="s">
        <v>495</v>
      </c>
    </row>
    <row r="977" spans="1:10" ht="12.75">
      <c r="A977" s="144" t="s">
        <v>179</v>
      </c>
      <c r="C977" s="150" t="s">
        <v>180</v>
      </c>
      <c r="D977" s="128">
        <v>6090017.208091736</v>
      </c>
      <c r="F977" s="128">
        <v>129600</v>
      </c>
      <c r="G977" s="128">
        <v>130366.66666666666</v>
      </c>
      <c r="H977" s="128">
        <v>5960037.977017617</v>
      </c>
      <c r="I977" s="128">
        <v>-0.0001</v>
      </c>
      <c r="J977" s="128">
        <v>-0.0001</v>
      </c>
    </row>
    <row r="978" spans="1:8" ht="12.75">
      <c r="A978" s="127">
        <v>38400.8653125</v>
      </c>
      <c r="C978" s="150" t="s">
        <v>181</v>
      </c>
      <c r="D978" s="128">
        <v>322032.4436105571</v>
      </c>
      <c r="F978" s="128">
        <v>1126.9427669584647</v>
      </c>
      <c r="G978" s="128">
        <v>503.32229568471666</v>
      </c>
      <c r="H978" s="128">
        <v>322032.4436105571</v>
      </c>
    </row>
    <row r="980" spans="3:8" ht="12.75">
      <c r="C980" s="150" t="s">
        <v>182</v>
      </c>
      <c r="D980" s="128">
        <v>5.287874116064505</v>
      </c>
      <c r="F980" s="128">
        <v>0.8695546041346179</v>
      </c>
      <c r="G980" s="128">
        <v>0.38608204731632584</v>
      </c>
      <c r="H980" s="128">
        <v>5.403194490577744</v>
      </c>
    </row>
    <row r="981" spans="1:10" ht="12.75">
      <c r="A981" s="144" t="s">
        <v>171</v>
      </c>
      <c r="C981" s="145" t="s">
        <v>172</v>
      </c>
      <c r="D981" s="145" t="s">
        <v>173</v>
      </c>
      <c r="F981" s="145" t="s">
        <v>174</v>
      </c>
      <c r="G981" s="145" t="s">
        <v>175</v>
      </c>
      <c r="H981" s="145" t="s">
        <v>176</v>
      </c>
      <c r="I981" s="146" t="s">
        <v>177</v>
      </c>
      <c r="J981" s="145" t="s">
        <v>178</v>
      </c>
    </row>
    <row r="982" spans="1:8" ht="12.75">
      <c r="A982" s="147" t="s">
        <v>69</v>
      </c>
      <c r="C982" s="148">
        <v>589.5920000001788</v>
      </c>
      <c r="D982" s="128">
        <v>562486.924738884</v>
      </c>
      <c r="F982" s="128">
        <v>4210</v>
      </c>
      <c r="G982" s="128">
        <v>3850</v>
      </c>
      <c r="H982" s="149" t="s">
        <v>496</v>
      </c>
    </row>
    <row r="984" spans="4:8" ht="12.75">
      <c r="D984" s="128">
        <v>516810.37779188156</v>
      </c>
      <c r="F984" s="128">
        <v>4550</v>
      </c>
      <c r="G984" s="128">
        <v>3990.0000000037253</v>
      </c>
      <c r="H984" s="149" t="s">
        <v>497</v>
      </c>
    </row>
    <row r="986" spans="4:8" ht="12.75">
      <c r="D986" s="128">
        <v>491180.8169693947</v>
      </c>
      <c r="F986" s="128">
        <v>4220</v>
      </c>
      <c r="G986" s="128">
        <v>3950</v>
      </c>
      <c r="H986" s="149" t="s">
        <v>498</v>
      </c>
    </row>
    <row r="988" spans="1:10" ht="12.75">
      <c r="A988" s="144" t="s">
        <v>179</v>
      </c>
      <c r="C988" s="150" t="s">
        <v>180</v>
      </c>
      <c r="D988" s="128">
        <v>523492.7065000534</v>
      </c>
      <c r="F988" s="128">
        <v>4326.666666666667</v>
      </c>
      <c r="G988" s="128">
        <v>3930.0000000012415</v>
      </c>
      <c r="H988" s="128">
        <v>519376.4059421727</v>
      </c>
      <c r="I988" s="128">
        <v>-0.0001</v>
      </c>
      <c r="J988" s="128">
        <v>-0.0001</v>
      </c>
    </row>
    <row r="989" spans="1:8" ht="12.75">
      <c r="A989" s="127">
        <v>38400.865798611114</v>
      </c>
      <c r="C989" s="150" t="s">
        <v>181</v>
      </c>
      <c r="D989" s="128">
        <v>36119.66762072306</v>
      </c>
      <c r="F989" s="128">
        <v>193.4769581457527</v>
      </c>
      <c r="G989" s="128">
        <v>72.11102551084475</v>
      </c>
      <c r="H989" s="128">
        <v>36119.66762072306</v>
      </c>
    </row>
    <row r="991" spans="3:8" ht="12.75">
      <c r="C991" s="150" t="s">
        <v>182</v>
      </c>
      <c r="D991" s="128">
        <v>6.899746103858924</v>
      </c>
      <c r="F991" s="128">
        <v>4.471732468699985</v>
      </c>
      <c r="G991" s="128">
        <v>1.8348861453135368</v>
      </c>
      <c r="H991" s="128">
        <v>6.9544298138072564</v>
      </c>
    </row>
    <row r="992" spans="1:10" ht="12.75">
      <c r="A992" s="144" t="s">
        <v>171</v>
      </c>
      <c r="C992" s="145" t="s">
        <v>172</v>
      </c>
      <c r="D992" s="145" t="s">
        <v>173</v>
      </c>
      <c r="F992" s="145" t="s">
        <v>174</v>
      </c>
      <c r="G992" s="145" t="s">
        <v>175</v>
      </c>
      <c r="H992" s="145" t="s">
        <v>176</v>
      </c>
      <c r="I992" s="146" t="s">
        <v>177</v>
      </c>
      <c r="J992" s="145" t="s">
        <v>178</v>
      </c>
    </row>
    <row r="993" spans="1:8" ht="12.75">
      <c r="A993" s="147" t="s">
        <v>70</v>
      </c>
      <c r="C993" s="148">
        <v>766.4900000002235</v>
      </c>
      <c r="D993" s="128">
        <v>2740.965251747519</v>
      </c>
      <c r="F993" s="128">
        <v>1807.9999999981374</v>
      </c>
      <c r="G993" s="128">
        <v>1674</v>
      </c>
      <c r="H993" s="149" t="s">
        <v>499</v>
      </c>
    </row>
    <row r="995" spans="4:8" ht="12.75">
      <c r="D995" s="128">
        <v>2935.095083873719</v>
      </c>
      <c r="F995" s="128">
        <v>1816</v>
      </c>
      <c r="G995" s="128">
        <v>1753</v>
      </c>
      <c r="H995" s="149" t="s">
        <v>500</v>
      </c>
    </row>
    <row r="997" spans="4:8" ht="12.75">
      <c r="D997" s="128">
        <v>3136.5635136440396</v>
      </c>
      <c r="F997" s="128">
        <v>1757</v>
      </c>
      <c r="G997" s="128">
        <v>1840</v>
      </c>
      <c r="H997" s="149" t="s">
        <v>501</v>
      </c>
    </row>
    <row r="999" spans="1:10" ht="12.75">
      <c r="A999" s="144" t="s">
        <v>179</v>
      </c>
      <c r="C999" s="150" t="s">
        <v>180</v>
      </c>
      <c r="D999" s="128">
        <v>2937.541283088426</v>
      </c>
      <c r="F999" s="128">
        <v>1793.6666666660458</v>
      </c>
      <c r="G999" s="128">
        <v>1755.6666666666665</v>
      </c>
      <c r="H999" s="128">
        <v>1163.6160798366916</v>
      </c>
      <c r="I999" s="128">
        <v>-0.0001</v>
      </c>
      <c r="J999" s="128">
        <v>-0.0001</v>
      </c>
    </row>
    <row r="1000" spans="1:8" ht="12.75">
      <c r="A1000" s="127">
        <v>38400.8662962963</v>
      </c>
      <c r="C1000" s="150" t="s">
        <v>181</v>
      </c>
      <c r="D1000" s="128">
        <v>197.81047525809757</v>
      </c>
      <c r="F1000" s="128">
        <v>32.00520790912493</v>
      </c>
      <c r="G1000" s="128">
        <v>83.03212229814034</v>
      </c>
      <c r="H1000" s="128">
        <v>197.81047525809757</v>
      </c>
    </row>
    <row r="1002" spans="3:8" ht="12.75">
      <c r="C1002" s="150" t="s">
        <v>182</v>
      </c>
      <c r="D1002" s="128">
        <v>6.733878989102298</v>
      </c>
      <c r="F1002" s="128">
        <v>1.784345358249545</v>
      </c>
      <c r="G1002" s="128">
        <v>4.729378524670989</v>
      </c>
      <c r="H1002" s="128">
        <v>16.999634044749484</v>
      </c>
    </row>
    <row r="1003" spans="1:16" ht="12.75">
      <c r="A1003" s="138" t="s">
        <v>226</v>
      </c>
      <c r="B1003" s="133" t="s">
        <v>502</v>
      </c>
      <c r="D1003" s="138" t="s">
        <v>227</v>
      </c>
      <c r="E1003" s="133" t="s">
        <v>228</v>
      </c>
      <c r="F1003" s="134" t="s">
        <v>3</v>
      </c>
      <c r="G1003" s="139" t="s">
        <v>230</v>
      </c>
      <c r="H1003" s="140">
        <v>1</v>
      </c>
      <c r="I1003" s="141" t="s">
        <v>231</v>
      </c>
      <c r="J1003" s="140">
        <v>9</v>
      </c>
      <c r="K1003" s="139" t="s">
        <v>232</v>
      </c>
      <c r="L1003" s="142">
        <v>1</v>
      </c>
      <c r="M1003" s="139" t="s">
        <v>233</v>
      </c>
      <c r="N1003" s="143">
        <v>1</v>
      </c>
      <c r="O1003" s="139" t="s">
        <v>234</v>
      </c>
      <c r="P1003" s="143">
        <v>1</v>
      </c>
    </row>
    <row r="1005" spans="1:10" ht="12.75">
      <c r="A1005" s="144" t="s">
        <v>171</v>
      </c>
      <c r="C1005" s="145" t="s">
        <v>172</v>
      </c>
      <c r="D1005" s="145" t="s">
        <v>173</v>
      </c>
      <c r="F1005" s="145" t="s">
        <v>174</v>
      </c>
      <c r="G1005" s="145" t="s">
        <v>175</v>
      </c>
      <c r="H1005" s="145" t="s">
        <v>176</v>
      </c>
      <c r="I1005" s="146" t="s">
        <v>177</v>
      </c>
      <c r="J1005" s="145" t="s">
        <v>178</v>
      </c>
    </row>
    <row r="1006" spans="1:8" ht="12.75">
      <c r="A1006" s="147" t="s">
        <v>38</v>
      </c>
      <c r="C1006" s="148">
        <v>178.2290000000503</v>
      </c>
      <c r="D1006" s="128">
        <v>391.3492627697997</v>
      </c>
      <c r="F1006" s="128">
        <v>391</v>
      </c>
      <c r="G1006" s="128">
        <v>306</v>
      </c>
      <c r="H1006" s="149" t="s">
        <v>503</v>
      </c>
    </row>
    <row r="1008" spans="4:8" ht="12.75">
      <c r="D1008" s="128">
        <v>368.0065061650239</v>
      </c>
      <c r="F1008" s="128">
        <v>295</v>
      </c>
      <c r="G1008" s="128">
        <v>328</v>
      </c>
      <c r="H1008" s="149" t="s">
        <v>504</v>
      </c>
    </row>
    <row r="1010" spans="4:8" ht="12.75">
      <c r="D1010" s="128">
        <v>346</v>
      </c>
      <c r="F1010" s="128">
        <v>296</v>
      </c>
      <c r="G1010" s="128">
        <v>329</v>
      </c>
      <c r="H1010" s="149" t="s">
        <v>505</v>
      </c>
    </row>
    <row r="1012" spans="1:8" ht="12.75">
      <c r="A1012" s="144" t="s">
        <v>179</v>
      </c>
      <c r="C1012" s="150" t="s">
        <v>180</v>
      </c>
      <c r="D1012" s="128">
        <v>368.4519229782745</v>
      </c>
      <c r="F1012" s="128">
        <v>327.3333333333333</v>
      </c>
      <c r="G1012" s="128">
        <v>321</v>
      </c>
      <c r="H1012" s="128">
        <v>45.128521364370116</v>
      </c>
    </row>
    <row r="1013" spans="1:8" ht="12.75">
      <c r="A1013" s="127">
        <v>38400.868576388886</v>
      </c>
      <c r="C1013" s="150" t="s">
        <v>181</v>
      </c>
      <c r="D1013" s="128">
        <v>22.67791228363423</v>
      </c>
      <c r="F1013" s="128">
        <v>55.139217743211894</v>
      </c>
      <c r="G1013" s="128">
        <v>13</v>
      </c>
      <c r="H1013" s="128">
        <v>22.67791228363423</v>
      </c>
    </row>
    <row r="1015" spans="3:8" ht="12.75">
      <c r="C1015" s="150" t="s">
        <v>182</v>
      </c>
      <c r="D1015" s="128">
        <v>6.154917607790967</v>
      </c>
      <c r="F1015" s="128">
        <v>16.844974870634996</v>
      </c>
      <c r="G1015" s="128">
        <v>4.049844236760125</v>
      </c>
      <c r="H1015" s="128">
        <v>50.25183985207834</v>
      </c>
    </row>
    <row r="1016" spans="1:10" ht="12.75">
      <c r="A1016" s="144" t="s">
        <v>171</v>
      </c>
      <c r="C1016" s="145" t="s">
        <v>172</v>
      </c>
      <c r="D1016" s="145" t="s">
        <v>173</v>
      </c>
      <c r="F1016" s="145" t="s">
        <v>174</v>
      </c>
      <c r="G1016" s="145" t="s">
        <v>175</v>
      </c>
      <c r="H1016" s="145" t="s">
        <v>176</v>
      </c>
      <c r="I1016" s="146" t="s">
        <v>177</v>
      </c>
      <c r="J1016" s="145" t="s">
        <v>178</v>
      </c>
    </row>
    <row r="1017" spans="1:8" ht="12.75">
      <c r="A1017" s="147" t="s">
        <v>63</v>
      </c>
      <c r="C1017" s="148">
        <v>251.61100000003353</v>
      </c>
      <c r="D1017" s="128">
        <v>4718015.25843811</v>
      </c>
      <c r="F1017" s="128">
        <v>34500</v>
      </c>
      <c r="G1017" s="128">
        <v>27500</v>
      </c>
      <c r="H1017" s="149" t="s">
        <v>506</v>
      </c>
    </row>
    <row r="1019" spans="4:8" ht="12.75">
      <c r="D1019" s="128">
        <v>4680970.816070557</v>
      </c>
      <c r="F1019" s="128">
        <v>34200</v>
      </c>
      <c r="G1019" s="128">
        <v>26600</v>
      </c>
      <c r="H1019" s="149" t="s">
        <v>507</v>
      </c>
    </row>
    <row r="1021" spans="4:8" ht="12.75">
      <c r="D1021" s="128">
        <v>4489046.152854919</v>
      </c>
      <c r="F1021" s="128">
        <v>38500</v>
      </c>
      <c r="G1021" s="128">
        <v>26700</v>
      </c>
      <c r="H1021" s="149" t="s">
        <v>508</v>
      </c>
    </row>
    <row r="1023" spans="1:10" ht="12.75">
      <c r="A1023" s="144" t="s">
        <v>179</v>
      </c>
      <c r="C1023" s="150" t="s">
        <v>180</v>
      </c>
      <c r="D1023" s="128">
        <v>4629344.075787862</v>
      </c>
      <c r="F1023" s="128">
        <v>35733.333333333336</v>
      </c>
      <c r="G1023" s="128">
        <v>26933.333333333336</v>
      </c>
      <c r="H1023" s="128">
        <v>4598054.115948505</v>
      </c>
      <c r="I1023" s="128">
        <v>-0.0001</v>
      </c>
      <c r="J1023" s="128">
        <v>-0.0001</v>
      </c>
    </row>
    <row r="1024" spans="1:8" ht="12.75">
      <c r="A1024" s="127">
        <v>38400.86908564815</v>
      </c>
      <c r="C1024" s="150" t="s">
        <v>181</v>
      </c>
      <c r="D1024" s="128">
        <v>122905.26051413204</v>
      </c>
      <c r="F1024" s="128">
        <v>2400.6943440041123</v>
      </c>
      <c r="G1024" s="128">
        <v>493.28828623162474</v>
      </c>
      <c r="H1024" s="128">
        <v>122905.26051413204</v>
      </c>
    </row>
    <row r="1026" spans="3:8" ht="12.75">
      <c r="C1026" s="150" t="s">
        <v>182</v>
      </c>
      <c r="D1026" s="128">
        <v>2.654917381426547</v>
      </c>
      <c r="F1026" s="128">
        <v>6.71836103732494</v>
      </c>
      <c r="G1026" s="128">
        <v>1.831515914226329</v>
      </c>
      <c r="H1026" s="128">
        <v>2.672984210599676</v>
      </c>
    </row>
    <row r="1027" spans="1:10" ht="12.75">
      <c r="A1027" s="144" t="s">
        <v>171</v>
      </c>
      <c r="C1027" s="145" t="s">
        <v>172</v>
      </c>
      <c r="D1027" s="145" t="s">
        <v>173</v>
      </c>
      <c r="F1027" s="145" t="s">
        <v>174</v>
      </c>
      <c r="G1027" s="145" t="s">
        <v>175</v>
      </c>
      <c r="H1027" s="145" t="s">
        <v>176</v>
      </c>
      <c r="I1027" s="146" t="s">
        <v>177</v>
      </c>
      <c r="J1027" s="145" t="s">
        <v>178</v>
      </c>
    </row>
    <row r="1028" spans="1:8" ht="12.75">
      <c r="A1028" s="147" t="s">
        <v>66</v>
      </c>
      <c r="C1028" s="148">
        <v>257.6099999998696</v>
      </c>
      <c r="D1028" s="128">
        <v>340847.38377046585</v>
      </c>
      <c r="F1028" s="128">
        <v>13800</v>
      </c>
      <c r="G1028" s="128">
        <v>11600</v>
      </c>
      <c r="H1028" s="149" t="s">
        <v>509</v>
      </c>
    </row>
    <row r="1030" spans="4:8" ht="12.75">
      <c r="D1030" s="128">
        <v>342025.7908625603</v>
      </c>
      <c r="F1030" s="128">
        <v>13985.000000014901</v>
      </c>
      <c r="G1030" s="128">
        <v>11462.5</v>
      </c>
      <c r="H1030" s="149" t="s">
        <v>510</v>
      </c>
    </row>
    <row r="1032" spans="4:8" ht="12.75">
      <c r="D1032" s="128">
        <v>334678.71061754227</v>
      </c>
      <c r="F1032" s="128">
        <v>13900</v>
      </c>
      <c r="G1032" s="128">
        <v>11330</v>
      </c>
      <c r="H1032" s="149" t="s">
        <v>511</v>
      </c>
    </row>
    <row r="1034" spans="1:10" ht="12.75">
      <c r="A1034" s="144" t="s">
        <v>179</v>
      </c>
      <c r="C1034" s="150" t="s">
        <v>180</v>
      </c>
      <c r="D1034" s="128">
        <v>339183.9617501894</v>
      </c>
      <c r="F1034" s="128">
        <v>13895.000000004966</v>
      </c>
      <c r="G1034" s="128">
        <v>11464.166666666668</v>
      </c>
      <c r="H1034" s="128">
        <v>326504.37841685367</v>
      </c>
      <c r="I1034" s="128">
        <v>-0.0001</v>
      </c>
      <c r="J1034" s="128">
        <v>-0.0001</v>
      </c>
    </row>
    <row r="1035" spans="1:8" ht="12.75">
      <c r="A1035" s="127">
        <v>38400.869733796295</v>
      </c>
      <c r="C1035" s="150" t="s">
        <v>181</v>
      </c>
      <c r="D1035" s="128">
        <v>3945.899979075723</v>
      </c>
      <c r="F1035" s="128">
        <v>92.6012958944011</v>
      </c>
      <c r="G1035" s="128">
        <v>135.00771582888635</v>
      </c>
      <c r="H1035" s="128">
        <v>3945.899979075723</v>
      </c>
    </row>
    <row r="1037" spans="3:8" ht="12.75">
      <c r="C1037" s="150" t="s">
        <v>182</v>
      </c>
      <c r="D1037" s="128">
        <v>1.1633509906290613</v>
      </c>
      <c r="F1037" s="128">
        <v>0.6664360985560852</v>
      </c>
      <c r="G1037" s="128">
        <v>1.1776496256063358</v>
      </c>
      <c r="H1037" s="128">
        <v>1.2085289631362697</v>
      </c>
    </row>
    <row r="1038" spans="1:10" ht="12.75">
      <c r="A1038" s="144" t="s">
        <v>171</v>
      </c>
      <c r="C1038" s="145" t="s">
        <v>172</v>
      </c>
      <c r="D1038" s="145" t="s">
        <v>173</v>
      </c>
      <c r="F1038" s="145" t="s">
        <v>174</v>
      </c>
      <c r="G1038" s="145" t="s">
        <v>175</v>
      </c>
      <c r="H1038" s="145" t="s">
        <v>176</v>
      </c>
      <c r="I1038" s="146" t="s">
        <v>177</v>
      </c>
      <c r="J1038" s="145" t="s">
        <v>178</v>
      </c>
    </row>
    <row r="1039" spans="1:8" ht="12.75">
      <c r="A1039" s="147" t="s">
        <v>65</v>
      </c>
      <c r="C1039" s="148">
        <v>259.9399999999441</v>
      </c>
      <c r="D1039" s="128">
        <v>2767073.2923927307</v>
      </c>
      <c r="F1039" s="128">
        <v>24875</v>
      </c>
      <c r="G1039" s="128">
        <v>21675</v>
      </c>
      <c r="H1039" s="149" t="s">
        <v>512</v>
      </c>
    </row>
    <row r="1041" spans="4:8" ht="12.75">
      <c r="D1041" s="128">
        <v>2752409.56048584</v>
      </c>
      <c r="F1041" s="128">
        <v>24400</v>
      </c>
      <c r="G1041" s="128">
        <v>21900</v>
      </c>
      <c r="H1041" s="149" t="s">
        <v>291</v>
      </c>
    </row>
    <row r="1043" spans="4:8" ht="12.75">
      <c r="D1043" s="128">
        <v>2777187.0144958496</v>
      </c>
      <c r="F1043" s="128">
        <v>25075</v>
      </c>
      <c r="G1043" s="128">
        <v>22300</v>
      </c>
      <c r="H1043" s="149" t="s">
        <v>292</v>
      </c>
    </row>
    <row r="1045" spans="1:10" ht="12.75">
      <c r="A1045" s="144" t="s">
        <v>179</v>
      </c>
      <c r="C1045" s="150" t="s">
        <v>180</v>
      </c>
      <c r="D1045" s="128">
        <v>2765556.6224581404</v>
      </c>
      <c r="F1045" s="128">
        <v>24783.333333333336</v>
      </c>
      <c r="G1045" s="128">
        <v>21958.333333333336</v>
      </c>
      <c r="H1045" s="128">
        <v>2742340.3645965047</v>
      </c>
      <c r="I1045" s="128">
        <v>-0.0001</v>
      </c>
      <c r="J1045" s="128">
        <v>-0.0001</v>
      </c>
    </row>
    <row r="1046" spans="1:8" ht="12.75">
      <c r="A1046" s="127">
        <v>38400.870405092595</v>
      </c>
      <c r="C1046" s="150" t="s">
        <v>181</v>
      </c>
      <c r="D1046" s="128">
        <v>12458.160882463082</v>
      </c>
      <c r="F1046" s="128">
        <v>346.71073437857865</v>
      </c>
      <c r="G1046" s="128">
        <v>316.55699855370966</v>
      </c>
      <c r="H1046" s="128">
        <v>12458.160882463082</v>
      </c>
    </row>
    <row r="1048" spans="3:8" ht="12.75">
      <c r="C1048" s="150" t="s">
        <v>182</v>
      </c>
      <c r="D1048" s="128">
        <v>0.4504757118800105</v>
      </c>
      <c r="F1048" s="128">
        <v>1.3989673209626579</v>
      </c>
      <c r="G1048" s="128">
        <v>1.4416257998650914</v>
      </c>
      <c r="H1048" s="128">
        <v>0.45428937426212296</v>
      </c>
    </row>
    <row r="1049" spans="1:10" ht="12.75">
      <c r="A1049" s="144" t="s">
        <v>171</v>
      </c>
      <c r="C1049" s="145" t="s">
        <v>172</v>
      </c>
      <c r="D1049" s="145" t="s">
        <v>173</v>
      </c>
      <c r="F1049" s="145" t="s">
        <v>174</v>
      </c>
      <c r="G1049" s="145" t="s">
        <v>175</v>
      </c>
      <c r="H1049" s="145" t="s">
        <v>176</v>
      </c>
      <c r="I1049" s="146" t="s">
        <v>177</v>
      </c>
      <c r="J1049" s="145" t="s">
        <v>178</v>
      </c>
    </row>
    <row r="1050" spans="1:8" ht="12.75">
      <c r="A1050" s="147" t="s">
        <v>67</v>
      </c>
      <c r="C1050" s="148">
        <v>285.2129999999888</v>
      </c>
      <c r="D1050" s="128">
        <v>1195781.4954071045</v>
      </c>
      <c r="F1050" s="128">
        <v>16100</v>
      </c>
      <c r="G1050" s="128">
        <v>12500</v>
      </c>
      <c r="H1050" s="149" t="s">
        <v>293</v>
      </c>
    </row>
    <row r="1052" spans="4:8" ht="12.75">
      <c r="D1052" s="128">
        <v>1182416.2782859802</v>
      </c>
      <c r="F1052" s="128">
        <v>15450</v>
      </c>
      <c r="G1052" s="128">
        <v>12600</v>
      </c>
      <c r="H1052" s="149" t="s">
        <v>294</v>
      </c>
    </row>
    <row r="1054" spans="4:8" ht="12.75">
      <c r="D1054" s="128">
        <v>1186459.17137146</v>
      </c>
      <c r="F1054" s="128">
        <v>15675</v>
      </c>
      <c r="G1054" s="128">
        <v>12550</v>
      </c>
      <c r="H1054" s="149" t="s">
        <v>295</v>
      </c>
    </row>
    <row r="1056" spans="1:10" ht="12.75">
      <c r="A1056" s="144" t="s">
        <v>179</v>
      </c>
      <c r="C1056" s="150" t="s">
        <v>180</v>
      </c>
      <c r="D1056" s="128">
        <v>1188218.9816881816</v>
      </c>
      <c r="F1056" s="128">
        <v>15741.666666666668</v>
      </c>
      <c r="G1056" s="128">
        <v>12550</v>
      </c>
      <c r="H1056" s="128">
        <v>1174180.3462847173</v>
      </c>
      <c r="I1056" s="128">
        <v>-0.0001</v>
      </c>
      <c r="J1056" s="128">
        <v>-0.0001</v>
      </c>
    </row>
    <row r="1057" spans="1:8" ht="12.75">
      <c r="A1057" s="127">
        <v>38400.871087962965</v>
      </c>
      <c r="C1057" s="150" t="s">
        <v>181</v>
      </c>
      <c r="D1057" s="128">
        <v>6854.192617448341</v>
      </c>
      <c r="F1057" s="128">
        <v>330.0883720056393</v>
      </c>
      <c r="G1057" s="128">
        <v>50</v>
      </c>
      <c r="H1057" s="128">
        <v>6854.192617448341</v>
      </c>
    </row>
    <row r="1059" spans="3:8" ht="12.75">
      <c r="C1059" s="150" t="s">
        <v>182</v>
      </c>
      <c r="D1059" s="128">
        <v>0.5768459116610083</v>
      </c>
      <c r="F1059" s="128">
        <v>2.0969086628203657</v>
      </c>
      <c r="G1059" s="128">
        <v>0.398406374501992</v>
      </c>
      <c r="H1059" s="128">
        <v>0.5837427477930485</v>
      </c>
    </row>
    <row r="1060" spans="1:10" ht="12.75">
      <c r="A1060" s="144" t="s">
        <v>171</v>
      </c>
      <c r="C1060" s="145" t="s">
        <v>172</v>
      </c>
      <c r="D1060" s="145" t="s">
        <v>173</v>
      </c>
      <c r="F1060" s="145" t="s">
        <v>174</v>
      </c>
      <c r="G1060" s="145" t="s">
        <v>175</v>
      </c>
      <c r="H1060" s="145" t="s">
        <v>176</v>
      </c>
      <c r="I1060" s="146" t="s">
        <v>177</v>
      </c>
      <c r="J1060" s="145" t="s">
        <v>178</v>
      </c>
    </row>
    <row r="1061" spans="1:8" ht="12.75">
      <c r="A1061" s="147" t="s">
        <v>63</v>
      </c>
      <c r="C1061" s="148">
        <v>288.1579999998212</v>
      </c>
      <c r="D1061" s="128">
        <v>477328.9681339264</v>
      </c>
      <c r="F1061" s="128">
        <v>4970</v>
      </c>
      <c r="G1061" s="128">
        <v>4190</v>
      </c>
      <c r="H1061" s="149" t="s">
        <v>519</v>
      </c>
    </row>
    <row r="1063" spans="4:8" ht="12.75">
      <c r="D1063" s="128">
        <v>472730.63199567795</v>
      </c>
      <c r="F1063" s="128">
        <v>4970</v>
      </c>
      <c r="G1063" s="128">
        <v>4190</v>
      </c>
      <c r="H1063" s="149" t="s">
        <v>520</v>
      </c>
    </row>
    <row r="1065" spans="4:8" ht="12.75">
      <c r="D1065" s="128">
        <v>478637.7408967018</v>
      </c>
      <c r="F1065" s="128">
        <v>4970</v>
      </c>
      <c r="G1065" s="128">
        <v>4190</v>
      </c>
      <c r="H1065" s="149" t="s">
        <v>521</v>
      </c>
    </row>
    <row r="1067" spans="1:10" ht="12.75">
      <c r="A1067" s="144" t="s">
        <v>179</v>
      </c>
      <c r="C1067" s="150" t="s">
        <v>180</v>
      </c>
      <c r="D1067" s="128">
        <v>476232.4470087687</v>
      </c>
      <c r="F1067" s="128">
        <v>4970</v>
      </c>
      <c r="G1067" s="128">
        <v>4190</v>
      </c>
      <c r="H1067" s="128">
        <v>471658.4868317776</v>
      </c>
      <c r="I1067" s="128">
        <v>-0.0001</v>
      </c>
      <c r="J1067" s="128">
        <v>-0.0001</v>
      </c>
    </row>
    <row r="1068" spans="1:8" ht="12.75">
      <c r="A1068" s="127">
        <v>38400.871516203704</v>
      </c>
      <c r="C1068" s="150" t="s">
        <v>181</v>
      </c>
      <c r="D1068" s="128">
        <v>3102.4591577606493</v>
      </c>
      <c r="H1068" s="128">
        <v>3102.4591577606493</v>
      </c>
    </row>
    <row r="1070" spans="3:8" ht="12.75">
      <c r="C1070" s="150" t="s">
        <v>182</v>
      </c>
      <c r="D1070" s="128">
        <v>0.6514590043679918</v>
      </c>
      <c r="F1070" s="128">
        <v>0</v>
      </c>
      <c r="G1070" s="128">
        <v>0</v>
      </c>
      <c r="H1070" s="128">
        <v>0.6577765998870229</v>
      </c>
    </row>
    <row r="1071" spans="1:10" ht="12.75">
      <c r="A1071" s="144" t="s">
        <v>171</v>
      </c>
      <c r="C1071" s="145" t="s">
        <v>172</v>
      </c>
      <c r="D1071" s="145" t="s">
        <v>173</v>
      </c>
      <c r="F1071" s="145" t="s">
        <v>174</v>
      </c>
      <c r="G1071" s="145" t="s">
        <v>175</v>
      </c>
      <c r="H1071" s="145" t="s">
        <v>176</v>
      </c>
      <c r="I1071" s="146" t="s">
        <v>177</v>
      </c>
      <c r="J1071" s="145" t="s">
        <v>178</v>
      </c>
    </row>
    <row r="1072" spans="1:8" ht="12.75">
      <c r="A1072" s="147" t="s">
        <v>64</v>
      </c>
      <c r="C1072" s="148">
        <v>334.94100000010803</v>
      </c>
      <c r="D1072" s="128">
        <v>215466.03712534904</v>
      </c>
      <c r="F1072" s="128">
        <v>30600</v>
      </c>
      <c r="G1072" s="128">
        <v>48000</v>
      </c>
      <c r="H1072" s="149" t="s">
        <v>522</v>
      </c>
    </row>
    <row r="1074" spans="4:8" ht="12.75">
      <c r="D1074" s="128">
        <v>214741.3486995697</v>
      </c>
      <c r="F1074" s="128">
        <v>30400</v>
      </c>
      <c r="G1074" s="128">
        <v>45700</v>
      </c>
      <c r="H1074" s="149" t="s">
        <v>523</v>
      </c>
    </row>
    <row r="1076" spans="4:8" ht="12.75">
      <c r="D1076" s="128">
        <v>209525.3209183216</v>
      </c>
      <c r="F1076" s="128">
        <v>30800</v>
      </c>
      <c r="G1076" s="128">
        <v>43500</v>
      </c>
      <c r="H1076" s="149" t="s">
        <v>524</v>
      </c>
    </row>
    <row r="1078" spans="1:10" ht="12.75">
      <c r="A1078" s="144" t="s">
        <v>179</v>
      </c>
      <c r="C1078" s="150" t="s">
        <v>180</v>
      </c>
      <c r="D1078" s="128">
        <v>213244.23558108014</v>
      </c>
      <c r="F1078" s="128">
        <v>30600</v>
      </c>
      <c r="G1078" s="128">
        <v>45733.33333333333</v>
      </c>
      <c r="H1078" s="128">
        <v>171318.03013034633</v>
      </c>
      <c r="I1078" s="128">
        <v>-0.0001</v>
      </c>
      <c r="J1078" s="128">
        <v>-0.0001</v>
      </c>
    </row>
    <row r="1079" spans="1:8" ht="12.75">
      <c r="A1079" s="127">
        <v>38400.87199074074</v>
      </c>
      <c r="C1079" s="150" t="s">
        <v>181</v>
      </c>
      <c r="D1079" s="128">
        <v>3240.9933709085917</v>
      </c>
      <c r="F1079" s="128">
        <v>200</v>
      </c>
      <c r="G1079" s="128">
        <v>2250.185177565023</v>
      </c>
      <c r="H1079" s="128">
        <v>3240.9933709085917</v>
      </c>
    </row>
    <row r="1081" spans="3:8" ht="12.75">
      <c r="C1081" s="150" t="s">
        <v>182</v>
      </c>
      <c r="D1081" s="128">
        <v>1.519850401619084</v>
      </c>
      <c r="F1081" s="128">
        <v>0.65359477124183</v>
      </c>
      <c r="G1081" s="128">
        <v>4.920229980098447</v>
      </c>
      <c r="H1081" s="128">
        <v>1.8917993444371848</v>
      </c>
    </row>
    <row r="1082" spans="1:10" ht="12.75">
      <c r="A1082" s="144" t="s">
        <v>171</v>
      </c>
      <c r="C1082" s="145" t="s">
        <v>172</v>
      </c>
      <c r="D1082" s="145" t="s">
        <v>173</v>
      </c>
      <c r="F1082" s="145" t="s">
        <v>174</v>
      </c>
      <c r="G1082" s="145" t="s">
        <v>175</v>
      </c>
      <c r="H1082" s="145" t="s">
        <v>176</v>
      </c>
      <c r="I1082" s="146" t="s">
        <v>177</v>
      </c>
      <c r="J1082" s="145" t="s">
        <v>178</v>
      </c>
    </row>
    <row r="1083" spans="1:8" ht="12.75">
      <c r="A1083" s="147" t="s">
        <v>68</v>
      </c>
      <c r="C1083" s="148">
        <v>393.36599999992177</v>
      </c>
      <c r="D1083" s="128">
        <v>4801043.123008728</v>
      </c>
      <c r="F1083" s="128">
        <v>18400</v>
      </c>
      <c r="G1083" s="128">
        <v>16400</v>
      </c>
      <c r="H1083" s="149" t="s">
        <v>525</v>
      </c>
    </row>
    <row r="1085" spans="4:8" ht="12.75">
      <c r="D1085" s="128">
        <v>5025207.54133606</v>
      </c>
      <c r="F1085" s="128">
        <v>17300</v>
      </c>
      <c r="G1085" s="128">
        <v>17000</v>
      </c>
      <c r="H1085" s="149" t="s">
        <v>526</v>
      </c>
    </row>
    <row r="1087" spans="4:8" ht="12.75">
      <c r="D1087" s="128">
        <v>4862927.162353516</v>
      </c>
      <c r="F1087" s="128">
        <v>17300</v>
      </c>
      <c r="G1087" s="128">
        <v>16600</v>
      </c>
      <c r="H1087" s="149" t="s">
        <v>527</v>
      </c>
    </row>
    <row r="1089" spans="1:10" ht="12.75">
      <c r="A1089" s="144" t="s">
        <v>179</v>
      </c>
      <c r="C1089" s="150" t="s">
        <v>180</v>
      </c>
      <c r="D1089" s="128">
        <v>4896392.608899434</v>
      </c>
      <c r="F1089" s="128">
        <v>17666.666666666668</v>
      </c>
      <c r="G1089" s="128">
        <v>16666.666666666668</v>
      </c>
      <c r="H1089" s="128">
        <v>4879225.942232768</v>
      </c>
      <c r="I1089" s="128">
        <v>-0.0001</v>
      </c>
      <c r="J1089" s="128">
        <v>-0.0001</v>
      </c>
    </row>
    <row r="1090" spans="1:8" ht="12.75">
      <c r="A1090" s="127">
        <v>38400.872465277775</v>
      </c>
      <c r="C1090" s="150" t="s">
        <v>181</v>
      </c>
      <c r="D1090" s="128">
        <v>115768.62137640463</v>
      </c>
      <c r="F1090" s="128">
        <v>635.0852961085883</v>
      </c>
      <c r="G1090" s="128">
        <v>305.5050463303894</v>
      </c>
      <c r="H1090" s="128">
        <v>115768.62137640463</v>
      </c>
    </row>
    <row r="1092" spans="3:8" ht="12.75">
      <c r="C1092" s="150" t="s">
        <v>182</v>
      </c>
      <c r="D1092" s="128">
        <v>2.364365577343399</v>
      </c>
      <c r="F1092" s="128">
        <v>3.594822430803329</v>
      </c>
      <c r="G1092" s="128">
        <v>1.8330302779823364</v>
      </c>
      <c r="H1092" s="128">
        <v>2.372684166444403</v>
      </c>
    </row>
    <row r="1093" spans="1:10" ht="12.75">
      <c r="A1093" s="144" t="s">
        <v>171</v>
      </c>
      <c r="C1093" s="145" t="s">
        <v>172</v>
      </c>
      <c r="D1093" s="145" t="s">
        <v>173</v>
      </c>
      <c r="F1093" s="145" t="s">
        <v>174</v>
      </c>
      <c r="G1093" s="145" t="s">
        <v>175</v>
      </c>
      <c r="H1093" s="145" t="s">
        <v>176</v>
      </c>
      <c r="I1093" s="146" t="s">
        <v>177</v>
      </c>
      <c r="J1093" s="145" t="s">
        <v>178</v>
      </c>
    </row>
    <row r="1094" spans="1:8" ht="12.75">
      <c r="A1094" s="147" t="s">
        <v>62</v>
      </c>
      <c r="C1094" s="148">
        <v>396.15199999976903</v>
      </c>
      <c r="D1094" s="128">
        <v>5408008.43183136</v>
      </c>
      <c r="F1094" s="128">
        <v>112200</v>
      </c>
      <c r="G1094" s="128">
        <v>103100</v>
      </c>
      <c r="H1094" s="149" t="s">
        <v>528</v>
      </c>
    </row>
    <row r="1096" spans="4:8" ht="12.75">
      <c r="D1096" s="128">
        <v>5583204.950965881</v>
      </c>
      <c r="F1096" s="128">
        <v>105700</v>
      </c>
      <c r="G1096" s="128">
        <v>103100</v>
      </c>
      <c r="H1096" s="149" t="s">
        <v>529</v>
      </c>
    </row>
    <row r="1098" spans="4:8" ht="12.75">
      <c r="D1098" s="128">
        <v>5408541.548492432</v>
      </c>
      <c r="F1098" s="128">
        <v>105000</v>
      </c>
      <c r="G1098" s="128">
        <v>103500</v>
      </c>
      <c r="H1098" s="149" t="s">
        <v>530</v>
      </c>
    </row>
    <row r="1100" spans="1:10" ht="12.75">
      <c r="A1100" s="144" t="s">
        <v>179</v>
      </c>
      <c r="C1100" s="150" t="s">
        <v>180</v>
      </c>
      <c r="D1100" s="128">
        <v>5466584.977096558</v>
      </c>
      <c r="F1100" s="128">
        <v>107633.33333333334</v>
      </c>
      <c r="G1100" s="128">
        <v>103233.33333333334</v>
      </c>
      <c r="H1100" s="128">
        <v>5361128.10036251</v>
      </c>
      <c r="I1100" s="128">
        <v>-0.0001</v>
      </c>
      <c r="J1100" s="128">
        <v>-0.0001</v>
      </c>
    </row>
    <row r="1101" spans="1:8" ht="12.75">
      <c r="A1101" s="127">
        <v>38400.872928240744</v>
      </c>
      <c r="C1101" s="150" t="s">
        <v>181</v>
      </c>
      <c r="D1101" s="128">
        <v>100996.21172251958</v>
      </c>
      <c r="F1101" s="128">
        <v>3970.306453327417</v>
      </c>
      <c r="G1101" s="128">
        <v>230.94010767585027</v>
      </c>
      <c r="H1101" s="128">
        <v>100996.21172251958</v>
      </c>
    </row>
    <row r="1103" spans="3:8" ht="12.75">
      <c r="C1103" s="150" t="s">
        <v>182</v>
      </c>
      <c r="D1103" s="128">
        <v>1.8475192857271059</v>
      </c>
      <c r="F1103" s="128">
        <v>3.688733155770285</v>
      </c>
      <c r="G1103" s="128">
        <v>0.2237069173482566</v>
      </c>
      <c r="H1103" s="128">
        <v>1.8838611917460133</v>
      </c>
    </row>
    <row r="1104" spans="1:10" ht="12.75">
      <c r="A1104" s="144" t="s">
        <v>171</v>
      </c>
      <c r="C1104" s="145" t="s">
        <v>172</v>
      </c>
      <c r="D1104" s="145" t="s">
        <v>173</v>
      </c>
      <c r="F1104" s="145" t="s">
        <v>174</v>
      </c>
      <c r="G1104" s="145" t="s">
        <v>175</v>
      </c>
      <c r="H1104" s="145" t="s">
        <v>176</v>
      </c>
      <c r="I1104" s="146" t="s">
        <v>177</v>
      </c>
      <c r="J1104" s="145" t="s">
        <v>178</v>
      </c>
    </row>
    <row r="1105" spans="1:8" ht="12.75">
      <c r="A1105" s="147" t="s">
        <v>69</v>
      </c>
      <c r="C1105" s="148">
        <v>589.5920000001788</v>
      </c>
      <c r="D1105" s="128">
        <v>446651.64247083664</v>
      </c>
      <c r="F1105" s="128">
        <v>4040.0000000037253</v>
      </c>
      <c r="G1105" s="128">
        <v>3690.0000000037253</v>
      </c>
      <c r="H1105" s="149" t="s">
        <v>531</v>
      </c>
    </row>
    <row r="1107" spans="4:8" ht="12.75">
      <c r="D1107" s="128">
        <v>455790.49759960175</v>
      </c>
      <c r="F1107" s="128">
        <v>4050</v>
      </c>
      <c r="G1107" s="128">
        <v>3580</v>
      </c>
      <c r="H1107" s="149" t="s">
        <v>532</v>
      </c>
    </row>
    <row r="1109" spans="4:8" ht="12.75">
      <c r="D1109" s="128">
        <v>446681.9350423813</v>
      </c>
      <c r="F1109" s="128">
        <v>4070</v>
      </c>
      <c r="G1109" s="128">
        <v>3559.9999999962747</v>
      </c>
      <c r="H1109" s="149" t="s">
        <v>533</v>
      </c>
    </row>
    <row r="1111" spans="1:10" ht="12.75">
      <c r="A1111" s="144" t="s">
        <v>179</v>
      </c>
      <c r="C1111" s="150" t="s">
        <v>180</v>
      </c>
      <c r="D1111" s="128">
        <v>449708.0250376066</v>
      </c>
      <c r="F1111" s="128">
        <v>4053.3333333345754</v>
      </c>
      <c r="G1111" s="128">
        <v>3610</v>
      </c>
      <c r="H1111" s="128">
        <v>445889.80676703417</v>
      </c>
      <c r="I1111" s="128">
        <v>-0.0001</v>
      </c>
      <c r="J1111" s="128">
        <v>-0.0001</v>
      </c>
    </row>
    <row r="1112" spans="1:8" ht="12.75">
      <c r="A1112" s="127">
        <v>38400.87342592593</v>
      </c>
      <c r="C1112" s="150" t="s">
        <v>181</v>
      </c>
      <c r="D1112" s="128">
        <v>5267.597532131781</v>
      </c>
      <c r="F1112" s="128">
        <v>15.275252314854598</v>
      </c>
      <c r="G1112" s="128">
        <v>70.0000000034741</v>
      </c>
      <c r="H1112" s="128">
        <v>5267.597532131781</v>
      </c>
    </row>
    <row r="1114" spans="3:8" ht="12.75">
      <c r="C1114" s="150" t="s">
        <v>182</v>
      </c>
      <c r="D1114" s="128">
        <v>1.171337231905364</v>
      </c>
      <c r="F1114" s="128">
        <v>0.3768565538203104</v>
      </c>
      <c r="G1114" s="128">
        <v>1.9390581718413875</v>
      </c>
      <c r="H1114" s="128">
        <v>1.1813675603676594</v>
      </c>
    </row>
    <row r="1115" spans="1:10" ht="12.75">
      <c r="A1115" s="144" t="s">
        <v>171</v>
      </c>
      <c r="C1115" s="145" t="s">
        <v>172</v>
      </c>
      <c r="D1115" s="145" t="s">
        <v>173</v>
      </c>
      <c r="F1115" s="145" t="s">
        <v>174</v>
      </c>
      <c r="G1115" s="145" t="s">
        <v>175</v>
      </c>
      <c r="H1115" s="145" t="s">
        <v>176</v>
      </c>
      <c r="I1115" s="146" t="s">
        <v>177</v>
      </c>
      <c r="J1115" s="145" t="s">
        <v>178</v>
      </c>
    </row>
    <row r="1116" spans="1:8" ht="12.75">
      <c r="A1116" s="147" t="s">
        <v>70</v>
      </c>
      <c r="C1116" s="148">
        <v>766.4900000002235</v>
      </c>
      <c r="D1116" s="128">
        <v>2491.566310930997</v>
      </c>
      <c r="F1116" s="128">
        <v>1754</v>
      </c>
      <c r="G1116" s="128">
        <v>1689.0000000018626</v>
      </c>
      <c r="H1116" s="149" t="s">
        <v>534</v>
      </c>
    </row>
    <row r="1118" spans="4:8" ht="12.75">
      <c r="D1118" s="128">
        <v>2542.2966379784048</v>
      </c>
      <c r="F1118" s="128">
        <v>1840</v>
      </c>
      <c r="G1118" s="128">
        <v>1906</v>
      </c>
      <c r="H1118" s="149" t="s">
        <v>535</v>
      </c>
    </row>
    <row r="1120" spans="4:8" ht="12.75">
      <c r="D1120" s="128">
        <v>2660.4284724369645</v>
      </c>
      <c r="F1120" s="128">
        <v>1772</v>
      </c>
      <c r="G1120" s="128">
        <v>1814.0000000018626</v>
      </c>
      <c r="H1120" s="149" t="s">
        <v>536</v>
      </c>
    </row>
    <row r="1122" spans="1:10" ht="12.75">
      <c r="A1122" s="144" t="s">
        <v>179</v>
      </c>
      <c r="C1122" s="150" t="s">
        <v>180</v>
      </c>
      <c r="D1122" s="128">
        <v>2564.7638071154556</v>
      </c>
      <c r="F1122" s="128">
        <v>1788.6666666666665</v>
      </c>
      <c r="G1122" s="128">
        <v>1803.000000001242</v>
      </c>
      <c r="H1122" s="128">
        <v>768.6507989847291</v>
      </c>
      <c r="I1122" s="128">
        <v>-0.0001</v>
      </c>
      <c r="J1122" s="128">
        <v>-0.0001</v>
      </c>
    </row>
    <row r="1123" spans="1:8" ht="12.75">
      <c r="A1123" s="127">
        <v>38400.873923611114</v>
      </c>
      <c r="C1123" s="150" t="s">
        <v>181</v>
      </c>
      <c r="D1123" s="128">
        <v>86.64402843758882</v>
      </c>
      <c r="F1123" s="128">
        <v>45.3578365151308</v>
      </c>
      <c r="G1123" s="128">
        <v>108.91739989463426</v>
      </c>
      <c r="H1123" s="128">
        <v>86.64402843758882</v>
      </c>
    </row>
    <row r="1125" spans="3:8" ht="12.75">
      <c r="C1125" s="150" t="s">
        <v>182</v>
      </c>
      <c r="D1125" s="128">
        <v>3.3782459108792495</v>
      </c>
      <c r="F1125" s="128">
        <v>2.5358462457210664</v>
      </c>
      <c r="G1125" s="128">
        <v>6.040898496647767</v>
      </c>
      <c r="H1125" s="128">
        <v>11.272222516652871</v>
      </c>
    </row>
    <row r="1126" spans="1:16" ht="12.75">
      <c r="A1126" s="138" t="s">
        <v>226</v>
      </c>
      <c r="B1126" s="133" t="s">
        <v>537</v>
      </c>
      <c r="D1126" s="138" t="s">
        <v>227</v>
      </c>
      <c r="E1126" s="133" t="s">
        <v>228</v>
      </c>
      <c r="F1126" s="134" t="s">
        <v>4</v>
      </c>
      <c r="G1126" s="139" t="s">
        <v>230</v>
      </c>
      <c r="H1126" s="140">
        <v>1</v>
      </c>
      <c r="I1126" s="141" t="s">
        <v>231</v>
      </c>
      <c r="J1126" s="140">
        <v>10</v>
      </c>
      <c r="K1126" s="139" t="s">
        <v>232</v>
      </c>
      <c r="L1126" s="142">
        <v>1</v>
      </c>
      <c r="M1126" s="139" t="s">
        <v>233</v>
      </c>
      <c r="N1126" s="143">
        <v>1</v>
      </c>
      <c r="O1126" s="139" t="s">
        <v>234</v>
      </c>
      <c r="P1126" s="143">
        <v>1</v>
      </c>
    </row>
    <row r="1128" spans="1:10" ht="12.75">
      <c r="A1128" s="144" t="s">
        <v>171</v>
      </c>
      <c r="C1128" s="145" t="s">
        <v>172</v>
      </c>
      <c r="D1128" s="145" t="s">
        <v>173</v>
      </c>
      <c r="F1128" s="145" t="s">
        <v>174</v>
      </c>
      <c r="G1128" s="145" t="s">
        <v>175</v>
      </c>
      <c r="H1128" s="145" t="s">
        <v>176</v>
      </c>
      <c r="I1128" s="146" t="s">
        <v>177</v>
      </c>
      <c r="J1128" s="145" t="s">
        <v>178</v>
      </c>
    </row>
    <row r="1129" spans="1:8" ht="12.75">
      <c r="A1129" s="147" t="s">
        <v>38</v>
      </c>
      <c r="C1129" s="148">
        <v>178.2290000000503</v>
      </c>
      <c r="D1129" s="128">
        <v>343</v>
      </c>
      <c r="F1129" s="128">
        <v>332</v>
      </c>
      <c r="G1129" s="128">
        <v>334</v>
      </c>
      <c r="H1129" s="149" t="s">
        <v>538</v>
      </c>
    </row>
    <row r="1131" spans="4:8" ht="12.75">
      <c r="D1131" s="128">
        <v>366.25293052894995</v>
      </c>
      <c r="F1131" s="128">
        <v>333</v>
      </c>
      <c r="G1131" s="128">
        <v>355</v>
      </c>
      <c r="H1131" s="149" t="s">
        <v>539</v>
      </c>
    </row>
    <row r="1133" spans="4:8" ht="12.75">
      <c r="D1133" s="128">
        <v>343.5</v>
      </c>
      <c r="F1133" s="128">
        <v>339</v>
      </c>
      <c r="G1133" s="128">
        <v>306</v>
      </c>
      <c r="H1133" s="149" t="s">
        <v>540</v>
      </c>
    </row>
    <row r="1135" spans="1:8" ht="12.75">
      <c r="A1135" s="144" t="s">
        <v>179</v>
      </c>
      <c r="C1135" s="150" t="s">
        <v>180</v>
      </c>
      <c r="D1135" s="128">
        <v>350.91764350965</v>
      </c>
      <c r="F1135" s="128">
        <v>334.66666666666663</v>
      </c>
      <c r="G1135" s="128">
        <v>331.66666666666663</v>
      </c>
      <c r="H1135" s="128">
        <v>18.15041818376544</v>
      </c>
    </row>
    <row r="1136" spans="1:8" ht="12.75">
      <c r="A1136" s="127">
        <v>38400.87619212963</v>
      </c>
      <c r="C1136" s="150" t="s">
        <v>181</v>
      </c>
      <c r="D1136" s="128">
        <v>13.28310095471838</v>
      </c>
      <c r="F1136" s="128">
        <v>3.7859388972001824</v>
      </c>
      <c r="G1136" s="128">
        <v>24.583192089989726</v>
      </c>
      <c r="H1136" s="128">
        <v>13.28310095471838</v>
      </c>
    </row>
    <row r="1138" spans="3:8" ht="12.75">
      <c r="C1138" s="150" t="s">
        <v>182</v>
      </c>
      <c r="D1138" s="128">
        <v>3.785247393624739</v>
      </c>
      <c r="F1138" s="128">
        <v>1.1312566425896966</v>
      </c>
      <c r="G1138" s="128">
        <v>7.4120177155747955</v>
      </c>
      <c r="H1138" s="128">
        <v>73.18344304925928</v>
      </c>
    </row>
    <row r="1139" spans="1:10" ht="12.75">
      <c r="A1139" s="144" t="s">
        <v>171</v>
      </c>
      <c r="C1139" s="145" t="s">
        <v>172</v>
      </c>
      <c r="D1139" s="145" t="s">
        <v>173</v>
      </c>
      <c r="F1139" s="145" t="s">
        <v>174</v>
      </c>
      <c r="G1139" s="145" t="s">
        <v>175</v>
      </c>
      <c r="H1139" s="145" t="s">
        <v>176</v>
      </c>
      <c r="I1139" s="146" t="s">
        <v>177</v>
      </c>
      <c r="J1139" s="145" t="s">
        <v>178</v>
      </c>
    </row>
    <row r="1140" spans="1:8" ht="12.75">
      <c r="A1140" s="147" t="s">
        <v>63</v>
      </c>
      <c r="C1140" s="148">
        <v>251.61100000003353</v>
      </c>
      <c r="D1140" s="128">
        <v>4580655.003288269</v>
      </c>
      <c r="F1140" s="128">
        <v>32500</v>
      </c>
      <c r="G1140" s="128">
        <v>27200</v>
      </c>
      <c r="H1140" s="149" t="s">
        <v>541</v>
      </c>
    </row>
    <row r="1142" spans="4:8" ht="12.75">
      <c r="D1142" s="128">
        <v>4659880.198104858</v>
      </c>
      <c r="F1142" s="128">
        <v>33500</v>
      </c>
      <c r="G1142" s="128">
        <v>26800</v>
      </c>
      <c r="H1142" s="149" t="s">
        <v>542</v>
      </c>
    </row>
    <row r="1144" spans="4:8" ht="12.75">
      <c r="D1144" s="128">
        <v>4683347.659492493</v>
      </c>
      <c r="F1144" s="128">
        <v>34200</v>
      </c>
      <c r="G1144" s="128">
        <v>26800</v>
      </c>
      <c r="H1144" s="149" t="s">
        <v>543</v>
      </c>
    </row>
    <row r="1146" spans="1:10" ht="12.75">
      <c r="A1146" s="144" t="s">
        <v>179</v>
      </c>
      <c r="C1146" s="150" t="s">
        <v>180</v>
      </c>
      <c r="D1146" s="128">
        <v>4641294.286961873</v>
      </c>
      <c r="F1146" s="128">
        <v>33400</v>
      </c>
      <c r="G1146" s="128">
        <v>26933.333333333336</v>
      </c>
      <c r="H1146" s="128">
        <v>4611159.493241537</v>
      </c>
      <c r="I1146" s="128">
        <v>-0.0001</v>
      </c>
      <c r="J1146" s="128">
        <v>-0.0001</v>
      </c>
    </row>
    <row r="1147" spans="1:8" ht="12.75">
      <c r="A1147" s="127">
        <v>38400.87670138889</v>
      </c>
      <c r="C1147" s="150" t="s">
        <v>181</v>
      </c>
      <c r="D1147" s="128">
        <v>53810.05927637199</v>
      </c>
      <c r="F1147" s="128">
        <v>854.4003745317532</v>
      </c>
      <c r="G1147" s="128">
        <v>230.94010767585027</v>
      </c>
      <c r="H1147" s="128">
        <v>53810.05927637199</v>
      </c>
    </row>
    <row r="1149" spans="3:8" ht="12.75">
      <c r="C1149" s="150" t="s">
        <v>182</v>
      </c>
      <c r="D1149" s="128">
        <v>1.1593761556454834</v>
      </c>
      <c r="F1149" s="128">
        <v>2.5580849536878842</v>
      </c>
      <c r="G1149" s="128">
        <v>0.8574508948360776</v>
      </c>
      <c r="H1149" s="128">
        <v>1.1669528966681826</v>
      </c>
    </row>
    <row r="1150" spans="1:10" ht="12.75">
      <c r="A1150" s="144" t="s">
        <v>171</v>
      </c>
      <c r="C1150" s="145" t="s">
        <v>172</v>
      </c>
      <c r="D1150" s="145" t="s">
        <v>173</v>
      </c>
      <c r="F1150" s="145" t="s">
        <v>174</v>
      </c>
      <c r="G1150" s="145" t="s">
        <v>175</v>
      </c>
      <c r="H1150" s="145" t="s">
        <v>176</v>
      </c>
      <c r="I1150" s="146" t="s">
        <v>177</v>
      </c>
      <c r="J1150" s="145" t="s">
        <v>178</v>
      </c>
    </row>
    <row r="1151" spans="1:8" ht="12.75">
      <c r="A1151" s="147" t="s">
        <v>66</v>
      </c>
      <c r="C1151" s="148">
        <v>257.6099999998696</v>
      </c>
      <c r="D1151" s="128">
        <v>241869.8302154541</v>
      </c>
      <c r="F1151" s="128">
        <v>12590</v>
      </c>
      <c r="G1151" s="128">
        <v>10985</v>
      </c>
      <c r="H1151" s="149" t="s">
        <v>544</v>
      </c>
    </row>
    <row r="1153" spans="4:8" ht="12.75">
      <c r="D1153" s="128">
        <v>248858.44594430923</v>
      </c>
      <c r="F1153" s="128">
        <v>12582.5</v>
      </c>
      <c r="G1153" s="128">
        <v>10955</v>
      </c>
      <c r="H1153" s="149" t="s">
        <v>545</v>
      </c>
    </row>
    <row r="1155" spans="4:8" ht="12.75">
      <c r="D1155" s="128">
        <v>244830.0205130577</v>
      </c>
      <c r="F1155" s="128">
        <v>12665</v>
      </c>
      <c r="G1155" s="128">
        <v>10817.5</v>
      </c>
      <c r="H1155" s="149" t="s">
        <v>546</v>
      </c>
    </row>
    <row r="1157" spans="1:10" ht="12.75">
      <c r="A1157" s="144" t="s">
        <v>179</v>
      </c>
      <c r="C1157" s="150" t="s">
        <v>180</v>
      </c>
      <c r="D1157" s="128">
        <v>245186.09889094037</v>
      </c>
      <c r="F1157" s="128">
        <v>12612.5</v>
      </c>
      <c r="G1157" s="128">
        <v>10919.166666666668</v>
      </c>
      <c r="H1157" s="128">
        <v>233420.265557607</v>
      </c>
      <c r="I1157" s="128">
        <v>-0.0001</v>
      </c>
      <c r="J1157" s="128">
        <v>-0.0001</v>
      </c>
    </row>
    <row r="1158" spans="1:8" ht="12.75">
      <c r="A1158" s="127">
        <v>38400.87734953704</v>
      </c>
      <c r="C1158" s="150" t="s">
        <v>181</v>
      </c>
      <c r="D1158" s="128">
        <v>3507.8884403305483</v>
      </c>
      <c r="F1158" s="128">
        <v>45.62071897723665</v>
      </c>
      <c r="G1158" s="128">
        <v>89.31451916308644</v>
      </c>
      <c r="H1158" s="128">
        <v>3507.8884403305483</v>
      </c>
    </row>
    <row r="1160" spans="3:8" ht="12.75">
      <c r="C1160" s="150" t="s">
        <v>182</v>
      </c>
      <c r="D1160" s="128">
        <v>1.4307044551864536</v>
      </c>
      <c r="F1160" s="128">
        <v>0.36171035859057793</v>
      </c>
      <c r="G1160" s="128">
        <v>0.817960947841744</v>
      </c>
      <c r="H1160" s="128">
        <v>1.5028208591703527</v>
      </c>
    </row>
    <row r="1161" spans="1:10" ht="12.75">
      <c r="A1161" s="144" t="s">
        <v>171</v>
      </c>
      <c r="C1161" s="145" t="s">
        <v>172</v>
      </c>
      <c r="D1161" s="145" t="s">
        <v>173</v>
      </c>
      <c r="F1161" s="145" t="s">
        <v>174</v>
      </c>
      <c r="G1161" s="145" t="s">
        <v>175</v>
      </c>
      <c r="H1161" s="145" t="s">
        <v>176</v>
      </c>
      <c r="I1161" s="146" t="s">
        <v>177</v>
      </c>
      <c r="J1161" s="145" t="s">
        <v>178</v>
      </c>
    </row>
    <row r="1162" spans="1:8" ht="12.75">
      <c r="A1162" s="147" t="s">
        <v>65</v>
      </c>
      <c r="C1162" s="148">
        <v>259.9399999999441</v>
      </c>
      <c r="D1162" s="128">
        <v>1748349.092786789</v>
      </c>
      <c r="F1162" s="128">
        <v>22350</v>
      </c>
      <c r="G1162" s="128">
        <v>20175</v>
      </c>
      <c r="H1162" s="149" t="s">
        <v>547</v>
      </c>
    </row>
    <row r="1164" spans="4:8" ht="12.75">
      <c r="D1164" s="128">
        <v>1827608.0911159515</v>
      </c>
      <c r="F1164" s="128">
        <v>22050</v>
      </c>
      <c r="G1164" s="128">
        <v>19925</v>
      </c>
      <c r="H1164" s="149" t="s">
        <v>548</v>
      </c>
    </row>
    <row r="1166" spans="4:8" ht="12.75">
      <c r="D1166" s="128">
        <v>1853238.582906723</v>
      </c>
      <c r="F1166" s="128">
        <v>21825</v>
      </c>
      <c r="G1166" s="128">
        <v>20000</v>
      </c>
      <c r="H1166" s="149" t="s">
        <v>549</v>
      </c>
    </row>
    <row r="1168" spans="1:10" ht="12.75">
      <c r="A1168" s="144" t="s">
        <v>179</v>
      </c>
      <c r="C1168" s="150" t="s">
        <v>180</v>
      </c>
      <c r="D1168" s="128">
        <v>1809731.9222698212</v>
      </c>
      <c r="F1168" s="128">
        <v>22075</v>
      </c>
      <c r="G1168" s="128">
        <v>20033.333333333332</v>
      </c>
      <c r="H1168" s="128">
        <v>1788789.4694396325</v>
      </c>
      <c r="I1168" s="128">
        <v>-0.0001</v>
      </c>
      <c r="J1168" s="128">
        <v>-0.0001</v>
      </c>
    </row>
    <row r="1169" spans="1:8" ht="12.75">
      <c r="A1169" s="127">
        <v>38400.878020833334</v>
      </c>
      <c r="C1169" s="150" t="s">
        <v>181</v>
      </c>
      <c r="D1169" s="128">
        <v>54681.98372284818</v>
      </c>
      <c r="F1169" s="128">
        <v>263.39134382131846</v>
      </c>
      <c r="G1169" s="128">
        <v>128.2900359861721</v>
      </c>
      <c r="H1169" s="128">
        <v>54681.98372284818</v>
      </c>
    </row>
    <row r="1171" spans="3:8" ht="12.75">
      <c r="C1171" s="150" t="s">
        <v>182</v>
      </c>
      <c r="D1171" s="128">
        <v>3.0215515928052126</v>
      </c>
      <c r="F1171" s="128">
        <v>1.1931657704249987</v>
      </c>
      <c r="G1171" s="128">
        <v>0.6403828751389622</v>
      </c>
      <c r="H1171" s="128">
        <v>3.056926746107142</v>
      </c>
    </row>
    <row r="1172" spans="1:10" ht="12.75">
      <c r="A1172" s="144" t="s">
        <v>171</v>
      </c>
      <c r="C1172" s="145" t="s">
        <v>172</v>
      </c>
      <c r="D1172" s="145" t="s">
        <v>173</v>
      </c>
      <c r="F1172" s="145" t="s">
        <v>174</v>
      </c>
      <c r="G1172" s="145" t="s">
        <v>175</v>
      </c>
      <c r="H1172" s="145" t="s">
        <v>176</v>
      </c>
      <c r="I1172" s="146" t="s">
        <v>177</v>
      </c>
      <c r="J1172" s="145" t="s">
        <v>178</v>
      </c>
    </row>
    <row r="1173" spans="1:8" ht="12.75">
      <c r="A1173" s="147" t="s">
        <v>67</v>
      </c>
      <c r="C1173" s="148">
        <v>285.2129999999888</v>
      </c>
      <c r="D1173" s="128">
        <v>1260613.9901542664</v>
      </c>
      <c r="F1173" s="128">
        <v>15400</v>
      </c>
      <c r="G1173" s="128">
        <v>12975</v>
      </c>
      <c r="H1173" s="149" t="s">
        <v>550</v>
      </c>
    </row>
    <row r="1175" spans="4:8" ht="12.75">
      <c r="D1175" s="128">
        <v>1250400.9395694733</v>
      </c>
      <c r="F1175" s="128">
        <v>16100</v>
      </c>
      <c r="G1175" s="128">
        <v>13175</v>
      </c>
      <c r="H1175" s="149" t="s">
        <v>551</v>
      </c>
    </row>
    <row r="1177" spans="4:8" ht="12.75">
      <c r="D1177" s="128">
        <v>1268271.4049358368</v>
      </c>
      <c r="F1177" s="128">
        <v>16375</v>
      </c>
      <c r="G1177" s="128">
        <v>12975</v>
      </c>
      <c r="H1177" s="149" t="s">
        <v>552</v>
      </c>
    </row>
    <row r="1179" spans="1:10" ht="12.75">
      <c r="A1179" s="144" t="s">
        <v>179</v>
      </c>
      <c r="C1179" s="150" t="s">
        <v>180</v>
      </c>
      <c r="D1179" s="128">
        <v>1259762.1115531921</v>
      </c>
      <c r="F1179" s="128">
        <v>15958.333333333332</v>
      </c>
      <c r="G1179" s="128">
        <v>13041.666666666668</v>
      </c>
      <c r="H1179" s="128">
        <v>1245360.073107903</v>
      </c>
      <c r="I1179" s="128">
        <v>-0.0001</v>
      </c>
      <c r="J1179" s="128">
        <v>-0.0001</v>
      </c>
    </row>
    <row r="1180" spans="1:8" ht="12.75">
      <c r="A1180" s="127">
        <v>38400.878703703704</v>
      </c>
      <c r="C1180" s="150" t="s">
        <v>181</v>
      </c>
      <c r="D1180" s="128">
        <v>8965.637510285218</v>
      </c>
      <c r="F1180" s="128">
        <v>502.7010377285224</v>
      </c>
      <c r="G1180" s="128">
        <v>115.47005383792514</v>
      </c>
      <c r="H1180" s="128">
        <v>8965.637510285218</v>
      </c>
    </row>
    <row r="1182" spans="3:8" ht="12.75">
      <c r="C1182" s="150" t="s">
        <v>182</v>
      </c>
      <c r="D1182" s="128">
        <v>0.7116929004342939</v>
      </c>
      <c r="F1182" s="128">
        <v>3.1500848317192016</v>
      </c>
      <c r="G1182" s="128">
        <v>0.8853933840607676</v>
      </c>
      <c r="H1182" s="128">
        <v>0.7199233140589372</v>
      </c>
    </row>
    <row r="1183" spans="1:10" ht="12.75">
      <c r="A1183" s="144" t="s">
        <v>171</v>
      </c>
      <c r="C1183" s="145" t="s">
        <v>172</v>
      </c>
      <c r="D1183" s="145" t="s">
        <v>173</v>
      </c>
      <c r="F1183" s="145" t="s">
        <v>174</v>
      </c>
      <c r="G1183" s="145" t="s">
        <v>175</v>
      </c>
      <c r="H1183" s="145" t="s">
        <v>176</v>
      </c>
      <c r="I1183" s="146" t="s">
        <v>177</v>
      </c>
      <c r="J1183" s="145" t="s">
        <v>178</v>
      </c>
    </row>
    <row r="1184" spans="1:8" ht="12.75">
      <c r="A1184" s="147" t="s">
        <v>63</v>
      </c>
      <c r="C1184" s="148">
        <v>288.1579999998212</v>
      </c>
      <c r="D1184" s="128">
        <v>474652.5532989502</v>
      </c>
      <c r="F1184" s="128">
        <v>4810</v>
      </c>
      <c r="G1184" s="128">
        <v>4160</v>
      </c>
      <c r="H1184" s="149" t="s">
        <v>553</v>
      </c>
    </row>
    <row r="1186" spans="4:8" ht="12.75">
      <c r="D1186" s="128">
        <v>477684.15361976624</v>
      </c>
      <c r="F1186" s="128">
        <v>4810</v>
      </c>
      <c r="G1186" s="128">
        <v>4160</v>
      </c>
      <c r="H1186" s="149" t="s">
        <v>554</v>
      </c>
    </row>
    <row r="1188" spans="4:8" ht="12.75">
      <c r="D1188" s="128">
        <v>475958.25952243805</v>
      </c>
      <c r="F1188" s="128">
        <v>4810</v>
      </c>
      <c r="G1188" s="128">
        <v>4160</v>
      </c>
      <c r="H1188" s="149" t="s">
        <v>555</v>
      </c>
    </row>
    <row r="1190" spans="1:10" ht="12.75">
      <c r="A1190" s="144" t="s">
        <v>179</v>
      </c>
      <c r="C1190" s="150" t="s">
        <v>180</v>
      </c>
      <c r="D1190" s="128">
        <v>476098.32214705145</v>
      </c>
      <c r="F1190" s="128">
        <v>4810</v>
      </c>
      <c r="G1190" s="128">
        <v>4160</v>
      </c>
      <c r="H1190" s="128">
        <v>471618.35533289216</v>
      </c>
      <c r="I1190" s="128">
        <v>-0.0001</v>
      </c>
      <c r="J1190" s="128">
        <v>-0.0001</v>
      </c>
    </row>
    <row r="1191" spans="1:8" ht="12.75">
      <c r="A1191" s="127">
        <v>38400.87912037037</v>
      </c>
      <c r="C1191" s="150" t="s">
        <v>181</v>
      </c>
      <c r="D1191" s="128">
        <v>1520.6456787708908</v>
      </c>
      <c r="H1191" s="128">
        <v>1520.6456787708908</v>
      </c>
    </row>
    <row r="1193" spans="3:8" ht="12.75">
      <c r="C1193" s="150" t="s">
        <v>182</v>
      </c>
      <c r="D1193" s="128">
        <v>0.31939740344247897</v>
      </c>
      <c r="F1193" s="128">
        <v>0</v>
      </c>
      <c r="G1193" s="128">
        <v>0</v>
      </c>
      <c r="H1193" s="128">
        <v>0.32243140275944987</v>
      </c>
    </row>
    <row r="1194" spans="1:10" ht="12.75">
      <c r="A1194" s="144" t="s">
        <v>171</v>
      </c>
      <c r="C1194" s="145" t="s">
        <v>172</v>
      </c>
      <c r="D1194" s="145" t="s">
        <v>173</v>
      </c>
      <c r="F1194" s="145" t="s">
        <v>174</v>
      </c>
      <c r="G1194" s="145" t="s">
        <v>175</v>
      </c>
      <c r="H1194" s="145" t="s">
        <v>176</v>
      </c>
      <c r="I1194" s="146" t="s">
        <v>177</v>
      </c>
      <c r="J1194" s="145" t="s">
        <v>178</v>
      </c>
    </row>
    <row r="1195" spans="1:8" ht="12.75">
      <c r="A1195" s="147" t="s">
        <v>64</v>
      </c>
      <c r="C1195" s="148">
        <v>334.94100000010803</v>
      </c>
      <c r="D1195" s="128">
        <v>177545.59001207352</v>
      </c>
      <c r="F1195" s="128">
        <v>30400</v>
      </c>
      <c r="G1195" s="128">
        <v>44600</v>
      </c>
      <c r="H1195" s="149" t="s">
        <v>556</v>
      </c>
    </row>
    <row r="1197" spans="4:8" ht="12.75">
      <c r="D1197" s="128">
        <v>177924.79427456856</v>
      </c>
      <c r="F1197" s="128">
        <v>30000</v>
      </c>
      <c r="G1197" s="128">
        <v>42900</v>
      </c>
      <c r="H1197" s="149" t="s">
        <v>557</v>
      </c>
    </row>
    <row r="1199" spans="4:8" ht="12.75">
      <c r="D1199" s="128">
        <v>180415.08270955086</v>
      </c>
      <c r="F1199" s="128">
        <v>30300</v>
      </c>
      <c r="G1199" s="128">
        <v>40800</v>
      </c>
      <c r="H1199" s="149" t="s">
        <v>558</v>
      </c>
    </row>
    <row r="1201" spans="1:10" ht="12.75">
      <c r="A1201" s="144" t="s">
        <v>179</v>
      </c>
      <c r="C1201" s="150" t="s">
        <v>180</v>
      </c>
      <c r="D1201" s="128">
        <v>178628.48899873096</v>
      </c>
      <c r="F1201" s="128">
        <v>30233.333333333336</v>
      </c>
      <c r="G1201" s="128">
        <v>42766.66666666667</v>
      </c>
      <c r="H1201" s="128">
        <v>139014.8621643494</v>
      </c>
      <c r="I1201" s="128">
        <v>-0.0001</v>
      </c>
      <c r="J1201" s="128">
        <v>-0.0001</v>
      </c>
    </row>
    <row r="1202" spans="1:8" ht="12.75">
      <c r="A1202" s="127">
        <v>38400.87960648148</v>
      </c>
      <c r="C1202" s="150" t="s">
        <v>181</v>
      </c>
      <c r="D1202" s="128">
        <v>1558.8094122849416</v>
      </c>
      <c r="F1202" s="128">
        <v>208.16659994661327</v>
      </c>
      <c r="G1202" s="128">
        <v>1903.5055380358979</v>
      </c>
      <c r="H1202" s="128">
        <v>1558.8094122849416</v>
      </c>
    </row>
    <row r="1204" spans="3:8" ht="12.75">
      <c r="C1204" s="150" t="s">
        <v>182</v>
      </c>
      <c r="D1204" s="128">
        <v>0.8726544242872792</v>
      </c>
      <c r="F1204" s="128">
        <v>0.6885334066591399</v>
      </c>
      <c r="G1204" s="128">
        <v>4.450909286132262</v>
      </c>
      <c r="H1204" s="128">
        <v>1.121325725908392</v>
      </c>
    </row>
    <row r="1205" spans="1:10" ht="12.75">
      <c r="A1205" s="144" t="s">
        <v>171</v>
      </c>
      <c r="C1205" s="145" t="s">
        <v>172</v>
      </c>
      <c r="D1205" s="145" t="s">
        <v>173</v>
      </c>
      <c r="F1205" s="145" t="s">
        <v>174</v>
      </c>
      <c r="G1205" s="145" t="s">
        <v>175</v>
      </c>
      <c r="H1205" s="145" t="s">
        <v>176</v>
      </c>
      <c r="I1205" s="146" t="s">
        <v>177</v>
      </c>
      <c r="J1205" s="145" t="s">
        <v>178</v>
      </c>
    </row>
    <row r="1206" spans="1:8" ht="12.75">
      <c r="A1206" s="147" t="s">
        <v>68</v>
      </c>
      <c r="C1206" s="148">
        <v>393.36599999992177</v>
      </c>
      <c r="D1206" s="128">
        <v>5088512.680381775</v>
      </c>
      <c r="F1206" s="128">
        <v>18100</v>
      </c>
      <c r="G1206" s="128">
        <v>17300</v>
      </c>
      <c r="H1206" s="149" t="s">
        <v>559</v>
      </c>
    </row>
    <row r="1208" spans="4:8" ht="12.75">
      <c r="D1208" s="128">
        <v>5055615.034591675</v>
      </c>
      <c r="F1208" s="128">
        <v>18000</v>
      </c>
      <c r="G1208" s="128">
        <v>16700</v>
      </c>
      <c r="H1208" s="149" t="s">
        <v>560</v>
      </c>
    </row>
    <row r="1210" spans="4:8" ht="12.75">
      <c r="D1210" s="128">
        <v>5089628.389678955</v>
      </c>
      <c r="F1210" s="128">
        <v>19500</v>
      </c>
      <c r="G1210" s="128">
        <v>17000</v>
      </c>
      <c r="H1210" s="149" t="s">
        <v>561</v>
      </c>
    </row>
    <row r="1212" spans="1:10" ht="12.75">
      <c r="A1212" s="144" t="s">
        <v>179</v>
      </c>
      <c r="C1212" s="150" t="s">
        <v>180</v>
      </c>
      <c r="D1212" s="128">
        <v>5077918.701550801</v>
      </c>
      <c r="F1212" s="128">
        <v>18533.333333333332</v>
      </c>
      <c r="G1212" s="128">
        <v>17000</v>
      </c>
      <c r="H1212" s="128">
        <v>5060152.034884135</v>
      </c>
      <c r="I1212" s="128">
        <v>-0.0001</v>
      </c>
      <c r="J1212" s="128">
        <v>-0.0001</v>
      </c>
    </row>
    <row r="1213" spans="1:8" ht="12.75">
      <c r="A1213" s="127">
        <v>38400.88008101852</v>
      </c>
      <c r="C1213" s="150" t="s">
        <v>181</v>
      </c>
      <c r="D1213" s="128">
        <v>19323.59624086572</v>
      </c>
      <c r="F1213" s="128">
        <v>838.6497083606082</v>
      </c>
      <c r="G1213" s="128">
        <v>300</v>
      </c>
      <c r="H1213" s="128">
        <v>19323.59624086572</v>
      </c>
    </row>
    <row r="1215" spans="3:8" ht="12.75">
      <c r="C1215" s="150" t="s">
        <v>182</v>
      </c>
      <c r="D1215" s="128">
        <v>0.38054166237368636</v>
      </c>
      <c r="F1215" s="128">
        <v>4.525088354463714</v>
      </c>
      <c r="G1215" s="128">
        <v>1.7647058823529411</v>
      </c>
      <c r="H1215" s="128">
        <v>0.38187777971197234</v>
      </c>
    </row>
    <row r="1216" spans="1:10" ht="12.75">
      <c r="A1216" s="144" t="s">
        <v>171</v>
      </c>
      <c r="C1216" s="145" t="s">
        <v>172</v>
      </c>
      <c r="D1216" s="145" t="s">
        <v>173</v>
      </c>
      <c r="F1216" s="145" t="s">
        <v>174</v>
      </c>
      <c r="G1216" s="145" t="s">
        <v>175</v>
      </c>
      <c r="H1216" s="145" t="s">
        <v>176</v>
      </c>
      <c r="I1216" s="146" t="s">
        <v>177</v>
      </c>
      <c r="J1216" s="145" t="s">
        <v>178</v>
      </c>
    </row>
    <row r="1217" spans="1:8" ht="12.75">
      <c r="A1217" s="147" t="s">
        <v>62</v>
      </c>
      <c r="C1217" s="148">
        <v>396.15199999976903</v>
      </c>
      <c r="D1217" s="128">
        <v>5706634.7992630005</v>
      </c>
      <c r="F1217" s="128">
        <v>107500</v>
      </c>
      <c r="G1217" s="128">
        <v>105800</v>
      </c>
      <c r="H1217" s="149" t="s">
        <v>562</v>
      </c>
    </row>
    <row r="1219" spans="4:8" ht="12.75">
      <c r="D1219" s="128">
        <v>5389671.963882446</v>
      </c>
      <c r="F1219" s="128">
        <v>108700</v>
      </c>
      <c r="G1219" s="128">
        <v>105400</v>
      </c>
      <c r="H1219" s="149" t="s">
        <v>563</v>
      </c>
    </row>
    <row r="1221" spans="4:8" ht="12.75">
      <c r="D1221" s="128">
        <v>5659329.385437012</v>
      </c>
      <c r="F1221" s="128">
        <v>106900</v>
      </c>
      <c r="G1221" s="128">
        <v>105500</v>
      </c>
      <c r="H1221" s="149" t="s">
        <v>564</v>
      </c>
    </row>
    <row r="1223" spans="1:10" ht="12.75">
      <c r="A1223" s="144" t="s">
        <v>179</v>
      </c>
      <c r="C1223" s="150" t="s">
        <v>180</v>
      </c>
      <c r="D1223" s="128">
        <v>5585212.049527487</v>
      </c>
      <c r="F1223" s="128">
        <v>107700</v>
      </c>
      <c r="G1223" s="128">
        <v>105566.66666666666</v>
      </c>
      <c r="H1223" s="128">
        <v>5478567.301211988</v>
      </c>
      <c r="I1223" s="128">
        <v>-0.0001</v>
      </c>
      <c r="J1223" s="128">
        <v>-0.0001</v>
      </c>
    </row>
    <row r="1224" spans="1:8" ht="12.75">
      <c r="A1224" s="127">
        <v>38400.88055555556</v>
      </c>
      <c r="C1224" s="150" t="s">
        <v>181</v>
      </c>
      <c r="D1224" s="128">
        <v>170986.53270026852</v>
      </c>
      <c r="F1224" s="128">
        <v>916.5151389911681</v>
      </c>
      <c r="G1224" s="128">
        <v>208.16659994661327</v>
      </c>
      <c r="H1224" s="128">
        <v>170986.53270026852</v>
      </c>
    </row>
    <row r="1226" spans="3:8" ht="12.75">
      <c r="C1226" s="150" t="s">
        <v>182</v>
      </c>
      <c r="D1226" s="128">
        <v>3.061415236951193</v>
      </c>
      <c r="F1226" s="128">
        <v>0.8509889869927281</v>
      </c>
      <c r="G1226" s="128">
        <v>0.19718970629612884</v>
      </c>
      <c r="H1226" s="128">
        <v>3.1210081632554236</v>
      </c>
    </row>
    <row r="1227" spans="1:10" ht="12.75">
      <c r="A1227" s="144" t="s">
        <v>171</v>
      </c>
      <c r="C1227" s="145" t="s">
        <v>172</v>
      </c>
      <c r="D1227" s="145" t="s">
        <v>173</v>
      </c>
      <c r="F1227" s="145" t="s">
        <v>174</v>
      </c>
      <c r="G1227" s="145" t="s">
        <v>175</v>
      </c>
      <c r="H1227" s="145" t="s">
        <v>176</v>
      </c>
      <c r="I1227" s="146" t="s">
        <v>177</v>
      </c>
      <c r="J1227" s="145" t="s">
        <v>178</v>
      </c>
    </row>
    <row r="1228" spans="1:8" ht="12.75">
      <c r="A1228" s="147" t="s">
        <v>69</v>
      </c>
      <c r="C1228" s="148">
        <v>589.5920000001788</v>
      </c>
      <c r="D1228" s="128">
        <v>421768.42641592026</v>
      </c>
      <c r="F1228" s="128">
        <v>3759.9999999962747</v>
      </c>
      <c r="G1228" s="128">
        <v>3409.9999999962747</v>
      </c>
      <c r="H1228" s="149" t="s">
        <v>565</v>
      </c>
    </row>
    <row r="1230" spans="4:8" ht="12.75">
      <c r="D1230" s="128">
        <v>409637.3823494911</v>
      </c>
      <c r="F1230" s="128">
        <v>3830</v>
      </c>
      <c r="G1230" s="128">
        <v>3390.0000000037253</v>
      </c>
      <c r="H1230" s="149" t="s">
        <v>566</v>
      </c>
    </row>
    <row r="1232" spans="4:8" ht="12.75">
      <c r="D1232" s="128">
        <v>415453.09375429153</v>
      </c>
      <c r="F1232" s="128">
        <v>3690.0000000037253</v>
      </c>
      <c r="G1232" s="128">
        <v>3530</v>
      </c>
      <c r="H1232" s="149" t="s">
        <v>567</v>
      </c>
    </row>
    <row r="1234" spans="1:10" ht="12.75">
      <c r="A1234" s="144" t="s">
        <v>179</v>
      </c>
      <c r="C1234" s="150" t="s">
        <v>180</v>
      </c>
      <c r="D1234" s="128">
        <v>415619.63417323434</v>
      </c>
      <c r="F1234" s="128">
        <v>3760</v>
      </c>
      <c r="G1234" s="128">
        <v>3443.333333333333</v>
      </c>
      <c r="H1234" s="128">
        <v>412027.57350377826</v>
      </c>
      <c r="I1234" s="128">
        <v>-0.0001</v>
      </c>
      <c r="J1234" s="128">
        <v>-0.0001</v>
      </c>
    </row>
    <row r="1235" spans="1:8" ht="12.75">
      <c r="A1235" s="127">
        <v>38400.88104166667</v>
      </c>
      <c r="C1235" s="150" t="s">
        <v>181</v>
      </c>
      <c r="D1235" s="128">
        <v>6067.236547119118</v>
      </c>
      <c r="F1235" s="128">
        <v>69.99999999813808</v>
      </c>
      <c r="G1235" s="128">
        <v>75.71877794352085</v>
      </c>
      <c r="H1235" s="128">
        <v>6067.236547119118</v>
      </c>
    </row>
    <row r="1237" spans="3:8" ht="12.75">
      <c r="C1237" s="150" t="s">
        <v>182</v>
      </c>
      <c r="D1237" s="128">
        <v>1.4598050833638516</v>
      </c>
      <c r="F1237" s="128">
        <v>1.8617021276100554</v>
      </c>
      <c r="G1237" s="128">
        <v>2.1989964552813412</v>
      </c>
      <c r="H1237" s="128">
        <v>1.4725316792575007</v>
      </c>
    </row>
    <row r="1238" spans="1:10" ht="12.75">
      <c r="A1238" s="144" t="s">
        <v>171</v>
      </c>
      <c r="C1238" s="145" t="s">
        <v>172</v>
      </c>
      <c r="D1238" s="145" t="s">
        <v>173</v>
      </c>
      <c r="F1238" s="145" t="s">
        <v>174</v>
      </c>
      <c r="G1238" s="145" t="s">
        <v>175</v>
      </c>
      <c r="H1238" s="145" t="s">
        <v>176</v>
      </c>
      <c r="I1238" s="146" t="s">
        <v>177</v>
      </c>
      <c r="J1238" s="145" t="s">
        <v>178</v>
      </c>
    </row>
    <row r="1239" spans="1:8" ht="12.75">
      <c r="A1239" s="147" t="s">
        <v>70</v>
      </c>
      <c r="C1239" s="148">
        <v>766.4900000002235</v>
      </c>
      <c r="D1239" s="128">
        <v>2362.822427857667</v>
      </c>
      <c r="F1239" s="128">
        <v>1754</v>
      </c>
      <c r="G1239" s="128">
        <v>1764.0000000018626</v>
      </c>
      <c r="H1239" s="149" t="s">
        <v>568</v>
      </c>
    </row>
    <row r="1241" spans="4:8" ht="12.75">
      <c r="D1241" s="128">
        <v>2425.9984725788236</v>
      </c>
      <c r="F1241" s="128">
        <v>1807.9999999981374</v>
      </c>
      <c r="G1241" s="128">
        <v>1862</v>
      </c>
      <c r="H1241" s="149" t="s">
        <v>569</v>
      </c>
    </row>
    <row r="1243" spans="4:8" ht="12.75">
      <c r="D1243" s="128">
        <v>2301.8288255631924</v>
      </c>
      <c r="F1243" s="128">
        <v>1760.9999999981374</v>
      </c>
      <c r="G1243" s="128">
        <v>1712</v>
      </c>
      <c r="H1243" s="149" t="s">
        <v>570</v>
      </c>
    </row>
    <row r="1245" spans="1:10" ht="12.75">
      <c r="A1245" s="144" t="s">
        <v>179</v>
      </c>
      <c r="C1245" s="150" t="s">
        <v>180</v>
      </c>
      <c r="D1245" s="128">
        <v>2363.549908666561</v>
      </c>
      <c r="F1245" s="128">
        <v>1774.3333333320916</v>
      </c>
      <c r="G1245" s="128">
        <v>1779.3333333339542</v>
      </c>
      <c r="H1245" s="128">
        <v>586.6190143578921</v>
      </c>
      <c r="I1245" s="128">
        <v>-0.0001</v>
      </c>
      <c r="J1245" s="128">
        <v>-0.0001</v>
      </c>
    </row>
    <row r="1246" spans="1:8" ht="12.75">
      <c r="A1246" s="127">
        <v>38400.88155092593</v>
      </c>
      <c r="C1246" s="150" t="s">
        <v>181</v>
      </c>
      <c r="D1246" s="128">
        <v>62.08802002996925</v>
      </c>
      <c r="F1246" s="128">
        <v>29.365512651666517</v>
      </c>
      <c r="G1246" s="128">
        <v>76.16648431761516</v>
      </c>
      <c r="H1246" s="128">
        <v>62.08802002996925</v>
      </c>
    </row>
    <row r="1248" spans="3:8" ht="12.75">
      <c r="C1248" s="150" t="s">
        <v>182</v>
      </c>
      <c r="D1248" s="128">
        <v>2.62689693170039</v>
      </c>
      <c r="F1248" s="128">
        <v>1.6550166814777605</v>
      </c>
      <c r="G1248" s="128">
        <v>4.280619201063427</v>
      </c>
      <c r="H1248" s="128">
        <v>10.58404492700092</v>
      </c>
    </row>
    <row r="1249" spans="1:16" ht="12.75">
      <c r="A1249" s="138" t="s">
        <v>226</v>
      </c>
      <c r="B1249" s="133" t="s">
        <v>89</v>
      </c>
      <c r="D1249" s="138" t="s">
        <v>227</v>
      </c>
      <c r="E1249" s="133" t="s">
        <v>228</v>
      </c>
      <c r="F1249" s="134" t="s">
        <v>5</v>
      </c>
      <c r="G1249" s="139" t="s">
        <v>230</v>
      </c>
      <c r="H1249" s="140">
        <v>1</v>
      </c>
      <c r="I1249" s="141" t="s">
        <v>231</v>
      </c>
      <c r="J1249" s="140">
        <v>11</v>
      </c>
      <c r="K1249" s="139" t="s">
        <v>232</v>
      </c>
      <c r="L1249" s="142">
        <v>1</v>
      </c>
      <c r="M1249" s="139" t="s">
        <v>233</v>
      </c>
      <c r="N1249" s="143">
        <v>1</v>
      </c>
      <c r="O1249" s="139" t="s">
        <v>234</v>
      </c>
      <c r="P1249" s="143">
        <v>1</v>
      </c>
    </row>
    <row r="1251" spans="1:10" ht="12.75">
      <c r="A1251" s="144" t="s">
        <v>171</v>
      </c>
      <c r="C1251" s="145" t="s">
        <v>172</v>
      </c>
      <c r="D1251" s="145" t="s">
        <v>173</v>
      </c>
      <c r="F1251" s="145" t="s">
        <v>174</v>
      </c>
      <c r="G1251" s="145" t="s">
        <v>175</v>
      </c>
      <c r="H1251" s="145" t="s">
        <v>176</v>
      </c>
      <c r="I1251" s="146" t="s">
        <v>177</v>
      </c>
      <c r="J1251" s="145" t="s">
        <v>178</v>
      </c>
    </row>
    <row r="1252" spans="1:8" ht="12.75">
      <c r="A1252" s="147" t="s">
        <v>38</v>
      </c>
      <c r="C1252" s="148">
        <v>178.2290000000503</v>
      </c>
      <c r="D1252" s="128">
        <v>424.5131680369377</v>
      </c>
      <c r="F1252" s="128">
        <v>304</v>
      </c>
      <c r="G1252" s="128">
        <v>336</v>
      </c>
      <c r="H1252" s="149" t="s">
        <v>571</v>
      </c>
    </row>
    <row r="1254" spans="4:8" ht="12.75">
      <c r="D1254" s="128">
        <v>437.90122183738276</v>
      </c>
      <c r="F1254" s="128">
        <v>318</v>
      </c>
      <c r="G1254" s="128">
        <v>303</v>
      </c>
      <c r="H1254" s="149" t="s">
        <v>572</v>
      </c>
    </row>
    <row r="1256" spans="4:8" ht="12.75">
      <c r="D1256" s="128">
        <v>379</v>
      </c>
      <c r="F1256" s="128">
        <v>299</v>
      </c>
      <c r="G1256" s="128">
        <v>298</v>
      </c>
      <c r="H1256" s="149" t="s">
        <v>573</v>
      </c>
    </row>
    <row r="1258" spans="1:8" ht="12.75">
      <c r="A1258" s="144" t="s">
        <v>179</v>
      </c>
      <c r="C1258" s="150" t="s">
        <v>180</v>
      </c>
      <c r="D1258" s="128">
        <v>413.80479662477353</v>
      </c>
      <c r="F1258" s="128">
        <v>307</v>
      </c>
      <c r="G1258" s="128">
        <v>312.3333333333333</v>
      </c>
      <c r="H1258" s="128">
        <v>103.4280120189386</v>
      </c>
    </row>
    <row r="1259" spans="1:8" ht="12.75">
      <c r="A1259" s="127">
        <v>38400.88381944445</v>
      </c>
      <c r="C1259" s="150" t="s">
        <v>181</v>
      </c>
      <c r="D1259" s="128">
        <v>30.876210862245117</v>
      </c>
      <c r="F1259" s="128">
        <v>9.848857801796106</v>
      </c>
      <c r="G1259" s="128">
        <v>20.647840887931437</v>
      </c>
      <c r="H1259" s="128">
        <v>30.876210862245117</v>
      </c>
    </row>
    <row r="1261" spans="3:8" ht="12.75">
      <c r="C1261" s="150" t="s">
        <v>182</v>
      </c>
      <c r="D1261" s="128">
        <v>7.4615401063711655</v>
      </c>
      <c r="F1261" s="128">
        <v>3.20809700384238</v>
      </c>
      <c r="G1261" s="128">
        <v>6.610834862731516</v>
      </c>
      <c r="H1261" s="128">
        <v>29.852851524006283</v>
      </c>
    </row>
    <row r="1262" spans="1:10" ht="12.75">
      <c r="A1262" s="144" t="s">
        <v>171</v>
      </c>
      <c r="C1262" s="145" t="s">
        <v>172</v>
      </c>
      <c r="D1262" s="145" t="s">
        <v>173</v>
      </c>
      <c r="F1262" s="145" t="s">
        <v>174</v>
      </c>
      <c r="G1262" s="145" t="s">
        <v>175</v>
      </c>
      <c r="H1262" s="145" t="s">
        <v>176</v>
      </c>
      <c r="I1262" s="146" t="s">
        <v>177</v>
      </c>
      <c r="J1262" s="145" t="s">
        <v>178</v>
      </c>
    </row>
    <row r="1263" spans="1:8" ht="12.75">
      <c r="A1263" s="147" t="s">
        <v>63</v>
      </c>
      <c r="C1263" s="148">
        <v>251.61100000003353</v>
      </c>
      <c r="D1263" s="128">
        <v>5787740.477775574</v>
      </c>
      <c r="F1263" s="128">
        <v>40000</v>
      </c>
      <c r="G1263" s="128">
        <v>29200</v>
      </c>
      <c r="H1263" s="149" t="s">
        <v>574</v>
      </c>
    </row>
    <row r="1265" spans="4:8" ht="12.75">
      <c r="D1265" s="128">
        <v>5840067.355957031</v>
      </c>
      <c r="F1265" s="128">
        <v>37300</v>
      </c>
      <c r="G1265" s="128">
        <v>29400</v>
      </c>
      <c r="H1265" s="149" t="s">
        <v>575</v>
      </c>
    </row>
    <row r="1267" spans="4:8" ht="12.75">
      <c r="D1267" s="128">
        <v>5945081.768127441</v>
      </c>
      <c r="F1267" s="128">
        <v>39200</v>
      </c>
      <c r="G1267" s="128">
        <v>28800</v>
      </c>
      <c r="H1267" s="149" t="s">
        <v>576</v>
      </c>
    </row>
    <row r="1269" spans="1:10" ht="12.75">
      <c r="A1269" s="144" t="s">
        <v>179</v>
      </c>
      <c r="C1269" s="150" t="s">
        <v>180</v>
      </c>
      <c r="D1269" s="128">
        <v>5857629.867286682</v>
      </c>
      <c r="F1269" s="128">
        <v>38833.333333333336</v>
      </c>
      <c r="G1269" s="128">
        <v>29133.333333333336</v>
      </c>
      <c r="H1269" s="128">
        <v>5823694.343372844</v>
      </c>
      <c r="I1269" s="128">
        <v>-0.0001</v>
      </c>
      <c r="J1269" s="128">
        <v>-0.0001</v>
      </c>
    </row>
    <row r="1270" spans="1:8" ht="12.75">
      <c r="A1270" s="127">
        <v>38400.8843287037</v>
      </c>
      <c r="C1270" s="150" t="s">
        <v>181</v>
      </c>
      <c r="D1270" s="128">
        <v>80127.40957720605</v>
      </c>
      <c r="F1270" s="128">
        <v>1386.8429375143146</v>
      </c>
      <c r="G1270" s="128">
        <v>305.5050463303894</v>
      </c>
      <c r="H1270" s="128">
        <v>80127.40957720605</v>
      </c>
    </row>
    <row r="1272" spans="3:8" ht="12.75">
      <c r="C1272" s="150" t="s">
        <v>182</v>
      </c>
      <c r="D1272" s="128">
        <v>1.367915204487339</v>
      </c>
      <c r="F1272" s="128">
        <v>3.5712693669896516</v>
      </c>
      <c r="G1272" s="128">
        <v>1.048644323788522</v>
      </c>
      <c r="H1272" s="128">
        <v>1.3758862476769267</v>
      </c>
    </row>
    <row r="1273" spans="1:10" ht="12.75">
      <c r="A1273" s="144" t="s">
        <v>171</v>
      </c>
      <c r="C1273" s="145" t="s">
        <v>172</v>
      </c>
      <c r="D1273" s="145" t="s">
        <v>173</v>
      </c>
      <c r="F1273" s="145" t="s">
        <v>174</v>
      </c>
      <c r="G1273" s="145" t="s">
        <v>175</v>
      </c>
      <c r="H1273" s="145" t="s">
        <v>176</v>
      </c>
      <c r="I1273" s="146" t="s">
        <v>177</v>
      </c>
      <c r="J1273" s="145" t="s">
        <v>178</v>
      </c>
    </row>
    <row r="1274" spans="1:8" ht="12.75">
      <c r="A1274" s="147" t="s">
        <v>66</v>
      </c>
      <c r="C1274" s="148">
        <v>257.6099999998696</v>
      </c>
      <c r="D1274" s="128">
        <v>261507.57015919685</v>
      </c>
      <c r="F1274" s="128">
        <v>13950</v>
      </c>
      <c r="G1274" s="128">
        <v>11460</v>
      </c>
      <c r="H1274" s="149" t="s">
        <v>577</v>
      </c>
    </row>
    <row r="1276" spans="4:8" ht="12.75">
      <c r="D1276" s="128">
        <v>273162.64628219604</v>
      </c>
      <c r="F1276" s="128">
        <v>13714.999999985099</v>
      </c>
      <c r="G1276" s="128">
        <v>11660</v>
      </c>
      <c r="H1276" s="149" t="s">
        <v>578</v>
      </c>
    </row>
    <row r="1278" spans="4:8" ht="12.75">
      <c r="D1278" s="128">
        <v>266748.26613140106</v>
      </c>
      <c r="F1278" s="128">
        <v>13595</v>
      </c>
      <c r="G1278" s="128">
        <v>11297.5</v>
      </c>
      <c r="H1278" s="149" t="s">
        <v>579</v>
      </c>
    </row>
    <row r="1280" spans="1:10" ht="12.75">
      <c r="A1280" s="144" t="s">
        <v>179</v>
      </c>
      <c r="C1280" s="150" t="s">
        <v>180</v>
      </c>
      <c r="D1280" s="128">
        <v>267139.4941909313</v>
      </c>
      <c r="F1280" s="128">
        <v>13753.333333328366</v>
      </c>
      <c r="G1280" s="128">
        <v>11472.5</v>
      </c>
      <c r="H1280" s="128">
        <v>254526.57752426714</v>
      </c>
      <c r="I1280" s="128">
        <v>-0.0001</v>
      </c>
      <c r="J1280" s="128">
        <v>-0.0001</v>
      </c>
    </row>
    <row r="1281" spans="1:8" ht="12.75">
      <c r="A1281" s="127">
        <v>38400.88496527778</v>
      </c>
      <c r="C1281" s="150" t="s">
        <v>181</v>
      </c>
      <c r="D1281" s="128">
        <v>5837.379069765868</v>
      </c>
      <c r="F1281" s="128">
        <v>180.57777641197387</v>
      </c>
      <c r="G1281" s="128">
        <v>181.57298807917437</v>
      </c>
      <c r="H1281" s="128">
        <v>5837.379069765868</v>
      </c>
    </row>
    <row r="1283" spans="3:8" ht="12.75">
      <c r="C1283" s="150" t="s">
        <v>182</v>
      </c>
      <c r="D1283" s="128">
        <v>2.1851426676707506</v>
      </c>
      <c r="F1283" s="128">
        <v>1.3129746224821068</v>
      </c>
      <c r="G1283" s="128">
        <v>1.5826802186025222</v>
      </c>
      <c r="H1283" s="128">
        <v>2.2934261429768834</v>
      </c>
    </row>
    <row r="1284" spans="1:10" ht="12.75">
      <c r="A1284" s="144" t="s">
        <v>171</v>
      </c>
      <c r="C1284" s="145" t="s">
        <v>172</v>
      </c>
      <c r="D1284" s="145" t="s">
        <v>173</v>
      </c>
      <c r="F1284" s="145" t="s">
        <v>174</v>
      </c>
      <c r="G1284" s="145" t="s">
        <v>175</v>
      </c>
      <c r="H1284" s="145" t="s">
        <v>176</v>
      </c>
      <c r="I1284" s="146" t="s">
        <v>177</v>
      </c>
      <c r="J1284" s="145" t="s">
        <v>178</v>
      </c>
    </row>
    <row r="1285" spans="1:8" ht="12.75">
      <c r="A1285" s="147" t="s">
        <v>65</v>
      </c>
      <c r="C1285" s="148">
        <v>259.9399999999441</v>
      </c>
      <c r="D1285" s="128">
        <v>2424883.6415252686</v>
      </c>
      <c r="F1285" s="128">
        <v>23975</v>
      </c>
      <c r="G1285" s="128">
        <v>21100</v>
      </c>
      <c r="H1285" s="149" t="s">
        <v>580</v>
      </c>
    </row>
    <row r="1287" spans="4:8" ht="12.75">
      <c r="D1287" s="128">
        <v>2355882.6884155273</v>
      </c>
      <c r="F1287" s="128">
        <v>23850</v>
      </c>
      <c r="G1287" s="128">
        <v>20900</v>
      </c>
      <c r="H1287" s="149" t="s">
        <v>581</v>
      </c>
    </row>
    <row r="1289" spans="4:8" ht="12.75">
      <c r="D1289" s="128">
        <v>2406279.842983246</v>
      </c>
      <c r="F1289" s="128">
        <v>24050</v>
      </c>
      <c r="G1289" s="128">
        <v>21300</v>
      </c>
      <c r="H1289" s="149" t="s">
        <v>582</v>
      </c>
    </row>
    <row r="1291" spans="1:10" ht="12.75">
      <c r="A1291" s="144" t="s">
        <v>179</v>
      </c>
      <c r="C1291" s="150" t="s">
        <v>180</v>
      </c>
      <c r="D1291" s="128">
        <v>2395682.0576413474</v>
      </c>
      <c r="F1291" s="128">
        <v>23958.333333333336</v>
      </c>
      <c r="G1291" s="128">
        <v>21100</v>
      </c>
      <c r="H1291" s="128">
        <v>2373309.29034575</v>
      </c>
      <c r="I1291" s="128">
        <v>-0.0001</v>
      </c>
      <c r="J1291" s="128">
        <v>-0.0001</v>
      </c>
    </row>
    <row r="1292" spans="1:8" ht="12.75">
      <c r="A1292" s="127">
        <v>38400.88563657407</v>
      </c>
      <c r="C1292" s="150" t="s">
        <v>181</v>
      </c>
      <c r="D1292" s="128">
        <v>35700.38757672433</v>
      </c>
      <c r="F1292" s="128">
        <v>101.03629710818451</v>
      </c>
      <c r="G1292" s="128">
        <v>200</v>
      </c>
      <c r="H1292" s="128">
        <v>35700.38757672433</v>
      </c>
    </row>
    <row r="1294" spans="3:8" ht="12.75">
      <c r="C1294" s="150" t="s">
        <v>182</v>
      </c>
      <c r="D1294" s="128">
        <v>1.490197226416301</v>
      </c>
      <c r="F1294" s="128">
        <v>0.4217167183645963</v>
      </c>
      <c r="G1294" s="128">
        <v>0.9478672985781991</v>
      </c>
      <c r="H1294" s="128">
        <v>1.5042450523388546</v>
      </c>
    </row>
    <row r="1295" spans="1:10" ht="12.75">
      <c r="A1295" s="144" t="s">
        <v>171</v>
      </c>
      <c r="C1295" s="145" t="s">
        <v>172</v>
      </c>
      <c r="D1295" s="145" t="s">
        <v>173</v>
      </c>
      <c r="F1295" s="145" t="s">
        <v>174</v>
      </c>
      <c r="G1295" s="145" t="s">
        <v>175</v>
      </c>
      <c r="H1295" s="145" t="s">
        <v>176</v>
      </c>
      <c r="I1295" s="146" t="s">
        <v>177</v>
      </c>
      <c r="J1295" s="145" t="s">
        <v>178</v>
      </c>
    </row>
    <row r="1296" spans="1:8" ht="12.75">
      <c r="A1296" s="147" t="s">
        <v>67</v>
      </c>
      <c r="C1296" s="148">
        <v>285.2129999999888</v>
      </c>
      <c r="D1296" s="128">
        <v>394757.48873376846</v>
      </c>
      <c r="F1296" s="128">
        <v>12125</v>
      </c>
      <c r="G1296" s="128">
        <v>10775</v>
      </c>
      <c r="H1296" s="149" t="s">
        <v>583</v>
      </c>
    </row>
    <row r="1298" spans="4:8" ht="12.75">
      <c r="D1298" s="128">
        <v>408104.08692741394</v>
      </c>
      <c r="F1298" s="128">
        <v>12250</v>
      </c>
      <c r="G1298" s="128">
        <v>10775</v>
      </c>
      <c r="H1298" s="149" t="s">
        <v>584</v>
      </c>
    </row>
    <row r="1300" spans="4:8" ht="12.75">
      <c r="D1300" s="128">
        <v>419499.4691824913</v>
      </c>
      <c r="F1300" s="128">
        <v>12150</v>
      </c>
      <c r="G1300" s="128">
        <v>10775</v>
      </c>
      <c r="H1300" s="149" t="s">
        <v>585</v>
      </c>
    </row>
    <row r="1302" spans="1:10" ht="12.75">
      <c r="A1302" s="144" t="s">
        <v>179</v>
      </c>
      <c r="C1302" s="150" t="s">
        <v>180</v>
      </c>
      <c r="D1302" s="128">
        <v>407453.68161455786</v>
      </c>
      <c r="F1302" s="128">
        <v>12175</v>
      </c>
      <c r="G1302" s="128">
        <v>10775</v>
      </c>
      <c r="H1302" s="128">
        <v>396025.703160819</v>
      </c>
      <c r="I1302" s="128">
        <v>-0.0001</v>
      </c>
      <c r="J1302" s="128">
        <v>-0.0001</v>
      </c>
    </row>
    <row r="1303" spans="1:8" ht="12.75">
      <c r="A1303" s="127">
        <v>38400.88631944444</v>
      </c>
      <c r="C1303" s="150" t="s">
        <v>181</v>
      </c>
      <c r="D1303" s="128">
        <v>12383.806742455212</v>
      </c>
      <c r="F1303" s="128">
        <v>66.14378277661476</v>
      </c>
      <c r="H1303" s="128">
        <v>12383.806742455212</v>
      </c>
    </row>
    <row r="1305" spans="3:8" ht="12.75">
      <c r="C1305" s="150" t="s">
        <v>182</v>
      </c>
      <c r="D1305" s="128">
        <v>3.0393164428858985</v>
      </c>
      <c r="F1305" s="128">
        <v>0.5432754232165482</v>
      </c>
      <c r="G1305" s="128">
        <v>0</v>
      </c>
      <c r="H1305" s="128">
        <v>3.1270209594013063</v>
      </c>
    </row>
    <row r="1306" spans="1:10" ht="12.75">
      <c r="A1306" s="144" t="s">
        <v>171</v>
      </c>
      <c r="C1306" s="145" t="s">
        <v>172</v>
      </c>
      <c r="D1306" s="145" t="s">
        <v>173</v>
      </c>
      <c r="F1306" s="145" t="s">
        <v>174</v>
      </c>
      <c r="G1306" s="145" t="s">
        <v>175</v>
      </c>
      <c r="H1306" s="145" t="s">
        <v>176</v>
      </c>
      <c r="I1306" s="146" t="s">
        <v>177</v>
      </c>
      <c r="J1306" s="145" t="s">
        <v>178</v>
      </c>
    </row>
    <row r="1307" spans="1:8" ht="12.75">
      <c r="A1307" s="147" t="s">
        <v>63</v>
      </c>
      <c r="C1307" s="148">
        <v>288.1579999998212</v>
      </c>
      <c r="D1307" s="128">
        <v>572435.2955722809</v>
      </c>
      <c r="F1307" s="128">
        <v>5390</v>
      </c>
      <c r="G1307" s="128">
        <v>4320</v>
      </c>
      <c r="H1307" s="149" t="s">
        <v>586</v>
      </c>
    </row>
    <row r="1309" spans="4:8" ht="12.75">
      <c r="D1309" s="128">
        <v>585643.4527759552</v>
      </c>
      <c r="F1309" s="128">
        <v>5390</v>
      </c>
      <c r="G1309" s="128">
        <v>4320</v>
      </c>
      <c r="H1309" s="149" t="s">
        <v>587</v>
      </c>
    </row>
    <row r="1311" spans="4:8" ht="12.75">
      <c r="D1311" s="128">
        <v>586692.9031362534</v>
      </c>
      <c r="F1311" s="128">
        <v>5390</v>
      </c>
      <c r="G1311" s="128">
        <v>4320</v>
      </c>
      <c r="H1311" s="149" t="s">
        <v>588</v>
      </c>
    </row>
    <row r="1313" spans="1:10" ht="12.75">
      <c r="A1313" s="144" t="s">
        <v>179</v>
      </c>
      <c r="C1313" s="150" t="s">
        <v>180</v>
      </c>
      <c r="D1313" s="128">
        <v>581590.5504948298</v>
      </c>
      <c r="F1313" s="128">
        <v>5390</v>
      </c>
      <c r="G1313" s="128">
        <v>4320</v>
      </c>
      <c r="H1313" s="128">
        <v>576743.83589306</v>
      </c>
      <c r="I1313" s="128">
        <v>-0.0001</v>
      </c>
      <c r="J1313" s="128">
        <v>-0.0001</v>
      </c>
    </row>
    <row r="1314" spans="1:8" ht="12.75">
      <c r="A1314" s="127">
        <v>38400.88674768519</v>
      </c>
      <c r="C1314" s="150" t="s">
        <v>181</v>
      </c>
      <c r="D1314" s="128">
        <v>7946.027689184808</v>
      </c>
      <c r="H1314" s="128">
        <v>7946.027689184808</v>
      </c>
    </row>
    <row r="1316" spans="3:8" ht="12.75">
      <c r="C1316" s="150" t="s">
        <v>182</v>
      </c>
      <c r="D1316" s="128">
        <v>1.3662580457031424</v>
      </c>
      <c r="F1316" s="128">
        <v>0</v>
      </c>
      <c r="G1316" s="128">
        <v>0</v>
      </c>
      <c r="H1316" s="128">
        <v>1.3777395083695634</v>
      </c>
    </row>
    <row r="1317" spans="1:10" ht="12.75">
      <c r="A1317" s="144" t="s">
        <v>171</v>
      </c>
      <c r="C1317" s="145" t="s">
        <v>172</v>
      </c>
      <c r="D1317" s="145" t="s">
        <v>173</v>
      </c>
      <c r="F1317" s="145" t="s">
        <v>174</v>
      </c>
      <c r="G1317" s="145" t="s">
        <v>175</v>
      </c>
      <c r="H1317" s="145" t="s">
        <v>176</v>
      </c>
      <c r="I1317" s="146" t="s">
        <v>177</v>
      </c>
      <c r="J1317" s="145" t="s">
        <v>178</v>
      </c>
    </row>
    <row r="1318" spans="1:8" ht="12.75">
      <c r="A1318" s="147" t="s">
        <v>64</v>
      </c>
      <c r="C1318" s="148">
        <v>334.94100000010803</v>
      </c>
      <c r="D1318" s="128">
        <v>428316.77608919144</v>
      </c>
      <c r="F1318" s="128">
        <v>31900</v>
      </c>
      <c r="G1318" s="128">
        <v>65100</v>
      </c>
      <c r="H1318" s="149" t="s">
        <v>589</v>
      </c>
    </row>
    <row r="1320" spans="4:8" ht="12.75">
      <c r="D1320" s="128">
        <v>434789.27195978165</v>
      </c>
      <c r="F1320" s="128">
        <v>32100</v>
      </c>
      <c r="G1320" s="128">
        <v>61200</v>
      </c>
      <c r="H1320" s="149" t="s">
        <v>590</v>
      </c>
    </row>
    <row r="1322" spans="4:8" ht="12.75">
      <c r="D1322" s="128">
        <v>410114.16362428665</v>
      </c>
      <c r="F1322" s="128">
        <v>37200</v>
      </c>
      <c r="G1322" s="128">
        <v>56000</v>
      </c>
      <c r="H1322" s="149" t="s">
        <v>591</v>
      </c>
    </row>
    <row r="1324" spans="1:10" ht="12.75">
      <c r="A1324" s="144" t="s">
        <v>179</v>
      </c>
      <c r="C1324" s="150" t="s">
        <v>180</v>
      </c>
      <c r="D1324" s="128">
        <v>424406.73722441995</v>
      </c>
      <c r="F1324" s="128">
        <v>33733.333333333336</v>
      </c>
      <c r="G1324" s="128">
        <v>60766.66666666667</v>
      </c>
      <c r="H1324" s="128">
        <v>370440.9091321767</v>
      </c>
      <c r="I1324" s="128">
        <v>-0.0001</v>
      </c>
      <c r="J1324" s="128">
        <v>-0.0001</v>
      </c>
    </row>
    <row r="1325" spans="1:8" ht="12.75">
      <c r="A1325" s="127">
        <v>38400.88722222222</v>
      </c>
      <c r="C1325" s="150" t="s">
        <v>181</v>
      </c>
      <c r="D1325" s="128">
        <v>12793.808884968705</v>
      </c>
      <c r="F1325" s="128">
        <v>3003.886371574886</v>
      </c>
      <c r="G1325" s="128">
        <v>4565.449959569521</v>
      </c>
      <c r="H1325" s="128">
        <v>12793.808884968705</v>
      </c>
    </row>
    <row r="1327" spans="3:8" ht="12.75">
      <c r="C1327" s="150" t="s">
        <v>182</v>
      </c>
      <c r="D1327" s="128">
        <v>3.01451597320038</v>
      </c>
      <c r="F1327" s="128">
        <v>8.904801496763495</v>
      </c>
      <c r="G1327" s="128">
        <v>7.5130827639651985</v>
      </c>
      <c r="H1327" s="128">
        <v>3.453670631286502</v>
      </c>
    </row>
    <row r="1328" spans="1:10" ht="12.75">
      <c r="A1328" s="144" t="s">
        <v>171</v>
      </c>
      <c r="C1328" s="145" t="s">
        <v>172</v>
      </c>
      <c r="D1328" s="145" t="s">
        <v>173</v>
      </c>
      <c r="F1328" s="145" t="s">
        <v>174</v>
      </c>
      <c r="G1328" s="145" t="s">
        <v>175</v>
      </c>
      <c r="H1328" s="145" t="s">
        <v>176</v>
      </c>
      <c r="I1328" s="146" t="s">
        <v>177</v>
      </c>
      <c r="J1328" s="145" t="s">
        <v>178</v>
      </c>
    </row>
    <row r="1329" spans="1:8" ht="12.75">
      <c r="A1329" s="147" t="s">
        <v>68</v>
      </c>
      <c r="C1329" s="148">
        <v>393.36599999992177</v>
      </c>
      <c r="D1329" s="128">
        <v>2346058.7550811768</v>
      </c>
      <c r="F1329" s="128">
        <v>12900</v>
      </c>
      <c r="G1329" s="128">
        <v>11700</v>
      </c>
      <c r="H1329" s="149" t="s">
        <v>592</v>
      </c>
    </row>
    <row r="1331" spans="4:8" ht="12.75">
      <c r="D1331" s="128">
        <v>2229779.4403533936</v>
      </c>
      <c r="F1331" s="128">
        <v>12600</v>
      </c>
      <c r="G1331" s="128">
        <v>11300</v>
      </c>
      <c r="H1331" s="149" t="s">
        <v>593</v>
      </c>
    </row>
    <row r="1333" spans="4:8" ht="12.75">
      <c r="D1333" s="128">
        <v>2304229.837249756</v>
      </c>
      <c r="F1333" s="128">
        <v>13100</v>
      </c>
      <c r="G1333" s="128">
        <v>11700</v>
      </c>
      <c r="H1333" s="149" t="s">
        <v>594</v>
      </c>
    </row>
    <row r="1335" spans="1:10" ht="12.75">
      <c r="A1335" s="144" t="s">
        <v>179</v>
      </c>
      <c r="C1335" s="150" t="s">
        <v>180</v>
      </c>
      <c r="D1335" s="128">
        <v>2293356.0108947754</v>
      </c>
      <c r="F1335" s="128">
        <v>12866.666666666668</v>
      </c>
      <c r="G1335" s="128">
        <v>11566.666666666668</v>
      </c>
      <c r="H1335" s="128">
        <v>2281139.344228109</v>
      </c>
      <c r="I1335" s="128">
        <v>-0.0001</v>
      </c>
      <c r="J1335" s="128">
        <v>-0.0001</v>
      </c>
    </row>
    <row r="1336" spans="1:8" ht="12.75">
      <c r="A1336" s="127">
        <v>38400.88769675926</v>
      </c>
      <c r="C1336" s="150" t="s">
        <v>181</v>
      </c>
      <c r="D1336" s="128">
        <v>58897.366945305796</v>
      </c>
      <c r="F1336" s="128">
        <v>251.66114784235833</v>
      </c>
      <c r="G1336" s="128">
        <v>230.94010767585027</v>
      </c>
      <c r="H1336" s="128">
        <v>58897.366945305796</v>
      </c>
    </row>
    <row r="1338" spans="3:8" ht="12.75">
      <c r="C1338" s="150" t="s">
        <v>182</v>
      </c>
      <c r="D1338" s="128">
        <v>2.5681737447439046</v>
      </c>
      <c r="F1338" s="128">
        <v>1.9559156568058937</v>
      </c>
      <c r="G1338" s="128">
        <v>1.9966003545462558</v>
      </c>
      <c r="H1338" s="128">
        <v>2.581927627276775</v>
      </c>
    </row>
    <row r="1339" spans="1:10" ht="12.75">
      <c r="A1339" s="144" t="s">
        <v>171</v>
      </c>
      <c r="C1339" s="145" t="s">
        <v>172</v>
      </c>
      <c r="D1339" s="145" t="s">
        <v>173</v>
      </c>
      <c r="F1339" s="145" t="s">
        <v>174</v>
      </c>
      <c r="G1339" s="145" t="s">
        <v>175</v>
      </c>
      <c r="H1339" s="145" t="s">
        <v>176</v>
      </c>
      <c r="I1339" s="146" t="s">
        <v>177</v>
      </c>
      <c r="J1339" s="145" t="s">
        <v>178</v>
      </c>
    </row>
    <row r="1340" spans="1:8" ht="12.75">
      <c r="A1340" s="147" t="s">
        <v>62</v>
      </c>
      <c r="C1340" s="148">
        <v>396.15199999976903</v>
      </c>
      <c r="D1340" s="128">
        <v>5455896.1181640625</v>
      </c>
      <c r="F1340" s="128">
        <v>100900</v>
      </c>
      <c r="G1340" s="128">
        <v>97100</v>
      </c>
      <c r="H1340" s="149" t="s">
        <v>595</v>
      </c>
    </row>
    <row r="1342" spans="4:8" ht="12.75">
      <c r="D1342" s="128">
        <v>5543723.213813782</v>
      </c>
      <c r="F1342" s="128">
        <v>101000</v>
      </c>
      <c r="G1342" s="128">
        <v>96700</v>
      </c>
      <c r="H1342" s="149" t="s">
        <v>596</v>
      </c>
    </row>
    <row r="1344" spans="4:8" ht="12.75">
      <c r="D1344" s="128">
        <v>5427091.0478897095</v>
      </c>
      <c r="F1344" s="128">
        <v>101400</v>
      </c>
      <c r="G1344" s="128">
        <v>97800</v>
      </c>
      <c r="H1344" s="149" t="s">
        <v>597</v>
      </c>
    </row>
    <row r="1346" spans="1:10" ht="12.75">
      <c r="A1346" s="144" t="s">
        <v>179</v>
      </c>
      <c r="C1346" s="150" t="s">
        <v>180</v>
      </c>
      <c r="D1346" s="128">
        <v>5475570.1266225185</v>
      </c>
      <c r="F1346" s="128">
        <v>101100</v>
      </c>
      <c r="G1346" s="128">
        <v>97200</v>
      </c>
      <c r="H1346" s="128">
        <v>5376399.258608249</v>
      </c>
      <c r="I1346" s="128">
        <v>-0.0001</v>
      </c>
      <c r="J1346" s="128">
        <v>-0.0001</v>
      </c>
    </row>
    <row r="1347" spans="1:8" ht="12.75">
      <c r="A1347" s="127">
        <v>38400.88815972222</v>
      </c>
      <c r="C1347" s="150" t="s">
        <v>181</v>
      </c>
      <c r="D1347" s="128">
        <v>60754.13968320732</v>
      </c>
      <c r="F1347" s="128">
        <v>264.575131106459</v>
      </c>
      <c r="G1347" s="128">
        <v>556.7764362830022</v>
      </c>
      <c r="H1347" s="128">
        <v>60754.13968320732</v>
      </c>
    </row>
    <row r="1349" spans="3:8" ht="12.75">
      <c r="C1349" s="150" t="s">
        <v>182</v>
      </c>
      <c r="D1349" s="128">
        <v>1.1095491113850846</v>
      </c>
      <c r="F1349" s="128">
        <v>0.26169646993715034</v>
      </c>
      <c r="G1349" s="128">
        <v>0.5728152636656401</v>
      </c>
      <c r="H1349" s="128">
        <v>1.1300154017753195</v>
      </c>
    </row>
    <row r="1350" spans="1:10" ht="12.75">
      <c r="A1350" s="144" t="s">
        <v>171</v>
      </c>
      <c r="C1350" s="145" t="s">
        <v>172</v>
      </c>
      <c r="D1350" s="145" t="s">
        <v>173</v>
      </c>
      <c r="F1350" s="145" t="s">
        <v>174</v>
      </c>
      <c r="G1350" s="145" t="s">
        <v>175</v>
      </c>
      <c r="H1350" s="145" t="s">
        <v>176</v>
      </c>
      <c r="I1350" s="146" t="s">
        <v>177</v>
      </c>
      <c r="J1350" s="145" t="s">
        <v>178</v>
      </c>
    </row>
    <row r="1351" spans="1:8" ht="12.75">
      <c r="A1351" s="147" t="s">
        <v>69</v>
      </c>
      <c r="C1351" s="148">
        <v>589.5920000001788</v>
      </c>
      <c r="D1351" s="128">
        <v>711845.7957620621</v>
      </c>
      <c r="F1351" s="128">
        <v>5370</v>
      </c>
      <c r="G1351" s="128">
        <v>4470</v>
      </c>
      <c r="H1351" s="149" t="s">
        <v>598</v>
      </c>
    </row>
    <row r="1353" spans="4:8" ht="12.75">
      <c r="D1353" s="128">
        <v>696676.5747823715</v>
      </c>
      <c r="F1353" s="128">
        <v>5360</v>
      </c>
      <c r="G1353" s="128">
        <v>4300</v>
      </c>
      <c r="H1353" s="149" t="s">
        <v>599</v>
      </c>
    </row>
    <row r="1355" spans="4:8" ht="12.75">
      <c r="D1355" s="128">
        <v>701317.0902547836</v>
      </c>
      <c r="F1355" s="128">
        <v>5350</v>
      </c>
      <c r="G1355" s="128">
        <v>4230</v>
      </c>
      <c r="H1355" s="149" t="s">
        <v>600</v>
      </c>
    </row>
    <row r="1357" spans="1:10" ht="12.75">
      <c r="A1357" s="144" t="s">
        <v>179</v>
      </c>
      <c r="C1357" s="150" t="s">
        <v>180</v>
      </c>
      <c r="D1357" s="128">
        <v>703279.8202664058</v>
      </c>
      <c r="F1357" s="128">
        <v>5360</v>
      </c>
      <c r="G1357" s="128">
        <v>4333.333333333333</v>
      </c>
      <c r="H1357" s="128">
        <v>698464.2972538535</v>
      </c>
      <c r="I1357" s="128">
        <v>-0.0001</v>
      </c>
      <c r="J1357" s="128">
        <v>-0.0001</v>
      </c>
    </row>
    <row r="1358" spans="1:8" ht="12.75">
      <c r="A1358" s="127">
        <v>38400.888657407406</v>
      </c>
      <c r="C1358" s="150" t="s">
        <v>181</v>
      </c>
      <c r="D1358" s="128">
        <v>7772.743923902453</v>
      </c>
      <c r="F1358" s="128">
        <v>10</v>
      </c>
      <c r="G1358" s="128">
        <v>123.42339054382411</v>
      </c>
      <c r="H1358" s="128">
        <v>7772.743923902453</v>
      </c>
    </row>
    <row r="1360" spans="3:8" ht="12.75">
      <c r="C1360" s="150" t="s">
        <v>182</v>
      </c>
      <c r="D1360" s="128">
        <v>1.1052135579488265</v>
      </c>
      <c r="F1360" s="128">
        <v>0.1865671641791045</v>
      </c>
      <c r="G1360" s="128">
        <v>2.8482320894728645</v>
      </c>
      <c r="H1360" s="128">
        <v>1.112833390978249</v>
      </c>
    </row>
    <row r="1361" spans="1:10" ht="12.75">
      <c r="A1361" s="144" t="s">
        <v>171</v>
      </c>
      <c r="C1361" s="145" t="s">
        <v>172</v>
      </c>
      <c r="D1361" s="145" t="s">
        <v>173</v>
      </c>
      <c r="F1361" s="145" t="s">
        <v>174</v>
      </c>
      <c r="G1361" s="145" t="s">
        <v>175</v>
      </c>
      <c r="H1361" s="145" t="s">
        <v>176</v>
      </c>
      <c r="I1361" s="146" t="s">
        <v>177</v>
      </c>
      <c r="J1361" s="145" t="s">
        <v>178</v>
      </c>
    </row>
    <row r="1362" spans="1:8" ht="12.75">
      <c r="A1362" s="147" t="s">
        <v>70</v>
      </c>
      <c r="C1362" s="148">
        <v>766.4900000002235</v>
      </c>
      <c r="D1362" s="128">
        <v>65768.62389612198</v>
      </c>
      <c r="F1362" s="128">
        <v>2197</v>
      </c>
      <c r="G1362" s="128">
        <v>2397</v>
      </c>
      <c r="H1362" s="149" t="s">
        <v>601</v>
      </c>
    </row>
    <row r="1364" spans="4:8" ht="12.75">
      <c r="D1364" s="128">
        <v>66371.03012621403</v>
      </c>
      <c r="F1364" s="128">
        <v>2237</v>
      </c>
      <c r="G1364" s="128">
        <v>2316</v>
      </c>
      <c r="H1364" s="149" t="s">
        <v>602</v>
      </c>
    </row>
    <row r="1366" spans="4:8" ht="12.75">
      <c r="D1366" s="128">
        <v>65880.25921750069</v>
      </c>
      <c r="F1366" s="128">
        <v>2358</v>
      </c>
      <c r="G1366" s="128">
        <v>2266</v>
      </c>
      <c r="H1366" s="149" t="s">
        <v>603</v>
      </c>
    </row>
    <row r="1368" spans="1:10" ht="12.75">
      <c r="A1368" s="144" t="s">
        <v>179</v>
      </c>
      <c r="C1368" s="150" t="s">
        <v>180</v>
      </c>
      <c r="D1368" s="128">
        <v>66006.63774661224</v>
      </c>
      <c r="F1368" s="128">
        <v>2264</v>
      </c>
      <c r="G1368" s="128">
        <v>2326.3333333333335</v>
      </c>
      <c r="H1368" s="128">
        <v>63710.25481978296</v>
      </c>
      <c r="I1368" s="128">
        <v>-0.0001</v>
      </c>
      <c r="J1368" s="128">
        <v>-0.0001</v>
      </c>
    </row>
    <row r="1369" spans="1:8" ht="12.75">
      <c r="A1369" s="127">
        <v>38400.88915509259</v>
      </c>
      <c r="C1369" s="150" t="s">
        <v>181</v>
      </c>
      <c r="D1369" s="128">
        <v>320.4714745155801</v>
      </c>
      <c r="F1369" s="128">
        <v>83.82720322186587</v>
      </c>
      <c r="G1369" s="128">
        <v>66.10849668033099</v>
      </c>
      <c r="H1369" s="128">
        <v>320.4714745155801</v>
      </c>
    </row>
    <row r="1371" spans="3:8" ht="12.75">
      <c r="C1371" s="150" t="s">
        <v>182</v>
      </c>
      <c r="D1371" s="128">
        <v>0.4855140110996309</v>
      </c>
      <c r="F1371" s="128">
        <v>3.7026149832979613</v>
      </c>
      <c r="G1371" s="128">
        <v>2.8417465258775314</v>
      </c>
      <c r="H1371" s="128">
        <v>0.503013958148648</v>
      </c>
    </row>
    <row r="1372" spans="1:16" ht="12.75">
      <c r="A1372" s="138" t="s">
        <v>226</v>
      </c>
      <c r="B1372" s="133" t="s">
        <v>163</v>
      </c>
      <c r="D1372" s="138" t="s">
        <v>227</v>
      </c>
      <c r="E1372" s="133" t="s">
        <v>228</v>
      </c>
      <c r="F1372" s="134" t="s">
        <v>7</v>
      </c>
      <c r="G1372" s="139" t="s">
        <v>230</v>
      </c>
      <c r="H1372" s="140">
        <v>1</v>
      </c>
      <c r="I1372" s="141" t="s">
        <v>231</v>
      </c>
      <c r="J1372" s="140">
        <v>12</v>
      </c>
      <c r="K1372" s="139" t="s">
        <v>232</v>
      </c>
      <c r="L1372" s="142">
        <v>1</v>
      </c>
      <c r="M1372" s="139" t="s">
        <v>233</v>
      </c>
      <c r="N1372" s="143">
        <v>1</v>
      </c>
      <c r="O1372" s="139" t="s">
        <v>234</v>
      </c>
      <c r="P1372" s="143">
        <v>1</v>
      </c>
    </row>
    <row r="1374" spans="1:10" ht="12.75">
      <c r="A1374" s="144" t="s">
        <v>171</v>
      </c>
      <c r="C1374" s="145" t="s">
        <v>172</v>
      </c>
      <c r="D1374" s="145" t="s">
        <v>173</v>
      </c>
      <c r="F1374" s="145" t="s">
        <v>174</v>
      </c>
      <c r="G1374" s="145" t="s">
        <v>175</v>
      </c>
      <c r="H1374" s="145" t="s">
        <v>176</v>
      </c>
      <c r="I1374" s="146" t="s">
        <v>177</v>
      </c>
      <c r="J1374" s="145" t="s">
        <v>178</v>
      </c>
    </row>
    <row r="1375" spans="1:8" ht="12.75">
      <c r="A1375" s="147" t="s">
        <v>38</v>
      </c>
      <c r="C1375" s="148">
        <v>178.2290000000503</v>
      </c>
      <c r="D1375" s="128">
        <v>609.0367629285902</v>
      </c>
      <c r="F1375" s="128">
        <v>335</v>
      </c>
      <c r="G1375" s="128">
        <v>281</v>
      </c>
      <c r="H1375" s="149" t="s">
        <v>604</v>
      </c>
    </row>
    <row r="1377" spans="4:8" ht="12.75">
      <c r="D1377" s="128">
        <v>421.5</v>
      </c>
      <c r="F1377" s="128">
        <v>311</v>
      </c>
      <c r="G1377" s="128">
        <v>317</v>
      </c>
      <c r="H1377" s="149" t="s">
        <v>605</v>
      </c>
    </row>
    <row r="1379" spans="4:8" ht="12.75">
      <c r="D1379" s="128">
        <v>584.0450360290706</v>
      </c>
      <c r="F1379" s="128">
        <v>320</v>
      </c>
      <c r="G1379" s="128">
        <v>361</v>
      </c>
      <c r="H1379" s="149" t="s">
        <v>606</v>
      </c>
    </row>
    <row r="1381" spans="1:8" ht="12.75">
      <c r="A1381" s="144" t="s">
        <v>179</v>
      </c>
      <c r="C1381" s="150" t="s">
        <v>180</v>
      </c>
      <c r="D1381" s="128">
        <v>538.1939329858869</v>
      </c>
      <c r="F1381" s="128">
        <v>322</v>
      </c>
      <c r="G1381" s="128">
        <v>319.6666666666667</v>
      </c>
      <c r="H1381" s="128">
        <v>217.6712762509397</v>
      </c>
    </row>
    <row r="1382" spans="1:8" ht="12.75">
      <c r="A1382" s="127">
        <v>38400.891435185185</v>
      </c>
      <c r="C1382" s="150" t="s">
        <v>181</v>
      </c>
      <c r="D1382" s="128">
        <v>101.82952469760917</v>
      </c>
      <c r="F1382" s="128">
        <v>12.124355652982139</v>
      </c>
      <c r="G1382" s="128">
        <v>40.06661120351125</v>
      </c>
      <c r="H1382" s="128">
        <v>101.82952469760917</v>
      </c>
    </row>
    <row r="1384" spans="3:8" ht="12.75">
      <c r="C1384" s="150" t="s">
        <v>182</v>
      </c>
      <c r="D1384" s="128">
        <v>18.92060063417315</v>
      </c>
      <c r="F1384" s="128">
        <v>3.7653278425410366</v>
      </c>
      <c r="G1384" s="128">
        <v>12.53387211788673</v>
      </c>
      <c r="H1384" s="128">
        <v>46.78133305021661</v>
      </c>
    </row>
    <row r="1385" spans="1:10" ht="12.75">
      <c r="A1385" s="144" t="s">
        <v>171</v>
      </c>
      <c r="C1385" s="145" t="s">
        <v>172</v>
      </c>
      <c r="D1385" s="145" t="s">
        <v>173</v>
      </c>
      <c r="F1385" s="145" t="s">
        <v>174</v>
      </c>
      <c r="G1385" s="145" t="s">
        <v>175</v>
      </c>
      <c r="H1385" s="145" t="s">
        <v>176</v>
      </c>
      <c r="I1385" s="146" t="s">
        <v>177</v>
      </c>
      <c r="J1385" s="145" t="s">
        <v>178</v>
      </c>
    </row>
    <row r="1386" spans="1:8" ht="12.75">
      <c r="A1386" s="147" t="s">
        <v>63</v>
      </c>
      <c r="C1386" s="148">
        <v>251.61100000003353</v>
      </c>
      <c r="D1386" s="128">
        <v>4667353.432373047</v>
      </c>
      <c r="F1386" s="128">
        <v>32500</v>
      </c>
      <c r="G1386" s="128">
        <v>27900</v>
      </c>
      <c r="H1386" s="149" t="s">
        <v>607</v>
      </c>
    </row>
    <row r="1388" spans="4:8" ht="12.75">
      <c r="D1388" s="128">
        <v>4659822.361190796</v>
      </c>
      <c r="F1388" s="128">
        <v>33200</v>
      </c>
      <c r="G1388" s="128">
        <v>27700</v>
      </c>
      <c r="H1388" s="149" t="s">
        <v>608</v>
      </c>
    </row>
    <row r="1390" spans="4:8" ht="12.75">
      <c r="D1390" s="128">
        <v>4644897.90032959</v>
      </c>
      <c r="F1390" s="128">
        <v>33200</v>
      </c>
      <c r="G1390" s="128">
        <v>28100</v>
      </c>
      <c r="H1390" s="149" t="s">
        <v>609</v>
      </c>
    </row>
    <row r="1392" spans="1:10" ht="12.75">
      <c r="A1392" s="144" t="s">
        <v>179</v>
      </c>
      <c r="C1392" s="150" t="s">
        <v>180</v>
      </c>
      <c r="D1392" s="128">
        <v>4657357.897964478</v>
      </c>
      <c r="F1392" s="128">
        <v>32966.666666666664</v>
      </c>
      <c r="G1392" s="128">
        <v>27900</v>
      </c>
      <c r="H1392" s="128">
        <v>4626949.537248888</v>
      </c>
      <c r="I1392" s="128">
        <v>-0.0001</v>
      </c>
      <c r="J1392" s="128">
        <v>-0.0001</v>
      </c>
    </row>
    <row r="1393" spans="1:8" ht="12.75">
      <c r="A1393" s="127">
        <v>38400.89195601852</v>
      </c>
      <c r="C1393" s="150" t="s">
        <v>181</v>
      </c>
      <c r="D1393" s="128">
        <v>11428.819452594393</v>
      </c>
      <c r="F1393" s="128">
        <v>404.14518843273805</v>
      </c>
      <c r="G1393" s="128">
        <v>200</v>
      </c>
      <c r="H1393" s="128">
        <v>11428.819452594393</v>
      </c>
    </row>
    <row r="1395" spans="3:8" ht="12.75">
      <c r="C1395" s="150" t="s">
        <v>182</v>
      </c>
      <c r="D1395" s="128">
        <v>0.24539276780917826</v>
      </c>
      <c r="F1395" s="128">
        <v>1.2259206929203381</v>
      </c>
      <c r="G1395" s="128">
        <v>0.7168458781362007</v>
      </c>
      <c r="H1395" s="128">
        <v>0.24700549164384866</v>
      </c>
    </row>
    <row r="1396" spans="1:10" ht="12.75">
      <c r="A1396" s="144" t="s">
        <v>171</v>
      </c>
      <c r="C1396" s="145" t="s">
        <v>172</v>
      </c>
      <c r="D1396" s="145" t="s">
        <v>173</v>
      </c>
      <c r="F1396" s="145" t="s">
        <v>174</v>
      </c>
      <c r="G1396" s="145" t="s">
        <v>175</v>
      </c>
      <c r="H1396" s="145" t="s">
        <v>176</v>
      </c>
      <c r="I1396" s="146" t="s">
        <v>177</v>
      </c>
      <c r="J1396" s="145" t="s">
        <v>178</v>
      </c>
    </row>
    <row r="1397" spans="1:8" ht="12.75">
      <c r="A1397" s="147" t="s">
        <v>66</v>
      </c>
      <c r="C1397" s="148">
        <v>257.6099999998696</v>
      </c>
      <c r="D1397" s="128">
        <v>420290.29857873917</v>
      </c>
      <c r="F1397" s="128">
        <v>16152.499999985099</v>
      </c>
      <c r="G1397" s="128">
        <v>12522.5</v>
      </c>
      <c r="H1397" s="149" t="s">
        <v>610</v>
      </c>
    </row>
    <row r="1399" spans="4:8" ht="12.75">
      <c r="D1399" s="128">
        <v>430317.7633719444</v>
      </c>
      <c r="F1399" s="128">
        <v>14837.5</v>
      </c>
      <c r="G1399" s="128">
        <v>12407.5</v>
      </c>
      <c r="H1399" s="149" t="s">
        <v>611</v>
      </c>
    </row>
    <row r="1401" spans="4:8" ht="12.75">
      <c r="D1401" s="128">
        <v>429242.32001018524</v>
      </c>
      <c r="F1401" s="128">
        <v>15539.999999985099</v>
      </c>
      <c r="G1401" s="128">
        <v>12087.5</v>
      </c>
      <c r="H1401" s="149" t="s">
        <v>612</v>
      </c>
    </row>
    <row r="1403" spans="1:10" ht="12.75">
      <c r="A1403" s="144" t="s">
        <v>179</v>
      </c>
      <c r="C1403" s="150" t="s">
        <v>180</v>
      </c>
      <c r="D1403" s="128">
        <v>426616.79398695624</v>
      </c>
      <c r="F1403" s="128">
        <v>15509.999999990065</v>
      </c>
      <c r="G1403" s="128">
        <v>12339.166666666668</v>
      </c>
      <c r="H1403" s="128">
        <v>412692.2106536279</v>
      </c>
      <c r="I1403" s="128">
        <v>-0.0001</v>
      </c>
      <c r="J1403" s="128">
        <v>-0.0001</v>
      </c>
    </row>
    <row r="1404" spans="1:8" ht="12.75">
      <c r="A1404" s="127">
        <v>38400.892592592594</v>
      </c>
      <c r="C1404" s="150" t="s">
        <v>181</v>
      </c>
      <c r="D1404" s="128">
        <v>5505.229579113844</v>
      </c>
      <c r="F1404" s="128">
        <v>658.0131077645643</v>
      </c>
      <c r="G1404" s="128">
        <v>225.40703922755677</v>
      </c>
      <c r="H1404" s="128">
        <v>5505.229579113844</v>
      </c>
    </row>
    <row r="1406" spans="3:8" ht="12.75">
      <c r="C1406" s="150" t="s">
        <v>182</v>
      </c>
      <c r="D1406" s="128">
        <v>1.290439020851618</v>
      </c>
      <c r="F1406" s="128">
        <v>4.24250875412628</v>
      </c>
      <c r="G1406" s="128">
        <v>1.8267606339776328</v>
      </c>
      <c r="H1406" s="128">
        <v>1.3339795220255264</v>
      </c>
    </row>
    <row r="1407" spans="1:10" ht="12.75">
      <c r="A1407" s="144" t="s">
        <v>171</v>
      </c>
      <c r="C1407" s="145" t="s">
        <v>172</v>
      </c>
      <c r="D1407" s="145" t="s">
        <v>173</v>
      </c>
      <c r="F1407" s="145" t="s">
        <v>174</v>
      </c>
      <c r="G1407" s="145" t="s">
        <v>175</v>
      </c>
      <c r="H1407" s="145" t="s">
        <v>176</v>
      </c>
      <c r="I1407" s="146" t="s">
        <v>177</v>
      </c>
      <c r="J1407" s="145" t="s">
        <v>178</v>
      </c>
    </row>
    <row r="1408" spans="1:8" ht="12.75">
      <c r="A1408" s="147" t="s">
        <v>65</v>
      </c>
      <c r="C1408" s="148">
        <v>259.9399999999441</v>
      </c>
      <c r="D1408" s="128">
        <v>4537291.102920532</v>
      </c>
      <c r="F1408" s="128">
        <v>30000</v>
      </c>
      <c r="G1408" s="128">
        <v>26625</v>
      </c>
      <c r="H1408" s="149" t="s">
        <v>613</v>
      </c>
    </row>
    <row r="1410" spans="4:8" ht="12.75">
      <c r="D1410" s="128">
        <v>4585780.258842468</v>
      </c>
      <c r="F1410" s="128">
        <v>30325</v>
      </c>
      <c r="G1410" s="128">
        <v>26025</v>
      </c>
      <c r="H1410" s="149" t="s">
        <v>614</v>
      </c>
    </row>
    <row r="1412" spans="4:8" ht="12.75">
      <c r="D1412" s="128">
        <v>4646984.208190918</v>
      </c>
      <c r="F1412" s="128">
        <v>30350</v>
      </c>
      <c r="G1412" s="128">
        <v>25900</v>
      </c>
      <c r="H1412" s="149" t="s">
        <v>615</v>
      </c>
    </row>
    <row r="1414" spans="1:10" ht="12.75">
      <c r="A1414" s="144" t="s">
        <v>179</v>
      </c>
      <c r="C1414" s="150" t="s">
        <v>180</v>
      </c>
      <c r="D1414" s="128">
        <v>4590018.523317973</v>
      </c>
      <c r="F1414" s="128">
        <v>30225</v>
      </c>
      <c r="G1414" s="128">
        <v>26183.333333333336</v>
      </c>
      <c r="H1414" s="128">
        <v>4562035.504450047</v>
      </c>
      <c r="I1414" s="128">
        <v>-0.0001</v>
      </c>
      <c r="J1414" s="128">
        <v>-0.0001</v>
      </c>
    </row>
    <row r="1415" spans="1:8" ht="12.75">
      <c r="A1415" s="127">
        <v>38400.89326388889</v>
      </c>
      <c r="C1415" s="150" t="s">
        <v>181</v>
      </c>
      <c r="D1415" s="128">
        <v>54969.232305778714</v>
      </c>
      <c r="F1415" s="128">
        <v>195.25624189766637</v>
      </c>
      <c r="G1415" s="128">
        <v>387.5671984744495</v>
      </c>
      <c r="H1415" s="128">
        <v>54969.232305778714</v>
      </c>
    </row>
    <row r="1417" spans="3:8" ht="12.75">
      <c r="C1417" s="150" t="s">
        <v>182</v>
      </c>
      <c r="D1417" s="128">
        <v>1.1975819275353006</v>
      </c>
      <c r="F1417" s="128">
        <v>0.6460090716217247</v>
      </c>
      <c r="G1417" s="128">
        <v>1.480205723008719</v>
      </c>
      <c r="H1417" s="128">
        <v>1.2049277620079648</v>
      </c>
    </row>
    <row r="1418" spans="1:10" ht="12.75">
      <c r="A1418" s="144" t="s">
        <v>171</v>
      </c>
      <c r="C1418" s="145" t="s">
        <v>172</v>
      </c>
      <c r="D1418" s="145" t="s">
        <v>173</v>
      </c>
      <c r="F1418" s="145" t="s">
        <v>174</v>
      </c>
      <c r="G1418" s="145" t="s">
        <v>175</v>
      </c>
      <c r="H1418" s="145" t="s">
        <v>176</v>
      </c>
      <c r="I1418" s="146" t="s">
        <v>177</v>
      </c>
      <c r="J1418" s="145" t="s">
        <v>178</v>
      </c>
    </row>
    <row r="1419" spans="1:8" ht="12.75">
      <c r="A1419" s="147" t="s">
        <v>67</v>
      </c>
      <c r="C1419" s="148">
        <v>285.2129999999888</v>
      </c>
      <c r="D1419" s="128">
        <v>795050.1446676254</v>
      </c>
      <c r="F1419" s="128">
        <v>13725</v>
      </c>
      <c r="G1419" s="128">
        <v>11825</v>
      </c>
      <c r="H1419" s="149" t="s">
        <v>616</v>
      </c>
    </row>
    <row r="1421" spans="4:8" ht="12.75">
      <c r="D1421" s="128">
        <v>804176.446105957</v>
      </c>
      <c r="F1421" s="128">
        <v>14375</v>
      </c>
      <c r="G1421" s="128">
        <v>11775</v>
      </c>
      <c r="H1421" s="149" t="s">
        <v>617</v>
      </c>
    </row>
    <row r="1423" spans="4:8" ht="12.75">
      <c r="D1423" s="128">
        <v>775290.0538778305</v>
      </c>
      <c r="F1423" s="128">
        <v>14550</v>
      </c>
      <c r="G1423" s="128">
        <v>11825</v>
      </c>
      <c r="H1423" s="149" t="s">
        <v>618</v>
      </c>
    </row>
    <row r="1425" spans="1:10" ht="12.75">
      <c r="A1425" s="144" t="s">
        <v>179</v>
      </c>
      <c r="C1425" s="150" t="s">
        <v>180</v>
      </c>
      <c r="D1425" s="128">
        <v>791505.5482171376</v>
      </c>
      <c r="F1425" s="128">
        <v>14216.666666666668</v>
      </c>
      <c r="G1425" s="128">
        <v>11808.333333333332</v>
      </c>
      <c r="H1425" s="128">
        <v>778573.936472313</v>
      </c>
      <c r="I1425" s="128">
        <v>-0.0001</v>
      </c>
      <c r="J1425" s="128">
        <v>-0.0001</v>
      </c>
    </row>
    <row r="1426" spans="1:8" ht="12.75">
      <c r="A1426" s="127">
        <v>38400.89394675926</v>
      </c>
      <c r="C1426" s="150" t="s">
        <v>181</v>
      </c>
      <c r="D1426" s="128">
        <v>14765.80634393756</v>
      </c>
      <c r="F1426" s="128">
        <v>434.6933785248325</v>
      </c>
      <c r="G1426" s="128">
        <v>28.867513459481284</v>
      </c>
      <c r="H1426" s="128">
        <v>14765.80634393756</v>
      </c>
    </row>
    <row r="1428" spans="3:8" ht="12.75">
      <c r="C1428" s="150" t="s">
        <v>182</v>
      </c>
      <c r="D1428" s="128">
        <v>1.8655341554076872</v>
      </c>
      <c r="F1428" s="128">
        <v>3.057632205332937</v>
      </c>
      <c r="G1428" s="128">
        <v>0.24446729817485915</v>
      </c>
      <c r="H1428" s="128">
        <v>1.8965194764726951</v>
      </c>
    </row>
    <row r="1429" spans="1:10" ht="12.75">
      <c r="A1429" s="144" t="s">
        <v>171</v>
      </c>
      <c r="C1429" s="145" t="s">
        <v>172</v>
      </c>
      <c r="D1429" s="145" t="s">
        <v>173</v>
      </c>
      <c r="F1429" s="145" t="s">
        <v>174</v>
      </c>
      <c r="G1429" s="145" t="s">
        <v>175</v>
      </c>
      <c r="H1429" s="145" t="s">
        <v>176</v>
      </c>
      <c r="I1429" s="146" t="s">
        <v>177</v>
      </c>
      <c r="J1429" s="145" t="s">
        <v>178</v>
      </c>
    </row>
    <row r="1430" spans="1:8" ht="12.75">
      <c r="A1430" s="147" t="s">
        <v>63</v>
      </c>
      <c r="C1430" s="148">
        <v>288.1579999998212</v>
      </c>
      <c r="D1430" s="128">
        <v>471013.6807613373</v>
      </c>
      <c r="F1430" s="128">
        <v>4990</v>
      </c>
      <c r="G1430" s="128">
        <v>4390</v>
      </c>
      <c r="H1430" s="149" t="s">
        <v>619</v>
      </c>
    </row>
    <row r="1432" spans="4:8" ht="12.75">
      <c r="D1432" s="128">
        <v>469554.71787548065</v>
      </c>
      <c r="F1432" s="128">
        <v>4990</v>
      </c>
      <c r="G1432" s="128">
        <v>4390</v>
      </c>
      <c r="H1432" s="149" t="s">
        <v>620</v>
      </c>
    </row>
    <row r="1434" spans="4:8" ht="12.75">
      <c r="D1434" s="128">
        <v>475196.62784194946</v>
      </c>
      <c r="F1434" s="128">
        <v>4990</v>
      </c>
      <c r="G1434" s="128">
        <v>4390</v>
      </c>
      <c r="H1434" s="149" t="s">
        <v>621</v>
      </c>
    </row>
    <row r="1436" spans="1:10" ht="12.75">
      <c r="A1436" s="144" t="s">
        <v>179</v>
      </c>
      <c r="C1436" s="150" t="s">
        <v>180</v>
      </c>
      <c r="D1436" s="128">
        <v>471921.6754929224</v>
      </c>
      <c r="F1436" s="128">
        <v>4990</v>
      </c>
      <c r="G1436" s="128">
        <v>4390</v>
      </c>
      <c r="H1436" s="128">
        <v>467236.3215106215</v>
      </c>
      <c r="I1436" s="128">
        <v>-0.0001</v>
      </c>
      <c r="J1436" s="128">
        <v>-0.0001</v>
      </c>
    </row>
    <row r="1437" spans="1:8" ht="12.75">
      <c r="A1437" s="127">
        <v>38400.89436342593</v>
      </c>
      <c r="C1437" s="150" t="s">
        <v>181</v>
      </c>
      <c r="D1437" s="128">
        <v>2928.50266210005</v>
      </c>
      <c r="H1437" s="128">
        <v>2928.50266210005</v>
      </c>
    </row>
    <row r="1439" spans="3:8" ht="12.75">
      <c r="C1439" s="150" t="s">
        <v>182</v>
      </c>
      <c r="D1439" s="128">
        <v>0.6205484541563446</v>
      </c>
      <c r="F1439" s="128">
        <v>0</v>
      </c>
      <c r="G1439" s="128">
        <v>0</v>
      </c>
      <c r="H1439" s="128">
        <v>0.6267711920665565</v>
      </c>
    </row>
    <row r="1440" spans="1:10" ht="12.75">
      <c r="A1440" s="144" t="s">
        <v>171</v>
      </c>
      <c r="C1440" s="145" t="s">
        <v>172</v>
      </c>
      <c r="D1440" s="145" t="s">
        <v>173</v>
      </c>
      <c r="F1440" s="145" t="s">
        <v>174</v>
      </c>
      <c r="G1440" s="145" t="s">
        <v>175</v>
      </c>
      <c r="H1440" s="145" t="s">
        <v>176</v>
      </c>
      <c r="I1440" s="146" t="s">
        <v>177</v>
      </c>
      <c r="J1440" s="145" t="s">
        <v>178</v>
      </c>
    </row>
    <row r="1441" spans="1:8" ht="12.75">
      <c r="A1441" s="147" t="s">
        <v>64</v>
      </c>
      <c r="C1441" s="148">
        <v>334.94100000010803</v>
      </c>
      <c r="D1441" s="128">
        <v>1629245.0237579346</v>
      </c>
      <c r="F1441" s="128">
        <v>42800</v>
      </c>
      <c r="G1441" s="128">
        <v>138000</v>
      </c>
      <c r="H1441" s="149" t="s">
        <v>622</v>
      </c>
    </row>
    <row r="1443" spans="4:8" ht="12.75">
      <c r="D1443" s="128">
        <v>1607024.2957077026</v>
      </c>
      <c r="F1443" s="128">
        <v>42700</v>
      </c>
      <c r="G1443" s="128">
        <v>162800</v>
      </c>
      <c r="H1443" s="149" t="s">
        <v>623</v>
      </c>
    </row>
    <row r="1445" spans="4:8" ht="12.75">
      <c r="D1445" s="128">
        <v>1607609.3612365723</v>
      </c>
      <c r="F1445" s="128">
        <v>38000</v>
      </c>
      <c r="G1445" s="128">
        <v>182500</v>
      </c>
      <c r="H1445" s="149" t="s">
        <v>624</v>
      </c>
    </row>
    <row r="1447" spans="1:10" ht="12.75">
      <c r="A1447" s="144" t="s">
        <v>179</v>
      </c>
      <c r="C1447" s="150" t="s">
        <v>180</v>
      </c>
      <c r="D1447" s="128">
        <v>1614626.2269007363</v>
      </c>
      <c r="F1447" s="128">
        <v>41166.666666666664</v>
      </c>
      <c r="G1447" s="128">
        <v>161100</v>
      </c>
      <c r="H1447" s="128">
        <v>1483698.13465755</v>
      </c>
      <c r="I1447" s="128">
        <v>-0.0001</v>
      </c>
      <c r="J1447" s="128">
        <v>-0.0001</v>
      </c>
    </row>
    <row r="1448" spans="1:8" ht="12.75">
      <c r="A1448" s="127">
        <v>38400.894837962966</v>
      </c>
      <c r="C1448" s="150" t="s">
        <v>181</v>
      </c>
      <c r="D1448" s="128">
        <v>12663.628689413368</v>
      </c>
      <c r="F1448" s="128">
        <v>2742.8695436227613</v>
      </c>
      <c r="G1448" s="128">
        <v>22298.65466793905</v>
      </c>
      <c r="H1448" s="128">
        <v>12663.628689413368</v>
      </c>
    </row>
    <row r="1450" spans="3:8" ht="12.75">
      <c r="C1450" s="150" t="s">
        <v>182</v>
      </c>
      <c r="D1450" s="128">
        <v>0.7843071342722528</v>
      </c>
      <c r="F1450" s="128">
        <v>6.662840996654483</v>
      </c>
      <c r="G1450" s="128">
        <v>13.841498862780295</v>
      </c>
      <c r="H1450" s="128">
        <v>0.853517868197377</v>
      </c>
    </row>
    <row r="1451" spans="1:10" ht="12.75">
      <c r="A1451" s="144" t="s">
        <v>171</v>
      </c>
      <c r="C1451" s="145" t="s">
        <v>172</v>
      </c>
      <c r="D1451" s="145" t="s">
        <v>173</v>
      </c>
      <c r="F1451" s="145" t="s">
        <v>174</v>
      </c>
      <c r="G1451" s="145" t="s">
        <v>175</v>
      </c>
      <c r="H1451" s="145" t="s">
        <v>176</v>
      </c>
      <c r="I1451" s="146" t="s">
        <v>177</v>
      </c>
      <c r="J1451" s="145" t="s">
        <v>178</v>
      </c>
    </row>
    <row r="1452" spans="1:8" ht="12.75">
      <c r="A1452" s="147" t="s">
        <v>68</v>
      </c>
      <c r="C1452" s="148">
        <v>393.36599999992177</v>
      </c>
      <c r="D1452" s="128">
        <v>4099057.2701454163</v>
      </c>
      <c r="F1452" s="128">
        <v>15900</v>
      </c>
      <c r="G1452" s="128">
        <v>14100</v>
      </c>
      <c r="H1452" s="149" t="s">
        <v>402</v>
      </c>
    </row>
    <row r="1454" spans="4:8" ht="12.75">
      <c r="D1454" s="128">
        <v>3956225.8476142883</v>
      </c>
      <c r="F1454" s="128">
        <v>16600</v>
      </c>
      <c r="G1454" s="128">
        <v>15200</v>
      </c>
      <c r="H1454" s="149" t="s">
        <v>403</v>
      </c>
    </row>
    <row r="1456" spans="4:8" ht="12.75">
      <c r="D1456" s="128">
        <v>4114983.9444770813</v>
      </c>
      <c r="F1456" s="128">
        <v>15500</v>
      </c>
      <c r="G1456" s="128">
        <v>15200</v>
      </c>
      <c r="H1456" s="149" t="s">
        <v>404</v>
      </c>
    </row>
    <row r="1458" spans="1:10" ht="12.75">
      <c r="A1458" s="144" t="s">
        <v>179</v>
      </c>
      <c r="C1458" s="150" t="s">
        <v>180</v>
      </c>
      <c r="D1458" s="128">
        <v>4056755.687412262</v>
      </c>
      <c r="F1458" s="128">
        <v>16000</v>
      </c>
      <c r="G1458" s="128">
        <v>14833.333333333332</v>
      </c>
      <c r="H1458" s="128">
        <v>4041339.020745595</v>
      </c>
      <c r="I1458" s="128">
        <v>-0.0001</v>
      </c>
      <c r="J1458" s="128">
        <v>-0.0001</v>
      </c>
    </row>
    <row r="1459" spans="1:8" ht="12.75">
      <c r="A1459" s="127">
        <v>38400.8953125</v>
      </c>
      <c r="C1459" s="150" t="s">
        <v>181</v>
      </c>
      <c r="D1459" s="128">
        <v>87424.83203400127</v>
      </c>
      <c r="F1459" s="128">
        <v>556.7764362830022</v>
      </c>
      <c r="G1459" s="128">
        <v>635.0852961085883</v>
      </c>
      <c r="H1459" s="128">
        <v>87424.83203400127</v>
      </c>
    </row>
    <row r="1461" spans="3:8" ht="12.75">
      <c r="C1461" s="150" t="s">
        <v>182</v>
      </c>
      <c r="D1461" s="128">
        <v>2.1550430632357886</v>
      </c>
      <c r="F1461" s="128">
        <v>3.479852726768763</v>
      </c>
      <c r="G1461" s="128">
        <v>4.281473906350033</v>
      </c>
      <c r="H1461" s="128">
        <v>2.1632639970371033</v>
      </c>
    </row>
    <row r="1462" spans="1:10" ht="12.75">
      <c r="A1462" s="144" t="s">
        <v>171</v>
      </c>
      <c r="C1462" s="145" t="s">
        <v>172</v>
      </c>
      <c r="D1462" s="145" t="s">
        <v>173</v>
      </c>
      <c r="F1462" s="145" t="s">
        <v>174</v>
      </c>
      <c r="G1462" s="145" t="s">
        <v>175</v>
      </c>
      <c r="H1462" s="145" t="s">
        <v>176</v>
      </c>
      <c r="I1462" s="146" t="s">
        <v>177</v>
      </c>
      <c r="J1462" s="145" t="s">
        <v>178</v>
      </c>
    </row>
    <row r="1463" spans="1:8" ht="12.75">
      <c r="A1463" s="147" t="s">
        <v>62</v>
      </c>
      <c r="C1463" s="148">
        <v>396.15199999976903</v>
      </c>
      <c r="D1463" s="128">
        <v>4629109.732795715</v>
      </c>
      <c r="F1463" s="128">
        <v>105000</v>
      </c>
      <c r="G1463" s="128">
        <v>103200</v>
      </c>
      <c r="H1463" s="149" t="s">
        <v>405</v>
      </c>
    </row>
    <row r="1465" spans="4:8" ht="12.75">
      <c r="D1465" s="128">
        <v>4788072.504394531</v>
      </c>
      <c r="F1465" s="128">
        <v>103700</v>
      </c>
      <c r="G1465" s="128">
        <v>101100</v>
      </c>
      <c r="H1465" s="149" t="s">
        <v>406</v>
      </c>
    </row>
    <row r="1467" spans="4:8" ht="12.75">
      <c r="D1467" s="128">
        <v>4648533.917907715</v>
      </c>
      <c r="F1467" s="128">
        <v>105000</v>
      </c>
      <c r="G1467" s="128">
        <v>102000</v>
      </c>
      <c r="H1467" s="149" t="s">
        <v>630</v>
      </c>
    </row>
    <row r="1469" spans="1:10" ht="12.75">
      <c r="A1469" s="144" t="s">
        <v>179</v>
      </c>
      <c r="C1469" s="150" t="s">
        <v>180</v>
      </c>
      <c r="D1469" s="128">
        <v>4688572.051699321</v>
      </c>
      <c r="F1469" s="128">
        <v>104566.66666666666</v>
      </c>
      <c r="G1469" s="128">
        <v>102100</v>
      </c>
      <c r="H1469" s="128">
        <v>4585225.51979286</v>
      </c>
      <c r="I1469" s="128">
        <v>-0.0001</v>
      </c>
      <c r="J1469" s="128">
        <v>-0.0001</v>
      </c>
    </row>
    <row r="1470" spans="1:8" ht="12.75">
      <c r="A1470" s="127">
        <v>38400.89577546297</v>
      </c>
      <c r="C1470" s="150" t="s">
        <v>181</v>
      </c>
      <c r="D1470" s="128">
        <v>86715.51076206993</v>
      </c>
      <c r="F1470" s="128">
        <v>750.5553499465136</v>
      </c>
      <c r="G1470" s="128">
        <v>1053.5653752852738</v>
      </c>
      <c r="H1470" s="128">
        <v>86715.51076206993</v>
      </c>
    </row>
    <row r="1472" spans="3:8" ht="12.75">
      <c r="C1472" s="150" t="s">
        <v>182</v>
      </c>
      <c r="D1472" s="128">
        <v>1.8495079057309332</v>
      </c>
      <c r="F1472" s="128">
        <v>0.7177768727572656</v>
      </c>
      <c r="G1472" s="128">
        <v>1.0318955683499254</v>
      </c>
      <c r="H1472" s="128">
        <v>1.891194018434831</v>
      </c>
    </row>
    <row r="1473" spans="1:10" ht="12.75">
      <c r="A1473" s="144" t="s">
        <v>171</v>
      </c>
      <c r="C1473" s="145" t="s">
        <v>172</v>
      </c>
      <c r="D1473" s="145" t="s">
        <v>173</v>
      </c>
      <c r="F1473" s="145" t="s">
        <v>174</v>
      </c>
      <c r="G1473" s="145" t="s">
        <v>175</v>
      </c>
      <c r="H1473" s="145" t="s">
        <v>176</v>
      </c>
      <c r="I1473" s="146" t="s">
        <v>177</v>
      </c>
      <c r="J1473" s="145" t="s">
        <v>178</v>
      </c>
    </row>
    <row r="1474" spans="1:8" ht="12.75">
      <c r="A1474" s="147" t="s">
        <v>69</v>
      </c>
      <c r="C1474" s="148">
        <v>589.5920000001788</v>
      </c>
      <c r="D1474" s="128">
        <v>490773.645881176</v>
      </c>
      <c r="F1474" s="128">
        <v>4070</v>
      </c>
      <c r="G1474" s="128">
        <v>3859.9999999962747</v>
      </c>
      <c r="H1474" s="149" t="s">
        <v>631</v>
      </c>
    </row>
    <row r="1476" spans="4:8" ht="12.75">
      <c r="D1476" s="128">
        <v>497512.61131858826</v>
      </c>
      <c r="F1476" s="128">
        <v>4340</v>
      </c>
      <c r="G1476" s="128">
        <v>3809.9999999962747</v>
      </c>
      <c r="H1476" s="149" t="s">
        <v>632</v>
      </c>
    </row>
    <row r="1478" spans="4:8" ht="12.75">
      <c r="D1478" s="128">
        <v>505680.28709220886</v>
      </c>
      <c r="F1478" s="128">
        <v>4130</v>
      </c>
      <c r="G1478" s="128">
        <v>3800</v>
      </c>
      <c r="H1478" s="149" t="s">
        <v>633</v>
      </c>
    </row>
    <row r="1480" spans="1:10" ht="12.75">
      <c r="A1480" s="144" t="s">
        <v>179</v>
      </c>
      <c r="C1480" s="150" t="s">
        <v>180</v>
      </c>
      <c r="D1480" s="128">
        <v>497988.8480973244</v>
      </c>
      <c r="F1480" s="128">
        <v>4180</v>
      </c>
      <c r="G1480" s="128">
        <v>3823.33333333085</v>
      </c>
      <c r="H1480" s="128">
        <v>493998.00081699097</v>
      </c>
      <c r="I1480" s="128">
        <v>-0.0001</v>
      </c>
      <c r="J1480" s="128">
        <v>-0.0001</v>
      </c>
    </row>
    <row r="1481" spans="1:8" ht="12.75">
      <c r="A1481" s="127">
        <v>38400.89627314815</v>
      </c>
      <c r="C1481" s="150" t="s">
        <v>181</v>
      </c>
      <c r="D1481" s="128">
        <v>7464.722978833788</v>
      </c>
      <c r="F1481" s="128">
        <v>141.77446878757826</v>
      </c>
      <c r="G1481" s="128">
        <v>32.145502535308154</v>
      </c>
      <c r="H1481" s="128">
        <v>7464.722978833788</v>
      </c>
    </row>
    <row r="1483" spans="3:8" ht="12.75">
      <c r="C1483" s="150" t="s">
        <v>182</v>
      </c>
      <c r="D1483" s="128">
        <v>1.4989739242865376</v>
      </c>
      <c r="F1483" s="128">
        <v>3.3917337030521124</v>
      </c>
      <c r="G1483" s="128">
        <v>0.8407716443416485</v>
      </c>
      <c r="H1483" s="128">
        <v>1.511083641328178</v>
      </c>
    </row>
    <row r="1484" spans="1:10" ht="12.75">
      <c r="A1484" s="144" t="s">
        <v>171</v>
      </c>
      <c r="C1484" s="145" t="s">
        <v>172</v>
      </c>
      <c r="D1484" s="145" t="s">
        <v>173</v>
      </c>
      <c r="F1484" s="145" t="s">
        <v>174</v>
      </c>
      <c r="G1484" s="145" t="s">
        <v>175</v>
      </c>
      <c r="H1484" s="145" t="s">
        <v>176</v>
      </c>
      <c r="I1484" s="146" t="s">
        <v>177</v>
      </c>
      <c r="J1484" s="145" t="s">
        <v>178</v>
      </c>
    </row>
    <row r="1485" spans="1:8" ht="12.75">
      <c r="A1485" s="147" t="s">
        <v>70</v>
      </c>
      <c r="C1485" s="148">
        <v>766.4900000002235</v>
      </c>
      <c r="D1485" s="128">
        <v>25363.774771869183</v>
      </c>
      <c r="F1485" s="128">
        <v>1999</v>
      </c>
      <c r="G1485" s="128">
        <v>2058</v>
      </c>
      <c r="H1485" s="149" t="s">
        <v>634</v>
      </c>
    </row>
    <row r="1487" spans="4:8" ht="12.75">
      <c r="D1487" s="128">
        <v>25619.62936294079</v>
      </c>
      <c r="F1487" s="128">
        <v>1996</v>
      </c>
      <c r="G1487" s="128">
        <v>1744</v>
      </c>
      <c r="H1487" s="149" t="s">
        <v>635</v>
      </c>
    </row>
    <row r="1489" spans="4:8" ht="12.75">
      <c r="D1489" s="128">
        <v>26212.16327124834</v>
      </c>
      <c r="F1489" s="128">
        <v>1939.0000000018626</v>
      </c>
      <c r="G1489" s="128">
        <v>1976.0000000018626</v>
      </c>
      <c r="H1489" s="149" t="s">
        <v>636</v>
      </c>
    </row>
    <row r="1491" spans="1:10" ht="12.75">
      <c r="A1491" s="144" t="s">
        <v>179</v>
      </c>
      <c r="C1491" s="150" t="s">
        <v>180</v>
      </c>
      <c r="D1491" s="128">
        <v>25731.85580201944</v>
      </c>
      <c r="F1491" s="128">
        <v>1978.0000000006207</v>
      </c>
      <c r="G1491" s="128">
        <v>1926.0000000006207</v>
      </c>
      <c r="H1491" s="128">
        <v>23780.87043616516</v>
      </c>
      <c r="I1491" s="128">
        <v>-0.0001</v>
      </c>
      <c r="J1491" s="128">
        <v>-0.0001</v>
      </c>
    </row>
    <row r="1492" spans="1:8" ht="12.75">
      <c r="A1492" s="127">
        <v>38400.896782407406</v>
      </c>
      <c r="C1492" s="150" t="s">
        <v>181</v>
      </c>
      <c r="D1492" s="128">
        <v>435.185985173099</v>
      </c>
      <c r="F1492" s="128">
        <v>33.80828300768437</v>
      </c>
      <c r="G1492" s="128">
        <v>162.86190469256888</v>
      </c>
      <c r="H1492" s="128">
        <v>435.185985173099</v>
      </c>
    </row>
    <row r="1494" spans="3:8" ht="12.75">
      <c r="C1494" s="150" t="s">
        <v>182</v>
      </c>
      <c r="D1494" s="128">
        <v>1.6912343537186525</v>
      </c>
      <c r="F1494" s="128">
        <v>1.7092155211159636</v>
      </c>
      <c r="G1494" s="128">
        <v>8.455965975727747</v>
      </c>
      <c r="H1494" s="128">
        <v>1.8299834160455395</v>
      </c>
    </row>
    <row r="1495" spans="1:16" ht="12.75">
      <c r="A1495" s="138" t="s">
        <v>226</v>
      </c>
      <c r="B1495" s="133" t="s">
        <v>87</v>
      </c>
      <c r="D1495" s="138" t="s">
        <v>227</v>
      </c>
      <c r="E1495" s="133" t="s">
        <v>228</v>
      </c>
      <c r="F1495" s="134" t="s">
        <v>8</v>
      </c>
      <c r="G1495" s="139" t="s">
        <v>230</v>
      </c>
      <c r="H1495" s="140">
        <v>1</v>
      </c>
      <c r="I1495" s="141" t="s">
        <v>231</v>
      </c>
      <c r="J1495" s="140">
        <v>13</v>
      </c>
      <c r="K1495" s="139" t="s">
        <v>232</v>
      </c>
      <c r="L1495" s="142">
        <v>1</v>
      </c>
      <c r="M1495" s="139" t="s">
        <v>233</v>
      </c>
      <c r="N1495" s="143">
        <v>1</v>
      </c>
      <c r="O1495" s="139" t="s">
        <v>234</v>
      </c>
      <c r="P1495" s="143">
        <v>1</v>
      </c>
    </row>
    <row r="1497" spans="1:10" ht="12.75">
      <c r="A1497" s="144" t="s">
        <v>171</v>
      </c>
      <c r="C1497" s="145" t="s">
        <v>172</v>
      </c>
      <c r="D1497" s="145" t="s">
        <v>173</v>
      </c>
      <c r="F1497" s="145" t="s">
        <v>174</v>
      </c>
      <c r="G1497" s="145" t="s">
        <v>175</v>
      </c>
      <c r="H1497" s="145" t="s">
        <v>176</v>
      </c>
      <c r="I1497" s="146" t="s">
        <v>177</v>
      </c>
      <c r="J1497" s="145" t="s">
        <v>178</v>
      </c>
    </row>
    <row r="1498" spans="1:8" ht="12.75">
      <c r="A1498" s="147" t="s">
        <v>38</v>
      </c>
      <c r="C1498" s="148">
        <v>178.2290000000503</v>
      </c>
      <c r="D1498" s="128">
        <v>473.8965416578576</v>
      </c>
      <c r="F1498" s="128">
        <v>425</v>
      </c>
      <c r="G1498" s="128">
        <v>407</v>
      </c>
      <c r="H1498" s="149" t="s">
        <v>637</v>
      </c>
    </row>
    <row r="1500" spans="4:8" ht="12.75">
      <c r="D1500" s="128">
        <v>442.5</v>
      </c>
      <c r="F1500" s="128">
        <v>421</v>
      </c>
      <c r="G1500" s="128">
        <v>360</v>
      </c>
      <c r="H1500" s="149" t="s">
        <v>638</v>
      </c>
    </row>
    <row r="1502" spans="4:8" ht="12.75">
      <c r="D1502" s="128">
        <v>439.2715499312617</v>
      </c>
      <c r="F1502" s="128">
        <v>407</v>
      </c>
      <c r="G1502" s="128">
        <v>369</v>
      </c>
      <c r="H1502" s="149" t="s">
        <v>639</v>
      </c>
    </row>
    <row r="1504" spans="1:8" ht="12.75">
      <c r="A1504" s="144" t="s">
        <v>179</v>
      </c>
      <c r="C1504" s="150" t="s">
        <v>180</v>
      </c>
      <c r="D1504" s="128">
        <v>451.88936386303976</v>
      </c>
      <c r="F1504" s="128">
        <v>417.66666666666663</v>
      </c>
      <c r="G1504" s="128">
        <v>378.66666666666663</v>
      </c>
      <c r="H1504" s="128">
        <v>58.915434626540694</v>
      </c>
    </row>
    <row r="1505" spans="1:8" ht="12.75">
      <c r="A1505" s="127">
        <v>38400.899050925924</v>
      </c>
      <c r="C1505" s="150" t="s">
        <v>181</v>
      </c>
      <c r="D1505" s="128">
        <v>19.127013053039274</v>
      </c>
      <c r="F1505" s="128">
        <v>9.451631252505218</v>
      </c>
      <c r="G1505" s="128">
        <v>24.946609656090214</v>
      </c>
      <c r="H1505" s="128">
        <v>19.127013053039274</v>
      </c>
    </row>
    <row r="1507" spans="3:8" ht="12.75">
      <c r="C1507" s="150" t="s">
        <v>182</v>
      </c>
      <c r="D1507" s="128">
        <v>4.232676089016415</v>
      </c>
      <c r="F1507" s="128">
        <v>2.2629603956516884</v>
      </c>
      <c r="G1507" s="128">
        <v>6.5880131134041084</v>
      </c>
      <c r="H1507" s="128">
        <v>32.46519893179704</v>
      </c>
    </row>
    <row r="1508" spans="1:10" ht="12.75">
      <c r="A1508" s="144" t="s">
        <v>171</v>
      </c>
      <c r="C1508" s="145" t="s">
        <v>172</v>
      </c>
      <c r="D1508" s="145" t="s">
        <v>173</v>
      </c>
      <c r="F1508" s="145" t="s">
        <v>174</v>
      </c>
      <c r="G1508" s="145" t="s">
        <v>175</v>
      </c>
      <c r="H1508" s="145" t="s">
        <v>176</v>
      </c>
      <c r="I1508" s="146" t="s">
        <v>177</v>
      </c>
      <c r="J1508" s="145" t="s">
        <v>178</v>
      </c>
    </row>
    <row r="1509" spans="1:8" ht="12.75">
      <c r="A1509" s="147" t="s">
        <v>63</v>
      </c>
      <c r="C1509" s="148">
        <v>251.61100000003353</v>
      </c>
      <c r="D1509" s="128">
        <v>3650615.919155121</v>
      </c>
      <c r="F1509" s="128">
        <v>29400</v>
      </c>
      <c r="G1509" s="128">
        <v>26500</v>
      </c>
      <c r="H1509" s="149" t="s">
        <v>640</v>
      </c>
    </row>
    <row r="1511" spans="4:8" ht="12.75">
      <c r="D1511" s="128">
        <v>3748007.9400367737</v>
      </c>
      <c r="F1511" s="128">
        <v>30600</v>
      </c>
      <c r="G1511" s="128">
        <v>26500</v>
      </c>
      <c r="H1511" s="149" t="s">
        <v>641</v>
      </c>
    </row>
    <row r="1513" spans="4:8" ht="12.75">
      <c r="D1513" s="128">
        <v>3853952.0660705566</v>
      </c>
      <c r="F1513" s="128">
        <v>29700</v>
      </c>
      <c r="G1513" s="128">
        <v>26500</v>
      </c>
      <c r="H1513" s="149" t="s">
        <v>642</v>
      </c>
    </row>
    <row r="1515" spans="1:10" ht="12.75">
      <c r="A1515" s="144" t="s">
        <v>179</v>
      </c>
      <c r="C1515" s="150" t="s">
        <v>180</v>
      </c>
      <c r="D1515" s="128">
        <v>3750858.6417541504</v>
      </c>
      <c r="F1515" s="128">
        <v>29900</v>
      </c>
      <c r="G1515" s="128">
        <v>26500</v>
      </c>
      <c r="H1515" s="128">
        <v>3722675.399695005</v>
      </c>
      <c r="I1515" s="128">
        <v>-0.0001</v>
      </c>
      <c r="J1515" s="128">
        <v>-0.0001</v>
      </c>
    </row>
    <row r="1516" spans="1:8" ht="12.75">
      <c r="A1516" s="127">
        <v>38400.899560185186</v>
      </c>
      <c r="C1516" s="150" t="s">
        <v>181</v>
      </c>
      <c r="D1516" s="128">
        <v>101698.04342175582</v>
      </c>
      <c r="F1516" s="128">
        <v>624.4997998398399</v>
      </c>
      <c r="H1516" s="128">
        <v>101698.04342175582</v>
      </c>
    </row>
    <row r="1518" spans="3:8" ht="12.75">
      <c r="C1518" s="150" t="s">
        <v>182</v>
      </c>
      <c r="D1518" s="128">
        <v>2.7113270089590755</v>
      </c>
      <c r="F1518" s="128">
        <v>2.088628093109832</v>
      </c>
      <c r="G1518" s="128">
        <v>0</v>
      </c>
      <c r="H1518" s="128">
        <v>2.731853640263339</v>
      </c>
    </row>
    <row r="1519" spans="1:10" ht="12.75">
      <c r="A1519" s="144" t="s">
        <v>171</v>
      </c>
      <c r="C1519" s="145" t="s">
        <v>172</v>
      </c>
      <c r="D1519" s="145" t="s">
        <v>173</v>
      </c>
      <c r="F1519" s="145" t="s">
        <v>174</v>
      </c>
      <c r="G1519" s="145" t="s">
        <v>175</v>
      </c>
      <c r="H1519" s="145" t="s">
        <v>176</v>
      </c>
      <c r="I1519" s="146" t="s">
        <v>177</v>
      </c>
      <c r="J1519" s="145" t="s">
        <v>178</v>
      </c>
    </row>
    <row r="1520" spans="1:8" ht="12.75">
      <c r="A1520" s="147" t="s">
        <v>66</v>
      </c>
      <c r="C1520" s="148">
        <v>257.6099999998696</v>
      </c>
      <c r="D1520" s="128">
        <v>303532.81497097015</v>
      </c>
      <c r="F1520" s="128">
        <v>13450</v>
      </c>
      <c r="G1520" s="128">
        <v>11792.5</v>
      </c>
      <c r="H1520" s="149" t="s">
        <v>643</v>
      </c>
    </row>
    <row r="1522" spans="4:8" ht="12.75">
      <c r="D1522" s="128">
        <v>304869.17480278015</v>
      </c>
      <c r="F1522" s="128">
        <v>12950</v>
      </c>
      <c r="G1522" s="128">
        <v>11547.5</v>
      </c>
      <c r="H1522" s="149" t="s">
        <v>644</v>
      </c>
    </row>
    <row r="1524" spans="4:8" ht="12.75">
      <c r="D1524" s="128">
        <v>302451.3076634407</v>
      </c>
      <c r="F1524" s="128">
        <v>13472.500000014901</v>
      </c>
      <c r="G1524" s="128">
        <v>11530</v>
      </c>
      <c r="H1524" s="149" t="s">
        <v>645</v>
      </c>
    </row>
    <row r="1526" spans="1:10" ht="12.75">
      <c r="A1526" s="144" t="s">
        <v>179</v>
      </c>
      <c r="C1526" s="150" t="s">
        <v>180</v>
      </c>
      <c r="D1526" s="128">
        <v>303617.765812397</v>
      </c>
      <c r="F1526" s="128">
        <v>13290.833333338302</v>
      </c>
      <c r="G1526" s="128">
        <v>11623.333333333332</v>
      </c>
      <c r="H1526" s="128">
        <v>291160.6824790612</v>
      </c>
      <c r="I1526" s="128">
        <v>-0.0001</v>
      </c>
      <c r="J1526" s="128">
        <v>-0.0001</v>
      </c>
    </row>
    <row r="1527" spans="1:8" ht="12.75">
      <c r="A1527" s="127">
        <v>38400.90020833333</v>
      </c>
      <c r="C1527" s="150" t="s">
        <v>181</v>
      </c>
      <c r="D1527" s="128">
        <v>1211.1700375867613</v>
      </c>
      <c r="F1527" s="128">
        <v>295.38463625589776</v>
      </c>
      <c r="G1527" s="128">
        <v>146.76369896310646</v>
      </c>
      <c r="H1527" s="128">
        <v>1211.1700375867613</v>
      </c>
    </row>
    <row r="1529" spans="3:8" ht="12.75">
      <c r="C1529" s="150" t="s">
        <v>182</v>
      </c>
      <c r="D1529" s="128">
        <v>0.3989127692663194</v>
      </c>
      <c r="F1529" s="128">
        <v>2.2224688915100934</v>
      </c>
      <c r="G1529" s="128">
        <v>1.2626644591032963</v>
      </c>
      <c r="H1529" s="128">
        <v>0.41597994182262665</v>
      </c>
    </row>
    <row r="1530" spans="1:10" ht="12.75">
      <c r="A1530" s="144" t="s">
        <v>171</v>
      </c>
      <c r="C1530" s="145" t="s">
        <v>172</v>
      </c>
      <c r="D1530" s="145" t="s">
        <v>173</v>
      </c>
      <c r="F1530" s="145" t="s">
        <v>174</v>
      </c>
      <c r="G1530" s="145" t="s">
        <v>175</v>
      </c>
      <c r="H1530" s="145" t="s">
        <v>176</v>
      </c>
      <c r="I1530" s="146" t="s">
        <v>177</v>
      </c>
      <c r="J1530" s="145" t="s">
        <v>178</v>
      </c>
    </row>
    <row r="1531" spans="1:8" ht="12.75">
      <c r="A1531" s="147" t="s">
        <v>65</v>
      </c>
      <c r="C1531" s="148">
        <v>259.9399999999441</v>
      </c>
      <c r="D1531" s="128">
        <v>3034112.110813141</v>
      </c>
      <c r="F1531" s="128">
        <v>25625</v>
      </c>
      <c r="G1531" s="128">
        <v>23875</v>
      </c>
      <c r="H1531" s="149" t="s">
        <v>646</v>
      </c>
    </row>
    <row r="1533" spans="4:8" ht="12.75">
      <c r="D1533" s="128">
        <v>3155157.2405319214</v>
      </c>
      <c r="F1533" s="128">
        <v>25025</v>
      </c>
      <c r="G1533" s="128">
        <v>23800</v>
      </c>
      <c r="H1533" s="149" t="s">
        <v>647</v>
      </c>
    </row>
    <row r="1535" spans="4:8" ht="12.75">
      <c r="D1535" s="128">
        <v>3185184.1594047546</v>
      </c>
      <c r="F1535" s="128">
        <v>24900</v>
      </c>
      <c r="G1535" s="128">
        <v>23775</v>
      </c>
      <c r="H1535" s="149" t="s">
        <v>648</v>
      </c>
    </row>
    <row r="1537" spans="1:10" ht="12.75">
      <c r="A1537" s="144" t="s">
        <v>179</v>
      </c>
      <c r="C1537" s="150" t="s">
        <v>180</v>
      </c>
      <c r="D1537" s="128">
        <v>3124817.836916606</v>
      </c>
      <c r="F1537" s="128">
        <v>25183.333333333336</v>
      </c>
      <c r="G1537" s="128">
        <v>23816.666666666664</v>
      </c>
      <c r="H1537" s="128">
        <v>3100392.616790819</v>
      </c>
      <c r="I1537" s="128">
        <v>-0.0001</v>
      </c>
      <c r="J1537" s="128">
        <v>-0.0001</v>
      </c>
    </row>
    <row r="1538" spans="1:8" ht="12.75">
      <c r="A1538" s="127">
        <v>38400.90087962963</v>
      </c>
      <c r="C1538" s="150" t="s">
        <v>181</v>
      </c>
      <c r="D1538" s="128">
        <v>79975.3119732375</v>
      </c>
      <c r="F1538" s="128">
        <v>387.5671984744495</v>
      </c>
      <c r="G1538" s="128">
        <v>52.04164998665332</v>
      </c>
      <c r="H1538" s="128">
        <v>79975.3119732375</v>
      </c>
    </row>
    <row r="1540" spans="3:8" ht="12.75">
      <c r="C1540" s="150" t="s">
        <v>182</v>
      </c>
      <c r="D1540" s="128">
        <v>2.5593591737863552</v>
      </c>
      <c r="F1540" s="128">
        <v>1.5389829191573117</v>
      </c>
      <c r="G1540" s="128">
        <v>0.21850937713080476</v>
      </c>
      <c r="H1540" s="128">
        <v>2.579522075369249</v>
      </c>
    </row>
    <row r="1541" spans="1:10" ht="12.75">
      <c r="A1541" s="144" t="s">
        <v>171</v>
      </c>
      <c r="C1541" s="145" t="s">
        <v>172</v>
      </c>
      <c r="D1541" s="145" t="s">
        <v>173</v>
      </c>
      <c r="F1541" s="145" t="s">
        <v>174</v>
      </c>
      <c r="G1541" s="145" t="s">
        <v>175</v>
      </c>
      <c r="H1541" s="145" t="s">
        <v>176</v>
      </c>
      <c r="I1541" s="146" t="s">
        <v>177</v>
      </c>
      <c r="J1541" s="145" t="s">
        <v>178</v>
      </c>
    </row>
    <row r="1542" spans="1:8" ht="12.75">
      <c r="A1542" s="147" t="s">
        <v>67</v>
      </c>
      <c r="C1542" s="148">
        <v>285.2129999999888</v>
      </c>
      <c r="D1542" s="128">
        <v>5313187.238555908</v>
      </c>
      <c r="F1542" s="128">
        <v>32100</v>
      </c>
      <c r="G1542" s="128">
        <v>24275</v>
      </c>
      <c r="H1542" s="149" t="s">
        <v>649</v>
      </c>
    </row>
    <row r="1544" spans="4:8" ht="12.75">
      <c r="D1544" s="128">
        <v>5369619.910614014</v>
      </c>
      <c r="F1544" s="128">
        <v>31000</v>
      </c>
      <c r="G1544" s="128">
        <v>23275</v>
      </c>
      <c r="H1544" s="149" t="s">
        <v>650</v>
      </c>
    </row>
    <row r="1546" spans="4:8" ht="12.75">
      <c r="D1546" s="128">
        <v>5282095.994750977</v>
      </c>
      <c r="F1546" s="128">
        <v>30925</v>
      </c>
      <c r="G1546" s="128">
        <v>24950</v>
      </c>
      <c r="H1546" s="149" t="s">
        <v>651</v>
      </c>
    </row>
    <row r="1548" spans="1:10" ht="12.75">
      <c r="A1548" s="144" t="s">
        <v>179</v>
      </c>
      <c r="C1548" s="150" t="s">
        <v>180</v>
      </c>
      <c r="D1548" s="128">
        <v>5321634.381306966</v>
      </c>
      <c r="F1548" s="128">
        <v>31341.666666666664</v>
      </c>
      <c r="G1548" s="128">
        <v>24166.666666666664</v>
      </c>
      <c r="H1548" s="128">
        <v>5294121.200064888</v>
      </c>
      <c r="I1548" s="128">
        <v>-0.0001</v>
      </c>
      <c r="J1548" s="128">
        <v>-0.0001</v>
      </c>
    </row>
    <row r="1549" spans="1:8" ht="12.75">
      <c r="A1549" s="127">
        <v>38400.901550925926</v>
      </c>
      <c r="C1549" s="150" t="s">
        <v>181</v>
      </c>
      <c r="D1549" s="128">
        <v>44369.18556265523</v>
      </c>
      <c r="F1549" s="128">
        <v>657.8056957288629</v>
      </c>
      <c r="G1549" s="128">
        <v>842.738591339766</v>
      </c>
      <c r="H1549" s="128">
        <v>44369.18556265523</v>
      </c>
    </row>
    <row r="1551" spans="3:8" ht="12.75">
      <c r="C1551" s="150" t="s">
        <v>182</v>
      </c>
      <c r="D1551" s="128">
        <v>0.8337511069627142</v>
      </c>
      <c r="F1551" s="128">
        <v>2.098821682729687</v>
      </c>
      <c r="G1551" s="128">
        <v>3.487194171061102</v>
      </c>
      <c r="H1551" s="128">
        <v>0.8380840537256948</v>
      </c>
    </row>
    <row r="1552" spans="1:10" ht="12.75">
      <c r="A1552" s="144" t="s">
        <v>171</v>
      </c>
      <c r="C1552" s="145" t="s">
        <v>172</v>
      </c>
      <c r="D1552" s="145" t="s">
        <v>173</v>
      </c>
      <c r="F1552" s="145" t="s">
        <v>174</v>
      </c>
      <c r="G1552" s="145" t="s">
        <v>175</v>
      </c>
      <c r="H1552" s="145" t="s">
        <v>176</v>
      </c>
      <c r="I1552" s="146" t="s">
        <v>177</v>
      </c>
      <c r="J1552" s="145" t="s">
        <v>178</v>
      </c>
    </row>
    <row r="1553" spans="1:8" ht="12.75">
      <c r="A1553" s="147" t="s">
        <v>63</v>
      </c>
      <c r="C1553" s="148">
        <v>288.1579999998212</v>
      </c>
      <c r="D1553" s="128">
        <v>384111.6721043587</v>
      </c>
      <c r="F1553" s="128">
        <v>4890</v>
      </c>
      <c r="G1553" s="128">
        <v>4280</v>
      </c>
      <c r="H1553" s="149" t="s">
        <v>652</v>
      </c>
    </row>
    <row r="1555" spans="4:8" ht="12.75">
      <c r="D1555" s="128">
        <v>379728.6094470024</v>
      </c>
      <c r="F1555" s="128">
        <v>4890</v>
      </c>
      <c r="G1555" s="128">
        <v>4280</v>
      </c>
      <c r="H1555" s="149" t="s">
        <v>653</v>
      </c>
    </row>
    <row r="1557" spans="4:8" ht="12.75">
      <c r="D1557" s="128">
        <v>382227.7123103142</v>
      </c>
      <c r="F1557" s="128">
        <v>4890</v>
      </c>
      <c r="G1557" s="128">
        <v>4280</v>
      </c>
      <c r="H1557" s="149" t="s">
        <v>654</v>
      </c>
    </row>
    <row r="1559" spans="1:10" ht="12.75">
      <c r="A1559" s="144" t="s">
        <v>179</v>
      </c>
      <c r="C1559" s="150" t="s">
        <v>180</v>
      </c>
      <c r="D1559" s="128">
        <v>382022.6646205584</v>
      </c>
      <c r="F1559" s="128">
        <v>4890</v>
      </c>
      <c r="G1559" s="128">
        <v>4280</v>
      </c>
      <c r="H1559" s="128">
        <v>377442.3880718858</v>
      </c>
      <c r="I1559" s="128">
        <v>-0.0001</v>
      </c>
      <c r="J1559" s="128">
        <v>-0.0001</v>
      </c>
    </row>
    <row r="1560" spans="1:8" ht="12.75">
      <c r="A1560" s="127">
        <v>38400.901979166665</v>
      </c>
      <c r="C1560" s="150" t="s">
        <v>181</v>
      </c>
      <c r="D1560" s="128">
        <v>2198.713937932667</v>
      </c>
      <c r="H1560" s="128">
        <v>2198.713937932667</v>
      </c>
    </row>
    <row r="1562" spans="3:8" ht="12.75">
      <c r="C1562" s="150" t="s">
        <v>182</v>
      </c>
      <c r="D1562" s="128">
        <v>0.5755454169496792</v>
      </c>
      <c r="F1562" s="128">
        <v>0</v>
      </c>
      <c r="G1562" s="128">
        <v>0</v>
      </c>
      <c r="H1562" s="128">
        <v>0.5825296806658375</v>
      </c>
    </row>
    <row r="1563" spans="1:10" ht="12.75">
      <c r="A1563" s="144" t="s">
        <v>171</v>
      </c>
      <c r="C1563" s="145" t="s">
        <v>172</v>
      </c>
      <c r="D1563" s="145" t="s">
        <v>173</v>
      </c>
      <c r="F1563" s="145" t="s">
        <v>174</v>
      </c>
      <c r="G1563" s="145" t="s">
        <v>175</v>
      </c>
      <c r="H1563" s="145" t="s">
        <v>176</v>
      </c>
      <c r="I1563" s="146" t="s">
        <v>177</v>
      </c>
      <c r="J1563" s="145" t="s">
        <v>178</v>
      </c>
    </row>
    <row r="1564" spans="1:8" ht="12.75">
      <c r="A1564" s="147" t="s">
        <v>64</v>
      </c>
      <c r="C1564" s="148">
        <v>334.94100000010803</v>
      </c>
      <c r="D1564" s="128">
        <v>32644.843007802963</v>
      </c>
      <c r="F1564" s="128">
        <v>30100</v>
      </c>
      <c r="G1564" s="128">
        <v>30500</v>
      </c>
      <c r="H1564" s="149" t="s">
        <v>655</v>
      </c>
    </row>
    <row r="1566" spans="4:8" ht="12.75">
      <c r="D1566" s="128">
        <v>32819.67400217056</v>
      </c>
      <c r="F1566" s="128">
        <v>30000</v>
      </c>
      <c r="G1566" s="128">
        <v>30000</v>
      </c>
      <c r="H1566" s="149" t="s">
        <v>656</v>
      </c>
    </row>
    <row r="1568" spans="4:8" ht="12.75">
      <c r="D1568" s="128">
        <v>32650</v>
      </c>
      <c r="F1568" s="128">
        <v>30200</v>
      </c>
      <c r="G1568" s="128">
        <v>30000</v>
      </c>
      <c r="H1568" s="149" t="s">
        <v>657</v>
      </c>
    </row>
    <row r="1570" spans="1:10" ht="12.75">
      <c r="A1570" s="144" t="s">
        <v>179</v>
      </c>
      <c r="C1570" s="150" t="s">
        <v>180</v>
      </c>
      <c r="D1570" s="128">
        <v>32704.83900332451</v>
      </c>
      <c r="F1570" s="128">
        <v>30100</v>
      </c>
      <c r="G1570" s="128">
        <v>30166.666666666664</v>
      </c>
      <c r="H1570" s="128">
        <v>2554.9438251274437</v>
      </c>
      <c r="I1570" s="128">
        <v>-0.0001</v>
      </c>
      <c r="J1570" s="128">
        <v>-0.0001</v>
      </c>
    </row>
    <row r="1571" spans="1:8" ht="12.75">
      <c r="A1571" s="127">
        <v>38400.902453703704</v>
      </c>
      <c r="C1571" s="150" t="s">
        <v>181</v>
      </c>
      <c r="D1571" s="128">
        <v>99.48344767900454</v>
      </c>
      <c r="F1571" s="128">
        <v>100</v>
      </c>
      <c r="G1571" s="128">
        <v>288.6751345948129</v>
      </c>
      <c r="H1571" s="128">
        <v>99.48344767900454</v>
      </c>
    </row>
    <row r="1573" spans="3:8" ht="12.75">
      <c r="C1573" s="150" t="s">
        <v>182</v>
      </c>
      <c r="D1573" s="128">
        <v>0.30418571291206126</v>
      </c>
      <c r="F1573" s="128">
        <v>0.33222591362126247</v>
      </c>
      <c r="G1573" s="128">
        <v>0.956934147828109</v>
      </c>
      <c r="H1573" s="128">
        <v>3.893762622121141</v>
      </c>
    </row>
    <row r="1574" spans="1:10" ht="12.75">
      <c r="A1574" s="144" t="s">
        <v>171</v>
      </c>
      <c r="C1574" s="145" t="s">
        <v>172</v>
      </c>
      <c r="D1574" s="145" t="s">
        <v>173</v>
      </c>
      <c r="F1574" s="145" t="s">
        <v>174</v>
      </c>
      <c r="G1574" s="145" t="s">
        <v>175</v>
      </c>
      <c r="H1574" s="145" t="s">
        <v>176</v>
      </c>
      <c r="I1574" s="146" t="s">
        <v>177</v>
      </c>
      <c r="J1574" s="145" t="s">
        <v>178</v>
      </c>
    </row>
    <row r="1575" spans="1:8" ht="12.75">
      <c r="A1575" s="147" t="s">
        <v>68</v>
      </c>
      <c r="C1575" s="148">
        <v>393.36599999992177</v>
      </c>
      <c r="D1575" s="128">
        <v>78324.4304022789</v>
      </c>
      <c r="F1575" s="128">
        <v>7900</v>
      </c>
      <c r="G1575" s="128">
        <v>7900</v>
      </c>
      <c r="H1575" s="149" t="s">
        <v>658</v>
      </c>
    </row>
    <row r="1577" spans="4:8" ht="12.75">
      <c r="D1577" s="128">
        <v>82068.68127155304</v>
      </c>
      <c r="F1577" s="128">
        <v>7800</v>
      </c>
      <c r="G1577" s="128">
        <v>7900</v>
      </c>
      <c r="H1577" s="149" t="s">
        <v>659</v>
      </c>
    </row>
    <row r="1579" spans="4:8" ht="12.75">
      <c r="D1579" s="128">
        <v>81030.89119434357</v>
      </c>
      <c r="F1579" s="128">
        <v>7900</v>
      </c>
      <c r="G1579" s="128">
        <v>7900</v>
      </c>
      <c r="H1579" s="149" t="s">
        <v>660</v>
      </c>
    </row>
    <row r="1581" spans="1:10" ht="12.75">
      <c r="A1581" s="144" t="s">
        <v>179</v>
      </c>
      <c r="C1581" s="150" t="s">
        <v>180</v>
      </c>
      <c r="D1581" s="128">
        <v>80474.66762272517</v>
      </c>
      <c r="F1581" s="128">
        <v>7866.666666666666</v>
      </c>
      <c r="G1581" s="128">
        <v>7900</v>
      </c>
      <c r="H1581" s="128">
        <v>72591.33428939183</v>
      </c>
      <c r="I1581" s="128">
        <v>-0.0001</v>
      </c>
      <c r="J1581" s="128">
        <v>-0.0001</v>
      </c>
    </row>
    <row r="1582" spans="1:8" ht="12.75">
      <c r="A1582" s="127">
        <v>38400.90293981481</v>
      </c>
      <c r="C1582" s="150" t="s">
        <v>181</v>
      </c>
      <c r="D1582" s="128">
        <v>1933.1042753129996</v>
      </c>
      <c r="F1582" s="128">
        <v>57.73502691896257</v>
      </c>
      <c r="H1582" s="128">
        <v>1933.1042753129996</v>
      </c>
    </row>
    <row r="1584" spans="3:8" ht="12.75">
      <c r="C1584" s="150" t="s">
        <v>182</v>
      </c>
      <c r="D1584" s="128">
        <v>2.4021276911333422</v>
      </c>
      <c r="F1584" s="128">
        <v>0.7339198337156261</v>
      </c>
      <c r="G1584" s="128">
        <v>0</v>
      </c>
      <c r="H1584" s="128">
        <v>2.6629959267679357</v>
      </c>
    </row>
    <row r="1585" spans="1:10" ht="12.75">
      <c r="A1585" s="144" t="s">
        <v>171</v>
      </c>
      <c r="C1585" s="145" t="s">
        <v>172</v>
      </c>
      <c r="D1585" s="145" t="s">
        <v>173</v>
      </c>
      <c r="F1585" s="145" t="s">
        <v>174</v>
      </c>
      <c r="G1585" s="145" t="s">
        <v>175</v>
      </c>
      <c r="H1585" s="145" t="s">
        <v>176</v>
      </c>
      <c r="I1585" s="146" t="s">
        <v>177</v>
      </c>
      <c r="J1585" s="145" t="s">
        <v>178</v>
      </c>
    </row>
    <row r="1586" spans="1:8" ht="12.75">
      <c r="A1586" s="147" t="s">
        <v>62</v>
      </c>
      <c r="C1586" s="148">
        <v>396.15199999976903</v>
      </c>
      <c r="D1586" s="128">
        <v>152015.74894595146</v>
      </c>
      <c r="F1586" s="128">
        <v>79700</v>
      </c>
      <c r="G1586" s="128">
        <v>80100</v>
      </c>
      <c r="H1586" s="149" t="s">
        <v>661</v>
      </c>
    </row>
    <row r="1588" spans="4:8" ht="12.75">
      <c r="D1588" s="128">
        <v>151139.82309246063</v>
      </c>
      <c r="F1588" s="128">
        <v>79600</v>
      </c>
      <c r="G1588" s="128">
        <v>80100</v>
      </c>
      <c r="H1588" s="149" t="s">
        <v>662</v>
      </c>
    </row>
    <row r="1590" spans="4:8" ht="12.75">
      <c r="D1590" s="128">
        <v>151242.45322418213</v>
      </c>
      <c r="F1590" s="128">
        <v>79800</v>
      </c>
      <c r="G1590" s="128">
        <v>80700</v>
      </c>
      <c r="H1590" s="149" t="s">
        <v>663</v>
      </c>
    </row>
    <row r="1592" spans="1:10" ht="12.75">
      <c r="A1592" s="144" t="s">
        <v>179</v>
      </c>
      <c r="C1592" s="150" t="s">
        <v>180</v>
      </c>
      <c r="D1592" s="128">
        <v>151466.00842086473</v>
      </c>
      <c r="F1592" s="128">
        <v>79700</v>
      </c>
      <c r="G1592" s="128">
        <v>80300</v>
      </c>
      <c r="H1592" s="128">
        <v>71469.21888459839</v>
      </c>
      <c r="I1592" s="128">
        <v>-0.0001</v>
      </c>
      <c r="J1592" s="128">
        <v>-0.0001</v>
      </c>
    </row>
    <row r="1593" spans="1:8" ht="12.75">
      <c r="A1593" s="127">
        <v>38400.903402777774</v>
      </c>
      <c r="C1593" s="150" t="s">
        <v>181</v>
      </c>
      <c r="D1593" s="128">
        <v>478.84676011692846</v>
      </c>
      <c r="F1593" s="128">
        <v>100</v>
      </c>
      <c r="G1593" s="128">
        <v>346.41016151377545</v>
      </c>
      <c r="H1593" s="128">
        <v>478.84676011692846</v>
      </c>
    </row>
    <row r="1595" spans="3:8" ht="12.75">
      <c r="C1595" s="150" t="s">
        <v>182</v>
      </c>
      <c r="D1595" s="128">
        <v>0.3161414003770409</v>
      </c>
      <c r="F1595" s="128">
        <v>0.12547051442910917</v>
      </c>
      <c r="G1595" s="128">
        <v>0.43139497075189964</v>
      </c>
      <c r="H1595" s="128">
        <v>0.6700041886425596</v>
      </c>
    </row>
    <row r="1596" spans="1:10" ht="12.75">
      <c r="A1596" s="144" t="s">
        <v>171</v>
      </c>
      <c r="C1596" s="145" t="s">
        <v>172</v>
      </c>
      <c r="D1596" s="145" t="s">
        <v>173</v>
      </c>
      <c r="F1596" s="145" t="s">
        <v>174</v>
      </c>
      <c r="G1596" s="145" t="s">
        <v>175</v>
      </c>
      <c r="H1596" s="145" t="s">
        <v>176</v>
      </c>
      <c r="I1596" s="146" t="s">
        <v>177</v>
      </c>
      <c r="J1596" s="145" t="s">
        <v>178</v>
      </c>
    </row>
    <row r="1597" spans="1:8" ht="12.75">
      <c r="A1597" s="147" t="s">
        <v>69</v>
      </c>
      <c r="C1597" s="148">
        <v>589.5920000001788</v>
      </c>
      <c r="D1597" s="128">
        <v>12353.529457584023</v>
      </c>
      <c r="F1597" s="128">
        <v>2000</v>
      </c>
      <c r="G1597" s="128">
        <v>1960</v>
      </c>
      <c r="H1597" s="149" t="s">
        <v>664</v>
      </c>
    </row>
    <row r="1599" spans="4:8" ht="12.75">
      <c r="D1599" s="128">
        <v>12482.263517990708</v>
      </c>
      <c r="F1599" s="128">
        <v>2020.0000000018626</v>
      </c>
      <c r="G1599" s="128">
        <v>1990</v>
      </c>
      <c r="H1599" s="149" t="s">
        <v>665</v>
      </c>
    </row>
    <row r="1601" spans="4:8" ht="12.75">
      <c r="D1601" s="128">
        <v>12266.002087935805</v>
      </c>
      <c r="F1601" s="128">
        <v>1990</v>
      </c>
      <c r="G1601" s="128">
        <v>1960</v>
      </c>
      <c r="H1601" s="149" t="s">
        <v>666</v>
      </c>
    </row>
    <row r="1603" spans="1:10" ht="12.75">
      <c r="A1603" s="144" t="s">
        <v>179</v>
      </c>
      <c r="C1603" s="150" t="s">
        <v>180</v>
      </c>
      <c r="D1603" s="128">
        <v>12367.26502117018</v>
      </c>
      <c r="F1603" s="128">
        <v>2003.3333333339542</v>
      </c>
      <c r="G1603" s="128">
        <v>1970</v>
      </c>
      <c r="H1603" s="128">
        <v>10381.609512104336</v>
      </c>
      <c r="I1603" s="128">
        <v>-0.0001</v>
      </c>
      <c r="J1603" s="128">
        <v>-0.0001</v>
      </c>
    </row>
    <row r="1604" spans="1:8" ht="12.75">
      <c r="A1604" s="127">
        <v>38400.90388888889</v>
      </c>
      <c r="C1604" s="150" t="s">
        <v>181</v>
      </c>
      <c r="D1604" s="128">
        <v>108.783044692784</v>
      </c>
      <c r="F1604" s="128">
        <v>15.275252317533997</v>
      </c>
      <c r="G1604" s="128">
        <v>17.32050807568877</v>
      </c>
      <c r="H1604" s="128">
        <v>108.783044692784</v>
      </c>
    </row>
    <row r="1606" spans="3:8" ht="12.75">
      <c r="C1606" s="150" t="s">
        <v>182</v>
      </c>
      <c r="D1606" s="128">
        <v>0.8796047024671186</v>
      </c>
      <c r="F1606" s="128">
        <v>0.762491796216103</v>
      </c>
      <c r="G1606" s="128">
        <v>0.8792136079029835</v>
      </c>
      <c r="H1606" s="128">
        <v>1.047843733343558</v>
      </c>
    </row>
    <row r="1607" spans="1:10" ht="12.75">
      <c r="A1607" s="144" t="s">
        <v>171</v>
      </c>
      <c r="C1607" s="145" t="s">
        <v>172</v>
      </c>
      <c r="D1607" s="145" t="s">
        <v>173</v>
      </c>
      <c r="F1607" s="145" t="s">
        <v>174</v>
      </c>
      <c r="G1607" s="145" t="s">
        <v>175</v>
      </c>
      <c r="H1607" s="145" t="s">
        <v>176</v>
      </c>
      <c r="I1607" s="146" t="s">
        <v>177</v>
      </c>
      <c r="J1607" s="145" t="s">
        <v>178</v>
      </c>
    </row>
    <row r="1608" spans="1:8" ht="12.75">
      <c r="A1608" s="147" t="s">
        <v>70</v>
      </c>
      <c r="C1608" s="148">
        <v>766.4900000002235</v>
      </c>
      <c r="D1608" s="128">
        <v>1905</v>
      </c>
      <c r="F1608" s="128">
        <v>1822</v>
      </c>
      <c r="G1608" s="128">
        <v>1778</v>
      </c>
      <c r="H1608" s="149" t="s">
        <v>667</v>
      </c>
    </row>
    <row r="1610" spans="4:8" ht="12.75">
      <c r="D1610" s="128">
        <v>1845.5</v>
      </c>
      <c r="F1610" s="128">
        <v>1726.0000000018626</v>
      </c>
      <c r="G1610" s="128">
        <v>1732.9999999981374</v>
      </c>
      <c r="H1610" s="149" t="s">
        <v>668</v>
      </c>
    </row>
    <row r="1612" spans="4:8" ht="12.75">
      <c r="D1612" s="128">
        <v>1881.953989814967</v>
      </c>
      <c r="F1612" s="128">
        <v>1675</v>
      </c>
      <c r="G1612" s="128">
        <v>1722</v>
      </c>
      <c r="H1612" s="149" t="s">
        <v>669</v>
      </c>
    </row>
    <row r="1614" spans="1:10" ht="12.75">
      <c r="A1614" s="144" t="s">
        <v>179</v>
      </c>
      <c r="C1614" s="150" t="s">
        <v>180</v>
      </c>
      <c r="D1614" s="128">
        <v>1877.4846632716558</v>
      </c>
      <c r="F1614" s="128">
        <v>1741.0000000006207</v>
      </c>
      <c r="G1614" s="128">
        <v>1744.3333333327123</v>
      </c>
      <c r="H1614" s="128">
        <v>134.75295595460668</v>
      </c>
      <c r="I1614" s="128">
        <v>-0.0001</v>
      </c>
      <c r="J1614" s="128">
        <v>-0.0001</v>
      </c>
    </row>
    <row r="1615" spans="1:8" ht="12.75">
      <c r="A1615" s="127">
        <v>38400.904386574075</v>
      </c>
      <c r="C1615" s="150" t="s">
        <v>181</v>
      </c>
      <c r="D1615" s="128">
        <v>30.000727654718798</v>
      </c>
      <c r="F1615" s="128">
        <v>74.63913182756204</v>
      </c>
      <c r="G1615" s="128">
        <v>29.670411748979763</v>
      </c>
      <c r="H1615" s="128">
        <v>30.000727654718798</v>
      </c>
    </row>
    <row r="1617" spans="3:8" ht="12.75">
      <c r="C1617" s="150" t="s">
        <v>182</v>
      </c>
      <c r="D1617" s="128">
        <v>1.5979213168346371</v>
      </c>
      <c r="F1617" s="128">
        <v>4.287141403074982</v>
      </c>
      <c r="G1617" s="128">
        <v>1.7009599703223963</v>
      </c>
      <c r="H1617" s="128">
        <v>22.263502453204026</v>
      </c>
    </row>
    <row r="1618" spans="1:16" ht="12.75">
      <c r="A1618" s="138" t="s">
        <v>226</v>
      </c>
      <c r="B1618" s="133" t="s">
        <v>670</v>
      </c>
      <c r="D1618" s="138" t="s">
        <v>227</v>
      </c>
      <c r="E1618" s="133" t="s">
        <v>228</v>
      </c>
      <c r="F1618" s="134" t="s">
        <v>9</v>
      </c>
      <c r="G1618" s="139" t="s">
        <v>230</v>
      </c>
      <c r="H1618" s="140">
        <v>1</v>
      </c>
      <c r="I1618" s="141" t="s">
        <v>231</v>
      </c>
      <c r="J1618" s="140">
        <v>14</v>
      </c>
      <c r="K1618" s="139" t="s">
        <v>232</v>
      </c>
      <c r="L1618" s="142">
        <v>1</v>
      </c>
      <c r="M1618" s="139" t="s">
        <v>233</v>
      </c>
      <c r="N1618" s="143">
        <v>1</v>
      </c>
      <c r="O1618" s="139" t="s">
        <v>234</v>
      </c>
      <c r="P1618" s="143">
        <v>1</v>
      </c>
    </row>
    <row r="1620" spans="1:10" ht="12.75">
      <c r="A1620" s="144" t="s">
        <v>171</v>
      </c>
      <c r="C1620" s="145" t="s">
        <v>172</v>
      </c>
      <c r="D1620" s="145" t="s">
        <v>173</v>
      </c>
      <c r="F1620" s="145" t="s">
        <v>174</v>
      </c>
      <c r="G1620" s="145" t="s">
        <v>175</v>
      </c>
      <c r="H1620" s="145" t="s">
        <v>176</v>
      </c>
      <c r="I1620" s="146" t="s">
        <v>177</v>
      </c>
      <c r="J1620" s="145" t="s">
        <v>178</v>
      </c>
    </row>
    <row r="1621" spans="1:8" ht="12.75">
      <c r="A1621" s="147" t="s">
        <v>38</v>
      </c>
      <c r="C1621" s="148">
        <v>178.2290000000503</v>
      </c>
      <c r="D1621" s="128">
        <v>373.1693860935047</v>
      </c>
      <c r="F1621" s="128">
        <v>384</v>
      </c>
      <c r="G1621" s="128">
        <v>324</v>
      </c>
      <c r="H1621" s="149" t="s">
        <v>671</v>
      </c>
    </row>
    <row r="1623" spans="4:8" ht="12.75">
      <c r="D1623" s="128">
        <v>317.5</v>
      </c>
      <c r="F1623" s="128">
        <v>401</v>
      </c>
      <c r="G1623" s="128">
        <v>319</v>
      </c>
      <c r="H1623" s="149" t="s">
        <v>672</v>
      </c>
    </row>
    <row r="1625" spans="4:8" ht="12.75">
      <c r="D1625" s="128">
        <v>373.9378023566678</v>
      </c>
      <c r="F1625" s="128">
        <v>373</v>
      </c>
      <c r="G1625" s="128">
        <v>380</v>
      </c>
      <c r="H1625" s="149" t="s">
        <v>673</v>
      </c>
    </row>
    <row r="1627" spans="1:8" ht="12.75">
      <c r="A1627" s="144" t="s">
        <v>179</v>
      </c>
      <c r="C1627" s="150" t="s">
        <v>180</v>
      </c>
      <c r="D1627" s="128">
        <v>354.8690628167242</v>
      </c>
      <c r="F1627" s="128">
        <v>386</v>
      </c>
      <c r="G1627" s="128">
        <v>341</v>
      </c>
      <c r="H1627" s="128">
        <v>-2.6393170715439735</v>
      </c>
    </row>
    <row r="1628" spans="1:8" ht="12.75">
      <c r="A1628" s="127">
        <v>38400.90666666667</v>
      </c>
      <c r="C1628" s="150" t="s">
        <v>181</v>
      </c>
      <c r="D1628" s="128">
        <v>32.364838293101435</v>
      </c>
      <c r="F1628" s="128">
        <v>14.106735979665885</v>
      </c>
      <c r="G1628" s="128">
        <v>33.8673884437522</v>
      </c>
      <c r="H1628" s="128">
        <v>32.364838293101435</v>
      </c>
    </row>
    <row r="1630" spans="3:7" ht="12.75">
      <c r="C1630" s="150" t="s">
        <v>182</v>
      </c>
      <c r="D1630" s="128">
        <v>9.120219732937553</v>
      </c>
      <c r="F1630" s="128">
        <v>3.6545948133849437</v>
      </c>
      <c r="G1630" s="128">
        <v>9.931785467376013</v>
      </c>
    </row>
    <row r="1631" spans="1:10" ht="12.75">
      <c r="A1631" s="144" t="s">
        <v>171</v>
      </c>
      <c r="C1631" s="145" t="s">
        <v>172</v>
      </c>
      <c r="D1631" s="145" t="s">
        <v>173</v>
      </c>
      <c r="F1631" s="145" t="s">
        <v>174</v>
      </c>
      <c r="G1631" s="145" t="s">
        <v>175</v>
      </c>
      <c r="H1631" s="145" t="s">
        <v>176</v>
      </c>
      <c r="I1631" s="146" t="s">
        <v>177</v>
      </c>
      <c r="J1631" s="145" t="s">
        <v>178</v>
      </c>
    </row>
    <row r="1632" spans="1:8" ht="12.75">
      <c r="A1632" s="147" t="s">
        <v>63</v>
      </c>
      <c r="C1632" s="148">
        <v>251.61100000003353</v>
      </c>
      <c r="D1632" s="128">
        <v>4486041.920814514</v>
      </c>
      <c r="F1632" s="128">
        <v>33000</v>
      </c>
      <c r="G1632" s="128">
        <v>27200</v>
      </c>
      <c r="H1632" s="149" t="s">
        <v>674</v>
      </c>
    </row>
    <row r="1634" spans="4:8" ht="12.75">
      <c r="D1634" s="128">
        <v>4418896.8379974365</v>
      </c>
      <c r="F1634" s="128">
        <v>34100</v>
      </c>
      <c r="G1634" s="128">
        <v>26700</v>
      </c>
      <c r="H1634" s="149" t="s">
        <v>675</v>
      </c>
    </row>
    <row r="1636" spans="4:8" ht="12.75">
      <c r="D1636" s="128">
        <v>4550354.824195862</v>
      </c>
      <c r="F1636" s="128">
        <v>35000</v>
      </c>
      <c r="G1636" s="128">
        <v>26900</v>
      </c>
      <c r="H1636" s="149" t="s">
        <v>676</v>
      </c>
    </row>
    <row r="1638" spans="1:10" ht="12.75">
      <c r="A1638" s="144" t="s">
        <v>179</v>
      </c>
      <c r="C1638" s="150" t="s">
        <v>180</v>
      </c>
      <c r="D1638" s="128">
        <v>4485097.8610026045</v>
      </c>
      <c r="F1638" s="128">
        <v>34033.333333333336</v>
      </c>
      <c r="G1638" s="128">
        <v>26933.333333333336</v>
      </c>
      <c r="H1638" s="128">
        <v>4454649.52219282</v>
      </c>
      <c r="I1638" s="128">
        <v>-0.0001</v>
      </c>
      <c r="J1638" s="128">
        <v>-0.0001</v>
      </c>
    </row>
    <row r="1639" spans="1:8" ht="12.75">
      <c r="A1639" s="127">
        <v>38400.907175925924</v>
      </c>
      <c r="C1639" s="150" t="s">
        <v>181</v>
      </c>
      <c r="D1639" s="128">
        <v>65734.07769586994</v>
      </c>
      <c r="F1639" s="128">
        <v>1001.6652800877813</v>
      </c>
      <c r="G1639" s="128">
        <v>251.66114784235833</v>
      </c>
      <c r="H1639" s="128">
        <v>65734.07769586994</v>
      </c>
    </row>
    <row r="1641" spans="3:8" ht="12.75">
      <c r="C1641" s="150" t="s">
        <v>182</v>
      </c>
      <c r="D1641" s="128">
        <v>1.4656107789178912</v>
      </c>
      <c r="F1641" s="128">
        <v>2.9431888739112084</v>
      </c>
      <c r="G1641" s="128">
        <v>0.9343854499097461</v>
      </c>
      <c r="H1641" s="128">
        <v>1.4756284948655642</v>
      </c>
    </row>
    <row r="1642" spans="1:10" ht="12.75">
      <c r="A1642" s="144" t="s">
        <v>171</v>
      </c>
      <c r="C1642" s="145" t="s">
        <v>172</v>
      </c>
      <c r="D1642" s="145" t="s">
        <v>173</v>
      </c>
      <c r="F1642" s="145" t="s">
        <v>174</v>
      </c>
      <c r="G1642" s="145" t="s">
        <v>175</v>
      </c>
      <c r="H1642" s="145" t="s">
        <v>176</v>
      </c>
      <c r="I1642" s="146" t="s">
        <v>177</v>
      </c>
      <c r="J1642" s="145" t="s">
        <v>178</v>
      </c>
    </row>
    <row r="1643" spans="1:8" ht="12.75">
      <c r="A1643" s="147" t="s">
        <v>66</v>
      </c>
      <c r="C1643" s="148">
        <v>257.6099999998696</v>
      </c>
      <c r="D1643" s="128">
        <v>254313.63109374046</v>
      </c>
      <c r="F1643" s="128">
        <v>13837.5</v>
      </c>
      <c r="G1643" s="128">
        <v>11375</v>
      </c>
      <c r="H1643" s="149" t="s">
        <v>677</v>
      </c>
    </row>
    <row r="1645" spans="4:8" ht="12.75">
      <c r="D1645" s="128">
        <v>246919.05588531494</v>
      </c>
      <c r="F1645" s="128">
        <v>13810.000000014901</v>
      </c>
      <c r="G1645" s="128">
        <v>11272.5</v>
      </c>
      <c r="H1645" s="149" t="s">
        <v>678</v>
      </c>
    </row>
    <row r="1647" spans="4:8" ht="12.75">
      <c r="D1647" s="128">
        <v>255173.60582995415</v>
      </c>
      <c r="F1647" s="128">
        <v>13539.999999985099</v>
      </c>
      <c r="G1647" s="128">
        <v>11555</v>
      </c>
      <c r="H1647" s="149" t="s">
        <v>679</v>
      </c>
    </row>
    <row r="1649" spans="1:10" ht="12.75">
      <c r="A1649" s="144" t="s">
        <v>179</v>
      </c>
      <c r="C1649" s="150" t="s">
        <v>180</v>
      </c>
      <c r="D1649" s="128">
        <v>252135.43093633652</v>
      </c>
      <c r="F1649" s="128">
        <v>13729.166666666668</v>
      </c>
      <c r="G1649" s="128">
        <v>11400.833333333332</v>
      </c>
      <c r="H1649" s="128">
        <v>239570.43093633652</v>
      </c>
      <c r="I1649" s="128">
        <v>-0.0001</v>
      </c>
      <c r="J1649" s="128">
        <v>-0.0001</v>
      </c>
    </row>
    <row r="1650" spans="1:8" ht="12.75">
      <c r="A1650" s="127">
        <v>38400.90782407407</v>
      </c>
      <c r="C1650" s="150" t="s">
        <v>181</v>
      </c>
      <c r="D1650" s="128">
        <v>4537.93076648733</v>
      </c>
      <c r="F1650" s="128">
        <v>164.3991585664339</v>
      </c>
      <c r="G1650" s="128">
        <v>143.01078047942167</v>
      </c>
      <c r="H1650" s="128">
        <v>4537.93076648733</v>
      </c>
    </row>
    <row r="1652" spans="3:8" ht="12.75">
      <c r="C1652" s="150" t="s">
        <v>182</v>
      </c>
      <c r="D1652" s="128">
        <v>1.7997989214110668</v>
      </c>
      <c r="F1652" s="128">
        <v>1.1974445540498977</v>
      </c>
      <c r="G1652" s="128">
        <v>1.2543888354309336</v>
      </c>
      <c r="H1652" s="128">
        <v>1.8941948506546873</v>
      </c>
    </row>
    <row r="1653" spans="1:10" ht="12.75">
      <c r="A1653" s="144" t="s">
        <v>171</v>
      </c>
      <c r="C1653" s="145" t="s">
        <v>172</v>
      </c>
      <c r="D1653" s="145" t="s">
        <v>173</v>
      </c>
      <c r="F1653" s="145" t="s">
        <v>174</v>
      </c>
      <c r="G1653" s="145" t="s">
        <v>175</v>
      </c>
      <c r="H1653" s="145" t="s">
        <v>176</v>
      </c>
      <c r="I1653" s="146" t="s">
        <v>177</v>
      </c>
      <c r="J1653" s="145" t="s">
        <v>178</v>
      </c>
    </row>
    <row r="1654" spans="1:8" ht="12.75">
      <c r="A1654" s="147" t="s">
        <v>65</v>
      </c>
      <c r="C1654" s="148">
        <v>259.9399999999441</v>
      </c>
      <c r="D1654" s="128">
        <v>2044000</v>
      </c>
      <c r="F1654" s="128">
        <v>22400</v>
      </c>
      <c r="G1654" s="128">
        <v>20950</v>
      </c>
      <c r="H1654" s="149" t="s">
        <v>680</v>
      </c>
    </row>
    <row r="1656" spans="4:8" ht="12.75">
      <c r="D1656" s="128">
        <v>2196118.7249832153</v>
      </c>
      <c r="F1656" s="128">
        <v>22425</v>
      </c>
      <c r="G1656" s="128">
        <v>21125</v>
      </c>
      <c r="H1656" s="149" t="s">
        <v>681</v>
      </c>
    </row>
    <row r="1658" spans="4:8" ht="12.75">
      <c r="D1658" s="128">
        <v>2088195.9069099426</v>
      </c>
      <c r="F1658" s="128">
        <v>22700</v>
      </c>
      <c r="G1658" s="128">
        <v>20975</v>
      </c>
      <c r="H1658" s="149" t="s">
        <v>682</v>
      </c>
    </row>
    <row r="1660" spans="1:10" ht="12.75">
      <c r="A1660" s="144" t="s">
        <v>179</v>
      </c>
      <c r="C1660" s="150" t="s">
        <v>180</v>
      </c>
      <c r="D1660" s="128">
        <v>2109438.2106310525</v>
      </c>
      <c r="F1660" s="128">
        <v>22508.333333333336</v>
      </c>
      <c r="G1660" s="128">
        <v>21016.666666666664</v>
      </c>
      <c r="H1660" s="128">
        <v>2087757.330127908</v>
      </c>
      <c r="I1660" s="128">
        <v>-0.0001</v>
      </c>
      <c r="J1660" s="128">
        <v>-0.0001</v>
      </c>
    </row>
    <row r="1661" spans="1:8" ht="12.75">
      <c r="A1661" s="127">
        <v>38400.90849537037</v>
      </c>
      <c r="C1661" s="150" t="s">
        <v>181</v>
      </c>
      <c r="D1661" s="128">
        <v>78252.4965938095</v>
      </c>
      <c r="F1661" s="128">
        <v>166.45820296198482</v>
      </c>
      <c r="G1661" s="128">
        <v>94.64847243000457</v>
      </c>
      <c r="H1661" s="128">
        <v>78252.4965938095</v>
      </c>
    </row>
    <row r="1663" spans="3:8" ht="12.75">
      <c r="C1663" s="150" t="s">
        <v>182</v>
      </c>
      <c r="D1663" s="128">
        <v>3.709636821758327</v>
      </c>
      <c r="F1663" s="128">
        <v>0.7395403315600952</v>
      </c>
      <c r="G1663" s="128">
        <v>0.45034959126092583</v>
      </c>
      <c r="H1663" s="128">
        <v>3.7481605483820903</v>
      </c>
    </row>
    <row r="1664" spans="1:10" ht="12.75">
      <c r="A1664" s="144" t="s">
        <v>171</v>
      </c>
      <c r="C1664" s="145" t="s">
        <v>172</v>
      </c>
      <c r="D1664" s="145" t="s">
        <v>173</v>
      </c>
      <c r="F1664" s="145" t="s">
        <v>174</v>
      </c>
      <c r="G1664" s="145" t="s">
        <v>175</v>
      </c>
      <c r="H1664" s="145" t="s">
        <v>176</v>
      </c>
      <c r="I1664" s="146" t="s">
        <v>177</v>
      </c>
      <c r="J1664" s="145" t="s">
        <v>178</v>
      </c>
    </row>
    <row r="1665" spans="1:8" ht="12.75">
      <c r="A1665" s="147" t="s">
        <v>67</v>
      </c>
      <c r="C1665" s="148">
        <v>285.2129999999888</v>
      </c>
      <c r="D1665" s="128">
        <v>1503267.272573471</v>
      </c>
      <c r="F1665" s="128">
        <v>16875</v>
      </c>
      <c r="G1665" s="128">
        <v>13525</v>
      </c>
      <c r="H1665" s="149" t="s">
        <v>683</v>
      </c>
    </row>
    <row r="1667" spans="4:8" ht="12.75">
      <c r="D1667" s="128">
        <v>1493239.7439365387</v>
      </c>
      <c r="F1667" s="128">
        <v>17600</v>
      </c>
      <c r="G1667" s="128">
        <v>13425</v>
      </c>
      <c r="H1667" s="149" t="s">
        <v>684</v>
      </c>
    </row>
    <row r="1669" spans="4:8" ht="12.75">
      <c r="D1669" s="128">
        <v>1505534.3092689514</v>
      </c>
      <c r="F1669" s="128">
        <v>17250</v>
      </c>
      <c r="G1669" s="128">
        <v>13400</v>
      </c>
      <c r="H1669" s="149" t="s">
        <v>685</v>
      </c>
    </row>
    <row r="1671" spans="1:10" ht="12.75">
      <c r="A1671" s="144" t="s">
        <v>179</v>
      </c>
      <c r="C1671" s="150" t="s">
        <v>180</v>
      </c>
      <c r="D1671" s="128">
        <v>1500680.4419263205</v>
      </c>
      <c r="F1671" s="128">
        <v>17241.666666666668</v>
      </c>
      <c r="G1671" s="128">
        <v>13450</v>
      </c>
      <c r="H1671" s="128">
        <v>1485461.958614111</v>
      </c>
      <c r="I1671" s="128">
        <v>-0.0001</v>
      </c>
      <c r="J1671" s="128">
        <v>-0.0001</v>
      </c>
    </row>
    <row r="1672" spans="1:8" ht="12.75">
      <c r="A1672" s="127">
        <v>38400.90917824074</v>
      </c>
      <c r="C1672" s="150" t="s">
        <v>181</v>
      </c>
      <c r="D1672" s="128">
        <v>6542.771108349275</v>
      </c>
      <c r="F1672" s="128">
        <v>362.57183196345153</v>
      </c>
      <c r="G1672" s="128">
        <v>66.14378277661476</v>
      </c>
      <c r="H1672" s="128">
        <v>6542.771108349275</v>
      </c>
    </row>
    <row r="1674" spans="3:8" ht="12.75">
      <c r="C1674" s="150" t="s">
        <v>182</v>
      </c>
      <c r="D1674" s="128">
        <v>0.4359869646832186</v>
      </c>
      <c r="F1674" s="128">
        <v>2.10288157736173</v>
      </c>
      <c r="G1674" s="128">
        <v>0.491775336629106</v>
      </c>
      <c r="H1674" s="128">
        <v>0.4404536292840157</v>
      </c>
    </row>
    <row r="1675" spans="1:10" ht="12.75">
      <c r="A1675" s="144" t="s">
        <v>171</v>
      </c>
      <c r="C1675" s="145" t="s">
        <v>172</v>
      </c>
      <c r="D1675" s="145" t="s">
        <v>173</v>
      </c>
      <c r="F1675" s="145" t="s">
        <v>174</v>
      </c>
      <c r="G1675" s="145" t="s">
        <v>175</v>
      </c>
      <c r="H1675" s="145" t="s">
        <v>176</v>
      </c>
      <c r="I1675" s="146" t="s">
        <v>177</v>
      </c>
      <c r="J1675" s="145" t="s">
        <v>178</v>
      </c>
    </row>
    <row r="1676" spans="1:8" ht="12.75">
      <c r="A1676" s="147" t="s">
        <v>63</v>
      </c>
      <c r="C1676" s="148">
        <v>288.1579999998212</v>
      </c>
      <c r="D1676" s="128">
        <v>445788.21763944626</v>
      </c>
      <c r="F1676" s="128">
        <v>4890</v>
      </c>
      <c r="G1676" s="128">
        <v>4340</v>
      </c>
      <c r="H1676" s="149" t="s">
        <v>686</v>
      </c>
    </row>
    <row r="1678" spans="4:8" ht="12.75">
      <c r="D1678" s="128">
        <v>461329.5264053345</v>
      </c>
      <c r="F1678" s="128">
        <v>4890</v>
      </c>
      <c r="G1678" s="128">
        <v>4340</v>
      </c>
      <c r="H1678" s="149" t="s">
        <v>687</v>
      </c>
    </row>
    <row r="1680" spans="4:8" ht="12.75">
      <c r="D1680" s="128">
        <v>449893.84956789017</v>
      </c>
      <c r="F1680" s="128">
        <v>4890</v>
      </c>
      <c r="G1680" s="128">
        <v>4340</v>
      </c>
      <c r="H1680" s="149" t="s">
        <v>688</v>
      </c>
    </row>
    <row r="1682" spans="1:10" ht="12.75">
      <c r="A1682" s="144" t="s">
        <v>179</v>
      </c>
      <c r="C1682" s="150" t="s">
        <v>180</v>
      </c>
      <c r="D1682" s="128">
        <v>452337.19787089026</v>
      </c>
      <c r="F1682" s="128">
        <v>4890</v>
      </c>
      <c r="G1682" s="128">
        <v>4340</v>
      </c>
      <c r="H1682" s="128">
        <v>447726.45672044787</v>
      </c>
      <c r="I1682" s="128">
        <v>-0.0001</v>
      </c>
      <c r="J1682" s="128">
        <v>-0.0001</v>
      </c>
    </row>
    <row r="1683" spans="1:8" ht="12.75">
      <c r="A1683" s="127">
        <v>38400.90959490741</v>
      </c>
      <c r="C1683" s="150" t="s">
        <v>181</v>
      </c>
      <c r="D1683" s="128">
        <v>8053.603711162992</v>
      </c>
      <c r="H1683" s="128">
        <v>8053.603711162992</v>
      </c>
    </row>
    <row r="1685" spans="3:8" ht="12.75">
      <c r="C1685" s="150" t="s">
        <v>182</v>
      </c>
      <c r="D1685" s="128">
        <v>1.7804424993280605</v>
      </c>
      <c r="F1685" s="128">
        <v>0</v>
      </c>
      <c r="G1685" s="128">
        <v>0</v>
      </c>
      <c r="H1685" s="128">
        <v>1.7987777113183896</v>
      </c>
    </row>
    <row r="1686" spans="1:10" ht="12.75">
      <c r="A1686" s="144" t="s">
        <v>171</v>
      </c>
      <c r="C1686" s="145" t="s">
        <v>172</v>
      </c>
      <c r="D1686" s="145" t="s">
        <v>173</v>
      </c>
      <c r="F1686" s="145" t="s">
        <v>174</v>
      </c>
      <c r="G1686" s="145" t="s">
        <v>175</v>
      </c>
      <c r="H1686" s="145" t="s">
        <v>176</v>
      </c>
      <c r="I1686" s="146" t="s">
        <v>177</v>
      </c>
      <c r="J1686" s="145" t="s">
        <v>178</v>
      </c>
    </row>
    <row r="1687" spans="1:8" ht="12.75">
      <c r="A1687" s="147" t="s">
        <v>64</v>
      </c>
      <c r="C1687" s="148">
        <v>334.94100000010803</v>
      </c>
      <c r="D1687" s="128">
        <v>198289.5595753193</v>
      </c>
      <c r="F1687" s="128">
        <v>30800</v>
      </c>
      <c r="G1687" s="128">
        <v>43700</v>
      </c>
      <c r="H1687" s="149" t="s">
        <v>689</v>
      </c>
    </row>
    <row r="1689" spans="4:8" ht="12.75">
      <c r="D1689" s="128">
        <v>195949.07820677757</v>
      </c>
      <c r="F1689" s="128">
        <v>31200</v>
      </c>
      <c r="G1689" s="128">
        <v>49300</v>
      </c>
      <c r="H1689" s="149" t="s">
        <v>690</v>
      </c>
    </row>
    <row r="1691" spans="4:8" ht="12.75">
      <c r="D1691" s="128">
        <v>199875.63995742798</v>
      </c>
      <c r="F1691" s="128">
        <v>30900</v>
      </c>
      <c r="G1691" s="128">
        <v>48500</v>
      </c>
      <c r="H1691" s="149" t="s">
        <v>691</v>
      </c>
    </row>
    <row r="1693" spans="1:10" ht="12.75">
      <c r="A1693" s="144" t="s">
        <v>179</v>
      </c>
      <c r="C1693" s="150" t="s">
        <v>180</v>
      </c>
      <c r="D1693" s="128">
        <v>198038.0925798416</v>
      </c>
      <c r="F1693" s="128">
        <v>30966.666666666664</v>
      </c>
      <c r="G1693" s="128">
        <v>47166.66666666667</v>
      </c>
      <c r="H1693" s="128">
        <v>154946.89761128815</v>
      </c>
      <c r="I1693" s="128">
        <v>-0.0001</v>
      </c>
      <c r="J1693" s="128">
        <v>-0.0001</v>
      </c>
    </row>
    <row r="1694" spans="1:8" ht="12.75">
      <c r="A1694" s="127">
        <v>38400.91008101852</v>
      </c>
      <c r="C1694" s="150" t="s">
        <v>181</v>
      </c>
      <c r="D1694" s="128">
        <v>1975.3223870481086</v>
      </c>
      <c r="F1694" s="128">
        <v>208.16659994661327</v>
      </c>
      <c r="G1694" s="128">
        <v>3028.7511177601464</v>
      </c>
      <c r="H1694" s="128">
        <v>1975.3223870481086</v>
      </c>
    </row>
    <row r="1696" spans="3:8" ht="12.75">
      <c r="C1696" s="150" t="s">
        <v>182</v>
      </c>
      <c r="D1696" s="128">
        <v>0.9974456738678856</v>
      </c>
      <c r="F1696" s="128">
        <v>0.6722279869104844</v>
      </c>
      <c r="G1696" s="128">
        <v>6.421380461682287</v>
      </c>
      <c r="H1696" s="128">
        <v>1.2748382946030687</v>
      </c>
    </row>
    <row r="1697" spans="1:10" ht="12.75">
      <c r="A1697" s="144" t="s">
        <v>171</v>
      </c>
      <c r="C1697" s="145" t="s">
        <v>172</v>
      </c>
      <c r="D1697" s="145" t="s">
        <v>173</v>
      </c>
      <c r="F1697" s="145" t="s">
        <v>174</v>
      </c>
      <c r="G1697" s="145" t="s">
        <v>175</v>
      </c>
      <c r="H1697" s="145" t="s">
        <v>176</v>
      </c>
      <c r="I1697" s="146" t="s">
        <v>177</v>
      </c>
      <c r="J1697" s="145" t="s">
        <v>178</v>
      </c>
    </row>
    <row r="1698" spans="1:8" ht="12.75">
      <c r="A1698" s="147" t="s">
        <v>68</v>
      </c>
      <c r="C1698" s="148">
        <v>393.36599999992177</v>
      </c>
      <c r="D1698" s="128">
        <v>4900593.65537262</v>
      </c>
      <c r="F1698" s="128">
        <v>17600</v>
      </c>
      <c r="G1698" s="128">
        <v>15000</v>
      </c>
      <c r="H1698" s="149" t="s">
        <v>692</v>
      </c>
    </row>
    <row r="1700" spans="4:8" ht="12.75">
      <c r="D1700" s="128">
        <v>4745216.731689453</v>
      </c>
      <c r="F1700" s="128">
        <v>20800</v>
      </c>
      <c r="G1700" s="128">
        <v>16000</v>
      </c>
      <c r="H1700" s="149" t="s">
        <v>693</v>
      </c>
    </row>
    <row r="1702" spans="4:8" ht="12.75">
      <c r="D1702" s="128">
        <v>4863097.801040649</v>
      </c>
      <c r="F1702" s="128">
        <v>17100</v>
      </c>
      <c r="G1702" s="128">
        <v>17100</v>
      </c>
      <c r="H1702" s="149" t="s">
        <v>694</v>
      </c>
    </row>
    <row r="1704" spans="1:10" ht="12.75">
      <c r="A1704" s="144" t="s">
        <v>179</v>
      </c>
      <c r="C1704" s="150" t="s">
        <v>180</v>
      </c>
      <c r="D1704" s="128">
        <v>4836302.729367574</v>
      </c>
      <c r="F1704" s="128">
        <v>18500</v>
      </c>
      <c r="G1704" s="128">
        <v>16033.333333333332</v>
      </c>
      <c r="H1704" s="128">
        <v>4819036.062700908</v>
      </c>
      <c r="I1704" s="128">
        <v>-0.0001</v>
      </c>
      <c r="J1704" s="128">
        <v>-0.0001</v>
      </c>
    </row>
    <row r="1705" spans="1:8" ht="12.75">
      <c r="A1705" s="127">
        <v>38400.91055555556</v>
      </c>
      <c r="C1705" s="150" t="s">
        <v>181</v>
      </c>
      <c r="D1705" s="128">
        <v>81080.07771818344</v>
      </c>
      <c r="F1705" s="128">
        <v>2007.485989988473</v>
      </c>
      <c r="G1705" s="128">
        <v>1050.3967504392488</v>
      </c>
      <c r="H1705" s="128">
        <v>81080.07771818344</v>
      </c>
    </row>
    <row r="1707" spans="3:8" ht="12.75">
      <c r="C1707" s="150" t="s">
        <v>182</v>
      </c>
      <c r="D1707" s="128">
        <v>1.6764888853181035</v>
      </c>
      <c r="F1707" s="128">
        <v>10.851275621559314</v>
      </c>
      <c r="G1707" s="128">
        <v>6.5513310838206795</v>
      </c>
      <c r="H1707" s="128">
        <v>1.6824957660254731</v>
      </c>
    </row>
    <row r="1708" spans="1:10" ht="12.75">
      <c r="A1708" s="144" t="s">
        <v>171</v>
      </c>
      <c r="C1708" s="145" t="s">
        <v>172</v>
      </c>
      <c r="D1708" s="145" t="s">
        <v>173</v>
      </c>
      <c r="F1708" s="145" t="s">
        <v>174</v>
      </c>
      <c r="G1708" s="145" t="s">
        <v>175</v>
      </c>
      <c r="H1708" s="145" t="s">
        <v>176</v>
      </c>
      <c r="I1708" s="146" t="s">
        <v>177</v>
      </c>
      <c r="J1708" s="145" t="s">
        <v>178</v>
      </c>
    </row>
    <row r="1709" spans="1:8" ht="12.75">
      <c r="A1709" s="147" t="s">
        <v>62</v>
      </c>
      <c r="C1709" s="148">
        <v>396.15199999976903</v>
      </c>
      <c r="D1709" s="128">
        <v>5287250</v>
      </c>
      <c r="F1709" s="128">
        <v>106500</v>
      </c>
      <c r="G1709" s="128">
        <v>106200</v>
      </c>
      <c r="H1709" s="149" t="s">
        <v>695</v>
      </c>
    </row>
    <row r="1711" spans="4:8" ht="12.75">
      <c r="D1711" s="128">
        <v>5929000.840995789</v>
      </c>
      <c r="F1711" s="128">
        <v>111000</v>
      </c>
      <c r="G1711" s="128">
        <v>104000</v>
      </c>
      <c r="H1711" s="149" t="s">
        <v>696</v>
      </c>
    </row>
    <row r="1713" spans="4:8" ht="12.75">
      <c r="D1713" s="128">
        <v>5975453.778411865</v>
      </c>
      <c r="F1713" s="128">
        <v>108200</v>
      </c>
      <c r="G1713" s="128">
        <v>105900</v>
      </c>
      <c r="H1713" s="149" t="s">
        <v>697</v>
      </c>
    </row>
    <row r="1715" spans="1:10" ht="12.75">
      <c r="A1715" s="144" t="s">
        <v>179</v>
      </c>
      <c r="C1715" s="150" t="s">
        <v>180</v>
      </c>
      <c r="D1715" s="128">
        <v>5730568.206469217</v>
      </c>
      <c r="F1715" s="128">
        <v>108566.66666666666</v>
      </c>
      <c r="G1715" s="128">
        <v>105366.66666666666</v>
      </c>
      <c r="H1715" s="128">
        <v>5623584.417329306</v>
      </c>
      <c r="I1715" s="128">
        <v>-0.0001</v>
      </c>
      <c r="J1715" s="128">
        <v>-0.0001</v>
      </c>
    </row>
    <row r="1716" spans="1:8" ht="12.75">
      <c r="A1716" s="127">
        <v>38400.91101851852</v>
      </c>
      <c r="C1716" s="150" t="s">
        <v>181</v>
      </c>
      <c r="D1716" s="128">
        <v>384626.7580251795</v>
      </c>
      <c r="F1716" s="128">
        <v>2272.296928953902</v>
      </c>
      <c r="G1716" s="128">
        <v>1193.0353445448854</v>
      </c>
      <c r="H1716" s="128">
        <v>384626.7580251795</v>
      </c>
    </row>
    <row r="1718" spans="3:8" ht="12.75">
      <c r="C1718" s="150" t="s">
        <v>182</v>
      </c>
      <c r="D1718" s="128">
        <v>6.711843296638121</v>
      </c>
      <c r="F1718" s="128">
        <v>2.0929968642498333</v>
      </c>
      <c r="G1718" s="128">
        <v>1.132270178308971</v>
      </c>
      <c r="H1718" s="128">
        <v>6.839530261872417</v>
      </c>
    </row>
    <row r="1719" spans="1:10" ht="12.75">
      <c r="A1719" s="144" t="s">
        <v>171</v>
      </c>
      <c r="C1719" s="145" t="s">
        <v>172</v>
      </c>
      <c r="D1719" s="145" t="s">
        <v>173</v>
      </c>
      <c r="F1719" s="145" t="s">
        <v>174</v>
      </c>
      <c r="G1719" s="145" t="s">
        <v>175</v>
      </c>
      <c r="H1719" s="145" t="s">
        <v>176</v>
      </c>
      <c r="I1719" s="146" t="s">
        <v>177</v>
      </c>
      <c r="J1719" s="145" t="s">
        <v>178</v>
      </c>
    </row>
    <row r="1720" spans="1:8" ht="12.75">
      <c r="A1720" s="147" t="s">
        <v>69</v>
      </c>
      <c r="C1720" s="148">
        <v>589.5920000001788</v>
      </c>
      <c r="D1720" s="128">
        <v>326558.6293606758</v>
      </c>
      <c r="F1720" s="128">
        <v>3340.0000000037253</v>
      </c>
      <c r="G1720" s="128">
        <v>3080</v>
      </c>
      <c r="H1720" s="149" t="s">
        <v>698</v>
      </c>
    </row>
    <row r="1722" spans="4:8" ht="12.75">
      <c r="D1722" s="128">
        <v>329454.5215559006</v>
      </c>
      <c r="F1722" s="128">
        <v>3420</v>
      </c>
      <c r="G1722" s="128">
        <v>3070</v>
      </c>
      <c r="H1722" s="149" t="s">
        <v>699</v>
      </c>
    </row>
    <row r="1724" spans="4:8" ht="12.75">
      <c r="D1724" s="128">
        <v>321665.3402814865</v>
      </c>
      <c r="F1724" s="128">
        <v>3370</v>
      </c>
      <c r="G1724" s="128">
        <v>3060</v>
      </c>
      <c r="H1724" s="149" t="s">
        <v>700</v>
      </c>
    </row>
    <row r="1726" spans="1:10" ht="12.75">
      <c r="A1726" s="144" t="s">
        <v>179</v>
      </c>
      <c r="C1726" s="150" t="s">
        <v>180</v>
      </c>
      <c r="D1726" s="128">
        <v>325892.8303993543</v>
      </c>
      <c r="F1726" s="128">
        <v>3376.6666666679084</v>
      </c>
      <c r="G1726" s="128">
        <v>3070</v>
      </c>
      <c r="H1726" s="128">
        <v>322678.7997159507</v>
      </c>
      <c r="I1726" s="128">
        <v>-0.0001</v>
      </c>
      <c r="J1726" s="128">
        <v>-0.0001</v>
      </c>
    </row>
    <row r="1727" spans="1:8" ht="12.75">
      <c r="A1727" s="127">
        <v>38400.911516203705</v>
      </c>
      <c r="C1727" s="150" t="s">
        <v>181</v>
      </c>
      <c r="D1727" s="128">
        <v>3937.042344716214</v>
      </c>
      <c r="F1727" s="128">
        <v>40.41451884158266</v>
      </c>
      <c r="G1727" s="128">
        <v>10</v>
      </c>
      <c r="H1727" s="128">
        <v>3937.042344716214</v>
      </c>
    </row>
    <row r="1729" spans="3:8" ht="12.75">
      <c r="C1729" s="150" t="s">
        <v>182</v>
      </c>
      <c r="D1729" s="128">
        <v>1.2080788460094993</v>
      </c>
      <c r="F1729" s="128">
        <v>1.196876174972393</v>
      </c>
      <c r="G1729" s="128">
        <v>0.3257328990228013</v>
      </c>
      <c r="H1729" s="128">
        <v>1.2201118722958972</v>
      </c>
    </row>
    <row r="1730" spans="1:10" ht="12.75">
      <c r="A1730" s="144" t="s">
        <v>171</v>
      </c>
      <c r="C1730" s="145" t="s">
        <v>172</v>
      </c>
      <c r="D1730" s="145" t="s">
        <v>173</v>
      </c>
      <c r="F1730" s="145" t="s">
        <v>174</v>
      </c>
      <c r="G1730" s="145" t="s">
        <v>175</v>
      </c>
      <c r="H1730" s="145" t="s">
        <v>176</v>
      </c>
      <c r="I1730" s="146" t="s">
        <v>177</v>
      </c>
      <c r="J1730" s="145" t="s">
        <v>178</v>
      </c>
    </row>
    <row r="1731" spans="1:8" ht="12.75">
      <c r="A1731" s="147" t="s">
        <v>70</v>
      </c>
      <c r="C1731" s="148">
        <v>766.4900000002235</v>
      </c>
      <c r="D1731" s="128">
        <v>2554.941827505827</v>
      </c>
      <c r="F1731" s="128">
        <v>1787</v>
      </c>
      <c r="G1731" s="128">
        <v>1723.0000000018626</v>
      </c>
      <c r="H1731" s="149" t="s">
        <v>701</v>
      </c>
    </row>
    <row r="1733" spans="4:8" ht="12.75">
      <c r="D1733" s="128">
        <v>2369.175439566374</v>
      </c>
      <c r="F1733" s="128">
        <v>1685.9999999981374</v>
      </c>
      <c r="G1733" s="128">
        <v>1757</v>
      </c>
      <c r="H1733" s="149" t="s">
        <v>702</v>
      </c>
    </row>
    <row r="1735" spans="4:8" ht="12.75">
      <c r="D1735" s="128">
        <v>2322.909890960902</v>
      </c>
      <c r="F1735" s="128">
        <v>1850</v>
      </c>
      <c r="G1735" s="128">
        <v>1760</v>
      </c>
      <c r="H1735" s="149" t="s">
        <v>703</v>
      </c>
    </row>
    <row r="1737" spans="1:10" ht="12.75">
      <c r="A1737" s="144" t="s">
        <v>179</v>
      </c>
      <c r="C1737" s="150" t="s">
        <v>180</v>
      </c>
      <c r="D1737" s="128">
        <v>2415.6757193443677</v>
      </c>
      <c r="F1737" s="128">
        <v>1774.3333333327123</v>
      </c>
      <c r="G1737" s="128">
        <v>1746.6666666672877</v>
      </c>
      <c r="H1737" s="128">
        <v>655.7155567427174</v>
      </c>
      <c r="I1737" s="128">
        <v>-0.0001</v>
      </c>
      <c r="J1737" s="128">
        <v>-0.0001</v>
      </c>
    </row>
    <row r="1738" spans="1:8" ht="12.75">
      <c r="A1738" s="127">
        <v>38400.91201388889</v>
      </c>
      <c r="C1738" s="150" t="s">
        <v>181</v>
      </c>
      <c r="D1738" s="128">
        <v>122.8064001132254</v>
      </c>
      <c r="F1738" s="128">
        <v>82.73048611907605</v>
      </c>
      <c r="G1738" s="128">
        <v>20.550750188001004</v>
      </c>
      <c r="H1738" s="128">
        <v>122.8064001132254</v>
      </c>
    </row>
    <row r="1740" spans="3:8" ht="12.75">
      <c r="C1740" s="150" t="s">
        <v>182</v>
      </c>
      <c r="D1740" s="128">
        <v>5.083728711176348</v>
      </c>
      <c r="F1740" s="128">
        <v>4.66262367757496</v>
      </c>
      <c r="G1740" s="128">
        <v>1.1765696672515473</v>
      </c>
      <c r="H1740" s="128">
        <v>18.728608594139377</v>
      </c>
    </row>
    <row r="1741" spans="1:16" ht="12.75">
      <c r="A1741" s="138" t="s">
        <v>226</v>
      </c>
      <c r="B1741" s="133" t="s">
        <v>704</v>
      </c>
      <c r="D1741" s="138" t="s">
        <v>227</v>
      </c>
      <c r="E1741" s="133" t="s">
        <v>228</v>
      </c>
      <c r="F1741" s="134" t="s">
        <v>104</v>
      </c>
      <c r="G1741" s="139" t="s">
        <v>230</v>
      </c>
      <c r="H1741" s="140">
        <v>2</v>
      </c>
      <c r="I1741" s="141" t="s">
        <v>231</v>
      </c>
      <c r="J1741" s="140">
        <v>1</v>
      </c>
      <c r="K1741" s="139" t="s">
        <v>232</v>
      </c>
      <c r="L1741" s="142">
        <v>1</v>
      </c>
      <c r="M1741" s="139" t="s">
        <v>233</v>
      </c>
      <c r="N1741" s="143">
        <v>1</v>
      </c>
      <c r="O1741" s="139" t="s">
        <v>234</v>
      </c>
      <c r="P1741" s="143">
        <v>1</v>
      </c>
    </row>
    <row r="1743" spans="1:10" ht="12.75">
      <c r="A1743" s="144" t="s">
        <v>171</v>
      </c>
      <c r="C1743" s="145" t="s">
        <v>172</v>
      </c>
      <c r="D1743" s="145" t="s">
        <v>173</v>
      </c>
      <c r="F1743" s="145" t="s">
        <v>174</v>
      </c>
      <c r="G1743" s="145" t="s">
        <v>175</v>
      </c>
      <c r="H1743" s="145" t="s">
        <v>176</v>
      </c>
      <c r="I1743" s="146" t="s">
        <v>177</v>
      </c>
      <c r="J1743" s="145" t="s">
        <v>178</v>
      </c>
    </row>
    <row r="1744" spans="1:8" ht="12.75">
      <c r="A1744" s="147" t="s">
        <v>38</v>
      </c>
      <c r="C1744" s="148">
        <v>178.2290000000503</v>
      </c>
      <c r="D1744" s="128">
        <v>348.5</v>
      </c>
      <c r="F1744" s="128">
        <v>319</v>
      </c>
      <c r="G1744" s="128">
        <v>362</v>
      </c>
      <c r="H1744" s="149" t="s">
        <v>705</v>
      </c>
    </row>
    <row r="1746" spans="4:8" ht="12.75">
      <c r="D1746" s="128">
        <v>373.5</v>
      </c>
      <c r="F1746" s="128">
        <v>347</v>
      </c>
      <c r="G1746" s="128">
        <v>363</v>
      </c>
      <c r="H1746" s="149" t="s">
        <v>706</v>
      </c>
    </row>
    <row r="1748" spans="4:8" ht="12.75">
      <c r="D1748" s="128">
        <v>364.5</v>
      </c>
      <c r="F1748" s="128">
        <v>341</v>
      </c>
      <c r="G1748" s="128">
        <v>330</v>
      </c>
      <c r="H1748" s="149" t="s">
        <v>707</v>
      </c>
    </row>
    <row r="1750" spans="1:8" ht="12.75">
      <c r="A1750" s="144" t="s">
        <v>179</v>
      </c>
      <c r="C1750" s="150" t="s">
        <v>180</v>
      </c>
      <c r="D1750" s="128">
        <v>362.16666666666663</v>
      </c>
      <c r="F1750" s="128">
        <v>335.66666666666663</v>
      </c>
      <c r="G1750" s="128">
        <v>351.66666666666663</v>
      </c>
      <c r="H1750" s="128">
        <v>16.369646182495345</v>
      </c>
    </row>
    <row r="1751" spans="1:8" ht="12.75">
      <c r="A1751" s="127">
        <v>38400.91428240741</v>
      </c>
      <c r="C1751" s="150" t="s">
        <v>181</v>
      </c>
      <c r="D1751" s="128">
        <v>12.662279942148386</v>
      </c>
      <c r="F1751" s="128">
        <v>14.742229591663989</v>
      </c>
      <c r="G1751" s="128">
        <v>18.770544300401454</v>
      </c>
      <c r="H1751" s="128">
        <v>12.662279942148386</v>
      </c>
    </row>
    <row r="1753" spans="3:8" ht="12.75">
      <c r="C1753" s="150" t="s">
        <v>182</v>
      </c>
      <c r="D1753" s="128">
        <v>3.496257692263706</v>
      </c>
      <c r="F1753" s="128">
        <v>4.391925399701289</v>
      </c>
      <c r="G1753" s="128">
        <v>5.337595535659183</v>
      </c>
      <c r="H1753" s="128">
        <v>77.35219076200084</v>
      </c>
    </row>
    <row r="1754" spans="1:10" ht="12.75">
      <c r="A1754" s="144" t="s">
        <v>171</v>
      </c>
      <c r="C1754" s="145" t="s">
        <v>172</v>
      </c>
      <c r="D1754" s="145" t="s">
        <v>173</v>
      </c>
      <c r="F1754" s="145" t="s">
        <v>174</v>
      </c>
      <c r="G1754" s="145" t="s">
        <v>175</v>
      </c>
      <c r="H1754" s="145" t="s">
        <v>176</v>
      </c>
      <c r="I1754" s="146" t="s">
        <v>177</v>
      </c>
      <c r="J1754" s="145" t="s">
        <v>178</v>
      </c>
    </row>
    <row r="1755" spans="1:8" ht="12.75">
      <c r="A1755" s="147" t="s">
        <v>63</v>
      </c>
      <c r="C1755" s="148">
        <v>251.61100000003353</v>
      </c>
      <c r="D1755" s="128">
        <v>4633563.420150757</v>
      </c>
      <c r="F1755" s="128">
        <v>33200</v>
      </c>
      <c r="G1755" s="128">
        <v>27200</v>
      </c>
      <c r="H1755" s="149" t="s">
        <v>708</v>
      </c>
    </row>
    <row r="1757" spans="4:8" ht="12.75">
      <c r="D1757" s="128">
        <v>4676862.344902039</v>
      </c>
      <c r="F1757" s="128">
        <v>36300</v>
      </c>
      <c r="G1757" s="128">
        <v>27400</v>
      </c>
      <c r="H1757" s="149" t="s">
        <v>709</v>
      </c>
    </row>
    <row r="1759" spans="4:8" ht="12.75">
      <c r="D1759" s="128">
        <v>4782419.362281799</v>
      </c>
      <c r="F1759" s="128">
        <v>32500</v>
      </c>
      <c r="G1759" s="128">
        <v>27300</v>
      </c>
      <c r="H1759" s="149" t="s">
        <v>710</v>
      </c>
    </row>
    <row r="1761" spans="1:10" ht="12.75">
      <c r="A1761" s="144" t="s">
        <v>179</v>
      </c>
      <c r="C1761" s="150" t="s">
        <v>180</v>
      </c>
      <c r="D1761" s="128">
        <v>4697615.042444865</v>
      </c>
      <c r="F1761" s="128">
        <v>34000</v>
      </c>
      <c r="G1761" s="128">
        <v>27300</v>
      </c>
      <c r="H1761" s="128">
        <v>4666998.0654459605</v>
      </c>
      <c r="I1761" s="128">
        <v>-0.0001</v>
      </c>
      <c r="J1761" s="128">
        <v>-0.0001</v>
      </c>
    </row>
    <row r="1762" spans="1:8" ht="12.75">
      <c r="A1762" s="127">
        <v>38400.91480324074</v>
      </c>
      <c r="C1762" s="150" t="s">
        <v>181</v>
      </c>
      <c r="D1762" s="128">
        <v>76567.1516931815</v>
      </c>
      <c r="F1762" s="128">
        <v>2022.3748416156682</v>
      </c>
      <c r="G1762" s="128">
        <v>100</v>
      </c>
      <c r="H1762" s="128">
        <v>76567.1516931815</v>
      </c>
    </row>
    <row r="1764" spans="3:8" ht="12.75">
      <c r="C1764" s="150" t="s">
        <v>182</v>
      </c>
      <c r="D1764" s="128">
        <v>1.6299154145532595</v>
      </c>
      <c r="F1764" s="128">
        <v>5.948161298869612</v>
      </c>
      <c r="G1764" s="128">
        <v>0.3663003663003663</v>
      </c>
      <c r="H1764" s="128">
        <v>1.640608172951215</v>
      </c>
    </row>
    <row r="1765" spans="1:10" ht="12.75">
      <c r="A1765" s="144" t="s">
        <v>171</v>
      </c>
      <c r="C1765" s="145" t="s">
        <v>172</v>
      </c>
      <c r="D1765" s="145" t="s">
        <v>173</v>
      </c>
      <c r="F1765" s="145" t="s">
        <v>174</v>
      </c>
      <c r="G1765" s="145" t="s">
        <v>175</v>
      </c>
      <c r="H1765" s="145" t="s">
        <v>176</v>
      </c>
      <c r="I1765" s="146" t="s">
        <v>177</v>
      </c>
      <c r="J1765" s="145" t="s">
        <v>178</v>
      </c>
    </row>
    <row r="1766" spans="1:8" ht="12.75">
      <c r="A1766" s="147" t="s">
        <v>66</v>
      </c>
      <c r="C1766" s="148">
        <v>257.6099999998696</v>
      </c>
      <c r="D1766" s="128">
        <v>248535.99627399445</v>
      </c>
      <c r="F1766" s="128">
        <v>13597.500000014901</v>
      </c>
      <c r="G1766" s="128">
        <v>11585</v>
      </c>
      <c r="H1766" s="149" t="s">
        <v>711</v>
      </c>
    </row>
    <row r="1768" spans="4:8" ht="12.75">
      <c r="D1768" s="128">
        <v>259824.47413873672</v>
      </c>
      <c r="F1768" s="128">
        <v>13455</v>
      </c>
      <c r="G1768" s="128">
        <v>11375</v>
      </c>
      <c r="H1768" s="149" t="s">
        <v>712</v>
      </c>
    </row>
    <row r="1770" spans="4:8" ht="12.75">
      <c r="D1770" s="128">
        <v>256663.98175048828</v>
      </c>
      <c r="F1770" s="128">
        <v>13489.999999985099</v>
      </c>
      <c r="G1770" s="128">
        <v>11342.5</v>
      </c>
      <c r="H1770" s="149" t="s">
        <v>713</v>
      </c>
    </row>
    <row r="1772" spans="1:10" ht="12.75">
      <c r="A1772" s="144" t="s">
        <v>179</v>
      </c>
      <c r="C1772" s="150" t="s">
        <v>180</v>
      </c>
      <c r="D1772" s="128">
        <v>255008.15072107315</v>
      </c>
      <c r="F1772" s="128">
        <v>13514.166666666668</v>
      </c>
      <c r="G1772" s="128">
        <v>11434.166666666668</v>
      </c>
      <c r="H1772" s="128">
        <v>242533.98405440646</v>
      </c>
      <c r="I1772" s="128">
        <v>-0.0001</v>
      </c>
      <c r="J1772" s="128">
        <v>-0.0001</v>
      </c>
    </row>
    <row r="1773" spans="1:8" ht="12.75">
      <c r="A1773" s="127">
        <v>38400.91543981482</v>
      </c>
      <c r="C1773" s="150" t="s">
        <v>181</v>
      </c>
      <c r="D1773" s="128">
        <v>5823.552646296993</v>
      </c>
      <c r="F1773" s="128">
        <v>74.26024060667281</v>
      </c>
      <c r="G1773" s="128">
        <v>131.6323795019042</v>
      </c>
      <c r="H1773" s="128">
        <v>5823.552646296993</v>
      </c>
    </row>
    <row r="1775" spans="3:8" ht="12.75">
      <c r="C1775" s="150" t="s">
        <v>182</v>
      </c>
      <c r="D1775" s="128">
        <v>2.2836731413603992</v>
      </c>
      <c r="F1775" s="128">
        <v>0.5494992213603463</v>
      </c>
      <c r="G1775" s="128">
        <v>1.1512197026622335</v>
      </c>
      <c r="H1775" s="128">
        <v>2.401128513598583</v>
      </c>
    </row>
    <row r="1776" spans="1:10" ht="12.75">
      <c r="A1776" s="144" t="s">
        <v>171</v>
      </c>
      <c r="C1776" s="145" t="s">
        <v>172</v>
      </c>
      <c r="D1776" s="145" t="s">
        <v>173</v>
      </c>
      <c r="F1776" s="145" t="s">
        <v>174</v>
      </c>
      <c r="G1776" s="145" t="s">
        <v>175</v>
      </c>
      <c r="H1776" s="145" t="s">
        <v>176</v>
      </c>
      <c r="I1776" s="146" t="s">
        <v>177</v>
      </c>
      <c r="J1776" s="145" t="s">
        <v>178</v>
      </c>
    </row>
    <row r="1777" spans="1:8" ht="12.75">
      <c r="A1777" s="147" t="s">
        <v>65</v>
      </c>
      <c r="C1777" s="148">
        <v>259.9399999999441</v>
      </c>
      <c r="D1777" s="128">
        <v>1813607.8488426208</v>
      </c>
      <c r="F1777" s="128">
        <v>22025</v>
      </c>
      <c r="G1777" s="128">
        <v>20575</v>
      </c>
      <c r="H1777" s="149" t="s">
        <v>714</v>
      </c>
    </row>
    <row r="1779" spans="4:8" ht="12.75">
      <c r="D1779" s="128">
        <v>1918684.005941391</v>
      </c>
      <c r="F1779" s="128">
        <v>22050</v>
      </c>
      <c r="G1779" s="128">
        <v>20600</v>
      </c>
      <c r="H1779" s="149" t="s">
        <v>715</v>
      </c>
    </row>
    <row r="1781" spans="4:8" ht="12.75">
      <c r="D1781" s="128">
        <v>1894111.721036911</v>
      </c>
      <c r="F1781" s="128">
        <v>22475</v>
      </c>
      <c r="G1781" s="128">
        <v>20700</v>
      </c>
      <c r="H1781" s="149" t="s">
        <v>716</v>
      </c>
    </row>
    <row r="1783" spans="1:10" ht="12.75">
      <c r="A1783" s="144" t="s">
        <v>179</v>
      </c>
      <c r="C1783" s="150" t="s">
        <v>180</v>
      </c>
      <c r="D1783" s="128">
        <v>1875467.8586069741</v>
      </c>
      <c r="F1783" s="128">
        <v>22183.333333333336</v>
      </c>
      <c r="G1783" s="128">
        <v>20625</v>
      </c>
      <c r="H1783" s="128">
        <v>1854148.9592359052</v>
      </c>
      <c r="I1783" s="128">
        <v>-0.0001</v>
      </c>
      <c r="J1783" s="128">
        <v>-0.0001</v>
      </c>
    </row>
    <row r="1784" spans="1:8" ht="12.75">
      <c r="A1784" s="127">
        <v>38400.91611111111</v>
      </c>
      <c r="C1784" s="150" t="s">
        <v>181</v>
      </c>
      <c r="D1784" s="128">
        <v>54963.123113524955</v>
      </c>
      <c r="F1784" s="128">
        <v>252.89984842489196</v>
      </c>
      <c r="G1784" s="128">
        <v>66.14378277661476</v>
      </c>
      <c r="H1784" s="128">
        <v>54963.123113524955</v>
      </c>
    </row>
    <row r="1786" spans="3:8" ht="12.75">
      <c r="C1786" s="150" t="s">
        <v>182</v>
      </c>
      <c r="D1786" s="128">
        <v>2.93063530048174</v>
      </c>
      <c r="F1786" s="128">
        <v>1.1400443956043214</v>
      </c>
      <c r="G1786" s="128">
        <v>0.3206971286138897</v>
      </c>
      <c r="H1786" s="128">
        <v>2.964331578632995</v>
      </c>
    </row>
    <row r="1787" spans="1:10" ht="12.75">
      <c r="A1787" s="144" t="s">
        <v>171</v>
      </c>
      <c r="C1787" s="145" t="s">
        <v>172</v>
      </c>
      <c r="D1787" s="145" t="s">
        <v>173</v>
      </c>
      <c r="F1787" s="145" t="s">
        <v>174</v>
      </c>
      <c r="G1787" s="145" t="s">
        <v>175</v>
      </c>
      <c r="H1787" s="145" t="s">
        <v>176</v>
      </c>
      <c r="I1787" s="146" t="s">
        <v>177</v>
      </c>
      <c r="J1787" s="145" t="s">
        <v>178</v>
      </c>
    </row>
    <row r="1788" spans="1:8" ht="12.75">
      <c r="A1788" s="147" t="s">
        <v>67</v>
      </c>
      <c r="C1788" s="148">
        <v>285.2129999999888</v>
      </c>
      <c r="D1788" s="128">
        <v>1195786.6349334717</v>
      </c>
      <c r="F1788" s="128">
        <v>15425</v>
      </c>
      <c r="G1788" s="128">
        <v>12675</v>
      </c>
      <c r="H1788" s="149" t="s">
        <v>717</v>
      </c>
    </row>
    <row r="1790" spans="4:8" ht="12.75">
      <c r="D1790" s="128">
        <v>1207461.3452625275</v>
      </c>
      <c r="F1790" s="128">
        <v>15275</v>
      </c>
      <c r="G1790" s="128">
        <v>12625</v>
      </c>
      <c r="H1790" s="149" t="s">
        <v>718</v>
      </c>
    </row>
    <row r="1792" spans="4:8" ht="12.75">
      <c r="D1792" s="128">
        <v>1176245.7371349335</v>
      </c>
      <c r="F1792" s="128">
        <v>15425</v>
      </c>
      <c r="G1792" s="128">
        <v>12625</v>
      </c>
      <c r="H1792" s="149" t="s">
        <v>719</v>
      </c>
    </row>
    <row r="1794" spans="1:10" ht="12.75">
      <c r="A1794" s="144" t="s">
        <v>179</v>
      </c>
      <c r="C1794" s="150" t="s">
        <v>180</v>
      </c>
      <c r="D1794" s="128">
        <v>1193164.5724436443</v>
      </c>
      <c r="F1794" s="128">
        <v>15375</v>
      </c>
      <c r="G1794" s="128">
        <v>12641.666666666668</v>
      </c>
      <c r="H1794" s="128">
        <v>1179248.0430815823</v>
      </c>
      <c r="I1794" s="128">
        <v>-0.0001</v>
      </c>
      <c r="J1794" s="128">
        <v>-0.0001</v>
      </c>
    </row>
    <row r="1795" spans="1:8" ht="12.75">
      <c r="A1795" s="127">
        <v>38400.91678240741</v>
      </c>
      <c r="C1795" s="150" t="s">
        <v>181</v>
      </c>
      <c r="D1795" s="128">
        <v>15772.125933721385</v>
      </c>
      <c r="F1795" s="128">
        <v>86.60254037844386</v>
      </c>
      <c r="G1795" s="128">
        <v>28.867513459481284</v>
      </c>
      <c r="H1795" s="128">
        <v>15772.125933721385</v>
      </c>
    </row>
    <row r="1797" spans="3:8" ht="12.75">
      <c r="C1797" s="150" t="s">
        <v>182</v>
      </c>
      <c r="D1797" s="128">
        <v>1.3218734697611325</v>
      </c>
      <c r="F1797" s="128">
        <v>0.5632685553069519</v>
      </c>
      <c r="G1797" s="128">
        <v>0.22835211701633185</v>
      </c>
      <c r="H1797" s="128">
        <v>1.3374731487792888</v>
      </c>
    </row>
    <row r="1798" spans="1:10" ht="12.75">
      <c r="A1798" s="144" t="s">
        <v>171</v>
      </c>
      <c r="C1798" s="145" t="s">
        <v>172</v>
      </c>
      <c r="D1798" s="145" t="s">
        <v>173</v>
      </c>
      <c r="F1798" s="145" t="s">
        <v>174</v>
      </c>
      <c r="G1798" s="145" t="s">
        <v>175</v>
      </c>
      <c r="H1798" s="145" t="s">
        <v>176</v>
      </c>
      <c r="I1798" s="146" t="s">
        <v>177</v>
      </c>
      <c r="J1798" s="145" t="s">
        <v>178</v>
      </c>
    </row>
    <row r="1799" spans="1:8" ht="12.75">
      <c r="A1799" s="147" t="s">
        <v>63</v>
      </c>
      <c r="C1799" s="148">
        <v>288.1579999998212</v>
      </c>
      <c r="D1799" s="128">
        <v>485458.4763150215</v>
      </c>
      <c r="F1799" s="128">
        <v>4800</v>
      </c>
      <c r="G1799" s="128">
        <v>4310</v>
      </c>
      <c r="H1799" s="149" t="s">
        <v>720</v>
      </c>
    </row>
    <row r="1801" spans="4:8" ht="12.75">
      <c r="D1801" s="128">
        <v>473047.1270432472</v>
      </c>
      <c r="F1801" s="128">
        <v>4800</v>
      </c>
      <c r="G1801" s="128">
        <v>4310</v>
      </c>
      <c r="H1801" s="149" t="s">
        <v>721</v>
      </c>
    </row>
    <row r="1803" spans="4:8" ht="12.75">
      <c r="D1803" s="128">
        <v>472410.89117336273</v>
      </c>
      <c r="F1803" s="128">
        <v>4800</v>
      </c>
      <c r="G1803" s="128">
        <v>4310</v>
      </c>
      <c r="H1803" s="149" t="s">
        <v>722</v>
      </c>
    </row>
    <row r="1805" spans="1:10" ht="12.75">
      <c r="A1805" s="144" t="s">
        <v>179</v>
      </c>
      <c r="C1805" s="150" t="s">
        <v>180</v>
      </c>
      <c r="D1805" s="128">
        <v>476972.1648438772</v>
      </c>
      <c r="F1805" s="128">
        <v>4800</v>
      </c>
      <c r="G1805" s="128">
        <v>4310</v>
      </c>
      <c r="H1805" s="128">
        <v>472420.95909166476</v>
      </c>
      <c r="I1805" s="128">
        <v>-0.0001</v>
      </c>
      <c r="J1805" s="128">
        <v>-0.0001</v>
      </c>
    </row>
    <row r="1806" spans="1:8" ht="12.75">
      <c r="A1806" s="127">
        <v>38400.91721064815</v>
      </c>
      <c r="C1806" s="150" t="s">
        <v>181</v>
      </c>
      <c r="D1806" s="128">
        <v>7356.242981952897</v>
      </c>
      <c r="H1806" s="128">
        <v>7356.242981952897</v>
      </c>
    </row>
    <row r="1808" spans="3:8" ht="12.75">
      <c r="C1808" s="150" t="s">
        <v>182</v>
      </c>
      <c r="D1808" s="128">
        <v>1.5422793035230364</v>
      </c>
      <c r="F1808" s="128">
        <v>0</v>
      </c>
      <c r="G1808" s="128">
        <v>0</v>
      </c>
      <c r="H1808" s="128">
        <v>1.5571373031579556</v>
      </c>
    </row>
    <row r="1809" spans="1:10" ht="12.75">
      <c r="A1809" s="144" t="s">
        <v>171</v>
      </c>
      <c r="C1809" s="145" t="s">
        <v>172</v>
      </c>
      <c r="D1809" s="145" t="s">
        <v>173</v>
      </c>
      <c r="F1809" s="145" t="s">
        <v>174</v>
      </c>
      <c r="G1809" s="145" t="s">
        <v>175</v>
      </c>
      <c r="H1809" s="145" t="s">
        <v>176</v>
      </c>
      <c r="I1809" s="146" t="s">
        <v>177</v>
      </c>
      <c r="J1809" s="145" t="s">
        <v>178</v>
      </c>
    </row>
    <row r="1810" spans="1:8" ht="12.75">
      <c r="A1810" s="147" t="s">
        <v>64</v>
      </c>
      <c r="C1810" s="148">
        <v>334.94100000010803</v>
      </c>
      <c r="D1810" s="128">
        <v>196996.23263597488</v>
      </c>
      <c r="F1810" s="128">
        <v>30700</v>
      </c>
      <c r="G1810" s="128">
        <v>49500</v>
      </c>
      <c r="H1810" s="149" t="s">
        <v>723</v>
      </c>
    </row>
    <row r="1812" spans="4:8" ht="12.75">
      <c r="D1812" s="128">
        <v>202639.35145497322</v>
      </c>
      <c r="F1812" s="128">
        <v>30500</v>
      </c>
      <c r="G1812" s="128">
        <v>52500</v>
      </c>
      <c r="H1812" s="149" t="s">
        <v>724</v>
      </c>
    </row>
    <row r="1814" spans="4:8" ht="12.75">
      <c r="D1814" s="128">
        <v>202505.22621178627</v>
      </c>
      <c r="F1814" s="128">
        <v>31100</v>
      </c>
      <c r="G1814" s="128">
        <v>42200</v>
      </c>
      <c r="H1814" s="149" t="s">
        <v>725</v>
      </c>
    </row>
    <row r="1816" spans="1:10" ht="12.75">
      <c r="A1816" s="144" t="s">
        <v>179</v>
      </c>
      <c r="C1816" s="150" t="s">
        <v>180</v>
      </c>
      <c r="D1816" s="128">
        <v>200713.6034342448</v>
      </c>
      <c r="F1816" s="128">
        <v>30766.666666666664</v>
      </c>
      <c r="G1816" s="128">
        <v>48066.66666666667</v>
      </c>
      <c r="H1816" s="128">
        <v>156999.13802543978</v>
      </c>
      <c r="I1816" s="128">
        <v>-0.0001</v>
      </c>
      <c r="J1816" s="128">
        <v>-0.0001</v>
      </c>
    </row>
    <row r="1817" spans="1:8" ht="12.75">
      <c r="A1817" s="127">
        <v>38400.91768518519</v>
      </c>
      <c r="C1817" s="150" t="s">
        <v>181</v>
      </c>
      <c r="D1817" s="128">
        <v>3220.0359678252885</v>
      </c>
      <c r="F1817" s="128">
        <v>305.5050463303894</v>
      </c>
      <c r="G1817" s="128">
        <v>5297.483679383386</v>
      </c>
      <c r="H1817" s="128">
        <v>3220.0359678252885</v>
      </c>
    </row>
    <row r="1819" spans="3:8" ht="12.75">
      <c r="C1819" s="150" t="s">
        <v>182</v>
      </c>
      <c r="D1819" s="128">
        <v>1.6042938359582561</v>
      </c>
      <c r="F1819" s="128">
        <v>0.9929741484194673</v>
      </c>
      <c r="G1819" s="128">
        <v>11.021117224792068</v>
      </c>
      <c r="H1819" s="128">
        <v>2.050989583970532</v>
      </c>
    </row>
    <row r="1820" spans="1:10" ht="12.75">
      <c r="A1820" s="144" t="s">
        <v>171</v>
      </c>
      <c r="C1820" s="145" t="s">
        <v>172</v>
      </c>
      <c r="D1820" s="145" t="s">
        <v>173</v>
      </c>
      <c r="F1820" s="145" t="s">
        <v>174</v>
      </c>
      <c r="G1820" s="145" t="s">
        <v>175</v>
      </c>
      <c r="H1820" s="145" t="s">
        <v>176</v>
      </c>
      <c r="I1820" s="146" t="s">
        <v>177</v>
      </c>
      <c r="J1820" s="145" t="s">
        <v>178</v>
      </c>
    </row>
    <row r="1821" spans="1:8" ht="12.75">
      <c r="A1821" s="147" t="s">
        <v>68</v>
      </c>
      <c r="C1821" s="148">
        <v>393.36599999992177</v>
      </c>
      <c r="D1821" s="128">
        <v>5472092.268539429</v>
      </c>
      <c r="F1821" s="128">
        <v>18000</v>
      </c>
      <c r="G1821" s="128">
        <v>17800</v>
      </c>
      <c r="H1821" s="149" t="s">
        <v>726</v>
      </c>
    </row>
    <row r="1823" spans="4:8" ht="12.75">
      <c r="D1823" s="128">
        <v>5396489.257324219</v>
      </c>
      <c r="F1823" s="128">
        <v>18600</v>
      </c>
      <c r="G1823" s="128">
        <v>16200</v>
      </c>
      <c r="H1823" s="149" t="s">
        <v>727</v>
      </c>
    </row>
    <row r="1825" spans="4:8" ht="12.75">
      <c r="D1825" s="128">
        <v>5474028.752029419</v>
      </c>
      <c r="F1825" s="128">
        <v>20200</v>
      </c>
      <c r="G1825" s="128">
        <v>16900</v>
      </c>
      <c r="H1825" s="149" t="s">
        <v>728</v>
      </c>
    </row>
    <row r="1827" spans="1:10" ht="12.75">
      <c r="A1827" s="144" t="s">
        <v>179</v>
      </c>
      <c r="C1827" s="150" t="s">
        <v>180</v>
      </c>
      <c r="D1827" s="128">
        <v>5447536.759297689</v>
      </c>
      <c r="F1827" s="128">
        <v>18933.333333333332</v>
      </c>
      <c r="G1827" s="128">
        <v>16966.666666666668</v>
      </c>
      <c r="H1827" s="128">
        <v>5429586.759297689</v>
      </c>
      <c r="I1827" s="128">
        <v>-0.0001</v>
      </c>
      <c r="J1827" s="128">
        <v>-0.0001</v>
      </c>
    </row>
    <row r="1828" spans="1:8" ht="12.75">
      <c r="A1828" s="127">
        <v>38400.918171296296</v>
      </c>
      <c r="C1828" s="150" t="s">
        <v>181</v>
      </c>
      <c r="D1828" s="128">
        <v>44219.03532838922</v>
      </c>
      <c r="F1828" s="128">
        <v>1137.2481406154652</v>
      </c>
      <c r="G1828" s="128">
        <v>802.0806277010644</v>
      </c>
      <c r="H1828" s="128">
        <v>44219.03532838922</v>
      </c>
    </row>
    <row r="1830" spans="3:8" ht="12.75">
      <c r="C1830" s="150" t="s">
        <v>182</v>
      </c>
      <c r="D1830" s="128">
        <v>0.8117253225123726</v>
      </c>
      <c r="F1830" s="128">
        <v>6.006592291983093</v>
      </c>
      <c r="G1830" s="128">
        <v>4.727390733012166</v>
      </c>
      <c r="H1830" s="128">
        <v>0.8144088544614931</v>
      </c>
    </row>
    <row r="1831" spans="1:10" ht="12.75">
      <c r="A1831" s="144" t="s">
        <v>171</v>
      </c>
      <c r="C1831" s="145" t="s">
        <v>172</v>
      </c>
      <c r="D1831" s="145" t="s">
        <v>173</v>
      </c>
      <c r="F1831" s="145" t="s">
        <v>174</v>
      </c>
      <c r="G1831" s="145" t="s">
        <v>175</v>
      </c>
      <c r="H1831" s="145" t="s">
        <v>176</v>
      </c>
      <c r="I1831" s="146" t="s">
        <v>177</v>
      </c>
      <c r="J1831" s="145" t="s">
        <v>178</v>
      </c>
    </row>
    <row r="1832" spans="1:8" ht="12.75">
      <c r="A1832" s="147" t="s">
        <v>62</v>
      </c>
      <c r="C1832" s="148">
        <v>396.15199999976903</v>
      </c>
      <c r="D1832" s="128">
        <v>5773112.454734802</v>
      </c>
      <c r="F1832" s="128">
        <v>108000</v>
      </c>
      <c r="G1832" s="128">
        <v>107500</v>
      </c>
      <c r="H1832" s="149" t="s">
        <v>729</v>
      </c>
    </row>
    <row r="1834" spans="4:8" ht="12.75">
      <c r="D1834" s="128">
        <v>5919800.738899231</v>
      </c>
      <c r="F1834" s="128">
        <v>107700</v>
      </c>
      <c r="G1834" s="128">
        <v>107900</v>
      </c>
      <c r="H1834" s="149" t="s">
        <v>730</v>
      </c>
    </row>
    <row r="1836" spans="4:8" ht="12.75">
      <c r="D1836" s="128">
        <v>5726185.4515686035</v>
      </c>
      <c r="F1836" s="128">
        <v>108100</v>
      </c>
      <c r="G1836" s="128">
        <v>107100</v>
      </c>
      <c r="H1836" s="149" t="s">
        <v>731</v>
      </c>
    </row>
    <row r="1838" spans="1:10" ht="12.75">
      <c r="A1838" s="144" t="s">
        <v>179</v>
      </c>
      <c r="C1838" s="150" t="s">
        <v>180</v>
      </c>
      <c r="D1838" s="128">
        <v>5806366.215067545</v>
      </c>
      <c r="F1838" s="128">
        <v>107933.33333333334</v>
      </c>
      <c r="G1838" s="128">
        <v>107500</v>
      </c>
      <c r="H1838" s="128">
        <v>5698647.229732627</v>
      </c>
      <c r="I1838" s="128">
        <v>-0.0001</v>
      </c>
      <c r="J1838" s="128">
        <v>-0.0001</v>
      </c>
    </row>
    <row r="1839" spans="1:8" ht="12.75">
      <c r="A1839" s="127">
        <v>38400.91863425926</v>
      </c>
      <c r="C1839" s="150" t="s">
        <v>181</v>
      </c>
      <c r="D1839" s="128">
        <v>101000.3925943855</v>
      </c>
      <c r="F1839" s="128">
        <v>208.16659994661327</v>
      </c>
      <c r="G1839" s="128">
        <v>400</v>
      </c>
      <c r="H1839" s="128">
        <v>101000.3925943855</v>
      </c>
    </row>
    <row r="1841" spans="3:8" ht="12.75">
      <c r="C1841" s="150" t="s">
        <v>182</v>
      </c>
      <c r="D1841" s="128">
        <v>1.7394767889818779</v>
      </c>
      <c r="F1841" s="128">
        <v>0.19286590483009258</v>
      </c>
      <c r="G1841" s="128">
        <v>0.3720930232558139</v>
      </c>
      <c r="H1841" s="128">
        <v>1.7723573424130752</v>
      </c>
    </row>
    <row r="1842" spans="1:10" ht="12.75">
      <c r="A1842" s="144" t="s">
        <v>171</v>
      </c>
      <c r="C1842" s="145" t="s">
        <v>172</v>
      </c>
      <c r="D1842" s="145" t="s">
        <v>173</v>
      </c>
      <c r="F1842" s="145" t="s">
        <v>174</v>
      </c>
      <c r="G1842" s="145" t="s">
        <v>175</v>
      </c>
      <c r="H1842" s="145" t="s">
        <v>176</v>
      </c>
      <c r="I1842" s="146" t="s">
        <v>177</v>
      </c>
      <c r="J1842" s="145" t="s">
        <v>178</v>
      </c>
    </row>
    <row r="1843" spans="1:8" ht="12.75">
      <c r="A1843" s="147" t="s">
        <v>69</v>
      </c>
      <c r="C1843" s="148">
        <v>589.5920000001788</v>
      </c>
      <c r="D1843" s="128">
        <v>388779.1117553711</v>
      </c>
      <c r="F1843" s="128">
        <v>3530</v>
      </c>
      <c r="G1843" s="128">
        <v>3459.9999999962747</v>
      </c>
      <c r="H1843" s="149" t="s">
        <v>732</v>
      </c>
    </row>
    <row r="1845" spans="4:8" ht="12.75">
      <c r="D1845" s="128">
        <v>381804.1656832695</v>
      </c>
      <c r="F1845" s="128">
        <v>3709.9999999962747</v>
      </c>
      <c r="G1845" s="128">
        <v>3320</v>
      </c>
      <c r="H1845" s="149" t="s">
        <v>733</v>
      </c>
    </row>
    <row r="1847" spans="4:8" ht="12.75">
      <c r="D1847" s="128">
        <v>375770.7246861458</v>
      </c>
      <c r="F1847" s="128">
        <v>3790.0000000037253</v>
      </c>
      <c r="G1847" s="128">
        <v>3380</v>
      </c>
      <c r="H1847" s="149" t="s">
        <v>734</v>
      </c>
    </row>
    <row r="1849" spans="1:10" ht="12.75">
      <c r="A1849" s="144" t="s">
        <v>179</v>
      </c>
      <c r="C1849" s="150" t="s">
        <v>180</v>
      </c>
      <c r="D1849" s="128">
        <v>382118.0007082621</v>
      </c>
      <c r="F1849" s="128">
        <v>3676.666666666667</v>
      </c>
      <c r="G1849" s="128">
        <v>3386.6666666654246</v>
      </c>
      <c r="H1849" s="128">
        <v>378595.1311127258</v>
      </c>
      <c r="I1849" s="128">
        <v>-0.0001</v>
      </c>
      <c r="J1849" s="128">
        <v>-0.0001</v>
      </c>
    </row>
    <row r="1850" spans="1:8" ht="12.75">
      <c r="A1850" s="127">
        <v>38400.91913194444</v>
      </c>
      <c r="C1850" s="150" t="s">
        <v>181</v>
      </c>
      <c r="D1850" s="128">
        <v>6509.869649450635</v>
      </c>
      <c r="F1850" s="128">
        <v>133.16656237070984</v>
      </c>
      <c r="G1850" s="128">
        <v>70.23769168373877</v>
      </c>
      <c r="H1850" s="128">
        <v>6509.869649450635</v>
      </c>
    </row>
    <row r="1852" spans="3:8" ht="12.75">
      <c r="C1852" s="150" t="s">
        <v>182</v>
      </c>
      <c r="D1852" s="128">
        <v>1.70362810372306</v>
      </c>
      <c r="F1852" s="128">
        <v>3.621937326492561</v>
      </c>
      <c r="G1852" s="128">
        <v>2.0739475890875356</v>
      </c>
      <c r="H1852" s="128">
        <v>1.7194805517750669</v>
      </c>
    </row>
    <row r="1853" spans="1:10" ht="12.75">
      <c r="A1853" s="144" t="s">
        <v>171</v>
      </c>
      <c r="C1853" s="145" t="s">
        <v>172</v>
      </c>
      <c r="D1853" s="145" t="s">
        <v>173</v>
      </c>
      <c r="F1853" s="145" t="s">
        <v>174</v>
      </c>
      <c r="G1853" s="145" t="s">
        <v>175</v>
      </c>
      <c r="H1853" s="145" t="s">
        <v>176</v>
      </c>
      <c r="I1853" s="146" t="s">
        <v>177</v>
      </c>
      <c r="J1853" s="145" t="s">
        <v>178</v>
      </c>
    </row>
    <row r="1854" spans="1:8" ht="12.75">
      <c r="A1854" s="147" t="s">
        <v>70</v>
      </c>
      <c r="C1854" s="148">
        <v>766.4900000002235</v>
      </c>
      <c r="D1854" s="128">
        <v>2337.1612780615687</v>
      </c>
      <c r="F1854" s="128">
        <v>1793</v>
      </c>
      <c r="G1854" s="128">
        <v>1871</v>
      </c>
      <c r="H1854" s="149" t="s">
        <v>735</v>
      </c>
    </row>
    <row r="1856" spans="4:8" ht="12.75">
      <c r="D1856" s="128">
        <v>2290.6720874346793</v>
      </c>
      <c r="F1856" s="128">
        <v>1896</v>
      </c>
      <c r="G1856" s="128">
        <v>1778</v>
      </c>
      <c r="H1856" s="149" t="s">
        <v>513</v>
      </c>
    </row>
    <row r="1858" spans="4:8" ht="12.75">
      <c r="D1858" s="128">
        <v>2311.970780134201</v>
      </c>
      <c r="F1858" s="128">
        <v>1722</v>
      </c>
      <c r="G1858" s="128">
        <v>1756</v>
      </c>
      <c r="H1858" s="149" t="s">
        <v>514</v>
      </c>
    </row>
    <row r="1860" spans="1:10" ht="12.75">
      <c r="A1860" s="144" t="s">
        <v>179</v>
      </c>
      <c r="C1860" s="150" t="s">
        <v>180</v>
      </c>
      <c r="D1860" s="128">
        <v>2313.268048543483</v>
      </c>
      <c r="F1860" s="128">
        <v>1803.6666666666665</v>
      </c>
      <c r="G1860" s="128">
        <v>1801.6666666666665</v>
      </c>
      <c r="H1860" s="128">
        <v>510.6404062670603</v>
      </c>
      <c r="I1860" s="128">
        <v>-0.0001</v>
      </c>
      <c r="J1860" s="128">
        <v>-0.0001</v>
      </c>
    </row>
    <row r="1861" spans="1:8" ht="12.75">
      <c r="A1861" s="127">
        <v>38400.91962962963</v>
      </c>
      <c r="C1861" s="150" t="s">
        <v>181</v>
      </c>
      <c r="D1861" s="128">
        <v>23.271729421742943</v>
      </c>
      <c r="F1861" s="128">
        <v>87.48904693350667</v>
      </c>
      <c r="G1861" s="128">
        <v>61.04370019365907</v>
      </c>
      <c r="H1861" s="128">
        <v>23.271729421742943</v>
      </c>
    </row>
    <row r="1863" spans="3:8" ht="12.75">
      <c r="C1863" s="150" t="s">
        <v>182</v>
      </c>
      <c r="D1863" s="128">
        <v>1.0060109305705263</v>
      </c>
      <c r="F1863" s="128">
        <v>4.850621711338386</v>
      </c>
      <c r="G1863" s="128">
        <v>3.388179474208644</v>
      </c>
      <c r="H1863" s="128">
        <v>4.55736152802057</v>
      </c>
    </row>
    <row r="1864" spans="1:16" ht="12.75">
      <c r="A1864" s="138" t="s">
        <v>226</v>
      </c>
      <c r="B1864" s="133" t="s">
        <v>515</v>
      </c>
      <c r="D1864" s="138" t="s">
        <v>227</v>
      </c>
      <c r="E1864" s="133" t="s">
        <v>228</v>
      </c>
      <c r="F1864" s="134" t="s">
        <v>105</v>
      </c>
      <c r="G1864" s="139" t="s">
        <v>230</v>
      </c>
      <c r="H1864" s="140">
        <v>2</v>
      </c>
      <c r="I1864" s="141" t="s">
        <v>231</v>
      </c>
      <c r="J1864" s="140">
        <v>2</v>
      </c>
      <c r="K1864" s="139" t="s">
        <v>232</v>
      </c>
      <c r="L1864" s="142">
        <v>1</v>
      </c>
      <c r="M1864" s="139" t="s">
        <v>233</v>
      </c>
      <c r="N1864" s="143">
        <v>1</v>
      </c>
      <c r="O1864" s="139" t="s">
        <v>234</v>
      </c>
      <c r="P1864" s="143">
        <v>1</v>
      </c>
    </row>
    <row r="1866" spans="1:10" ht="12.75">
      <c r="A1866" s="144" t="s">
        <v>171</v>
      </c>
      <c r="C1866" s="145" t="s">
        <v>172</v>
      </c>
      <c r="D1866" s="145" t="s">
        <v>173</v>
      </c>
      <c r="F1866" s="145" t="s">
        <v>174</v>
      </c>
      <c r="G1866" s="145" t="s">
        <v>175</v>
      </c>
      <c r="H1866" s="145" t="s">
        <v>176</v>
      </c>
      <c r="I1866" s="146" t="s">
        <v>177</v>
      </c>
      <c r="J1866" s="145" t="s">
        <v>178</v>
      </c>
    </row>
    <row r="1867" spans="1:8" ht="12.75">
      <c r="A1867" s="147" t="s">
        <v>38</v>
      </c>
      <c r="C1867" s="148">
        <v>178.2290000000503</v>
      </c>
      <c r="D1867" s="128">
        <v>368.5</v>
      </c>
      <c r="F1867" s="128">
        <v>317</v>
      </c>
      <c r="G1867" s="128">
        <v>284</v>
      </c>
      <c r="H1867" s="149" t="s">
        <v>516</v>
      </c>
    </row>
    <row r="1869" spans="4:8" ht="12.75">
      <c r="D1869" s="128">
        <v>346</v>
      </c>
      <c r="F1869" s="128">
        <v>331</v>
      </c>
      <c r="G1869" s="128">
        <v>315</v>
      </c>
      <c r="H1869" s="149" t="s">
        <v>517</v>
      </c>
    </row>
    <row r="1871" spans="4:8" ht="12.75">
      <c r="D1871" s="128">
        <v>376.1722259474918</v>
      </c>
      <c r="F1871" s="128">
        <v>353</v>
      </c>
      <c r="G1871" s="128">
        <v>327</v>
      </c>
      <c r="H1871" s="149" t="s">
        <v>518</v>
      </c>
    </row>
    <row r="1873" spans="1:8" ht="12.75">
      <c r="A1873" s="144" t="s">
        <v>179</v>
      </c>
      <c r="C1873" s="150" t="s">
        <v>180</v>
      </c>
      <c r="D1873" s="128">
        <v>363.5574086491639</v>
      </c>
      <c r="F1873" s="128">
        <v>333.66666666666663</v>
      </c>
      <c r="G1873" s="128">
        <v>308.6666666666667</v>
      </c>
      <c r="H1873" s="128">
        <v>45.71941982234831</v>
      </c>
    </row>
    <row r="1874" spans="1:8" ht="12.75">
      <c r="A1874" s="127">
        <v>38400.921898148146</v>
      </c>
      <c r="C1874" s="150" t="s">
        <v>181</v>
      </c>
      <c r="D1874" s="128">
        <v>15.681604241998741</v>
      </c>
      <c r="F1874" s="128">
        <v>18.14754345175493</v>
      </c>
      <c r="G1874" s="128">
        <v>22.18858565419016</v>
      </c>
      <c r="H1874" s="128">
        <v>15.681604241998741</v>
      </c>
    </row>
    <row r="1876" spans="3:8" ht="12.75">
      <c r="C1876" s="150" t="s">
        <v>182</v>
      </c>
      <c r="D1876" s="128">
        <v>4.313377713925678</v>
      </c>
      <c r="F1876" s="128">
        <v>5.4388242113151675</v>
      </c>
      <c r="G1876" s="128">
        <v>7.188526669824024</v>
      </c>
      <c r="H1876" s="128">
        <v>34.299657132423505</v>
      </c>
    </row>
    <row r="1877" spans="1:10" ht="12.75">
      <c r="A1877" s="144" t="s">
        <v>171</v>
      </c>
      <c r="C1877" s="145" t="s">
        <v>172</v>
      </c>
      <c r="D1877" s="145" t="s">
        <v>173</v>
      </c>
      <c r="F1877" s="145" t="s">
        <v>174</v>
      </c>
      <c r="G1877" s="145" t="s">
        <v>175</v>
      </c>
      <c r="H1877" s="145" t="s">
        <v>176</v>
      </c>
      <c r="I1877" s="146" t="s">
        <v>177</v>
      </c>
      <c r="J1877" s="145" t="s">
        <v>178</v>
      </c>
    </row>
    <row r="1878" spans="1:8" ht="12.75">
      <c r="A1878" s="147" t="s">
        <v>63</v>
      </c>
      <c r="C1878" s="148">
        <v>251.61100000003353</v>
      </c>
      <c r="D1878" s="128">
        <v>4765316.196990967</v>
      </c>
      <c r="F1878" s="128">
        <v>32300</v>
      </c>
      <c r="G1878" s="128">
        <v>27400</v>
      </c>
      <c r="H1878" s="149" t="s">
        <v>741</v>
      </c>
    </row>
    <row r="1880" spans="4:8" ht="12.75">
      <c r="D1880" s="128">
        <v>4778010.064186096</v>
      </c>
      <c r="F1880" s="128">
        <v>35700</v>
      </c>
      <c r="G1880" s="128">
        <v>26500</v>
      </c>
      <c r="H1880" s="149" t="s">
        <v>742</v>
      </c>
    </row>
    <row r="1882" spans="4:8" ht="12.75">
      <c r="D1882" s="128">
        <v>4667029.0338974</v>
      </c>
      <c r="F1882" s="128">
        <v>37300</v>
      </c>
      <c r="G1882" s="128">
        <v>27200</v>
      </c>
      <c r="H1882" s="149" t="s">
        <v>743</v>
      </c>
    </row>
    <row r="1884" spans="1:10" ht="12.75">
      <c r="A1884" s="144" t="s">
        <v>179</v>
      </c>
      <c r="C1884" s="150" t="s">
        <v>180</v>
      </c>
      <c r="D1884" s="128">
        <v>4736785.098358154</v>
      </c>
      <c r="F1884" s="128">
        <v>35100</v>
      </c>
      <c r="G1884" s="128">
        <v>27033.333333333336</v>
      </c>
      <c r="H1884" s="128">
        <v>4705758.1907276325</v>
      </c>
      <c r="I1884" s="128">
        <v>-0.0001</v>
      </c>
      <c r="J1884" s="128">
        <v>-0.0001</v>
      </c>
    </row>
    <row r="1885" spans="1:8" ht="12.75">
      <c r="A1885" s="127">
        <v>38400.92240740741</v>
      </c>
      <c r="C1885" s="150" t="s">
        <v>181</v>
      </c>
      <c r="D1885" s="128">
        <v>60743.02398531045</v>
      </c>
      <c r="F1885" s="128">
        <v>2553.429066960741</v>
      </c>
      <c r="G1885" s="128">
        <v>472.58156262526086</v>
      </c>
      <c r="H1885" s="128">
        <v>60743.02398531045</v>
      </c>
    </row>
    <row r="1887" spans="3:8" ht="12.75">
      <c r="C1887" s="150" t="s">
        <v>182</v>
      </c>
      <c r="D1887" s="128">
        <v>1.2823681616116585</v>
      </c>
      <c r="F1887" s="128">
        <v>7.274726686497836</v>
      </c>
      <c r="G1887" s="128">
        <v>1.748143881474454</v>
      </c>
      <c r="H1887" s="128">
        <v>1.2908233173774277</v>
      </c>
    </row>
    <row r="1888" spans="1:10" ht="12.75">
      <c r="A1888" s="144" t="s">
        <v>171</v>
      </c>
      <c r="C1888" s="145" t="s">
        <v>172</v>
      </c>
      <c r="D1888" s="145" t="s">
        <v>173</v>
      </c>
      <c r="F1888" s="145" t="s">
        <v>174</v>
      </c>
      <c r="G1888" s="145" t="s">
        <v>175</v>
      </c>
      <c r="H1888" s="145" t="s">
        <v>176</v>
      </c>
      <c r="I1888" s="146" t="s">
        <v>177</v>
      </c>
      <c r="J1888" s="145" t="s">
        <v>178</v>
      </c>
    </row>
    <row r="1889" spans="1:8" ht="12.75">
      <c r="A1889" s="147" t="s">
        <v>66</v>
      </c>
      <c r="C1889" s="148">
        <v>257.6099999998696</v>
      </c>
      <c r="D1889" s="128">
        <v>260720.56021785736</v>
      </c>
      <c r="F1889" s="128">
        <v>13489.999999985099</v>
      </c>
      <c r="G1889" s="128">
        <v>11602.5</v>
      </c>
      <c r="H1889" s="149" t="s">
        <v>744</v>
      </c>
    </row>
    <row r="1891" spans="4:8" ht="12.75">
      <c r="D1891" s="128">
        <v>253312.97681498528</v>
      </c>
      <c r="F1891" s="128">
        <v>13510.000000014901</v>
      </c>
      <c r="G1891" s="128">
        <v>11420</v>
      </c>
      <c r="H1891" s="149" t="s">
        <v>745</v>
      </c>
    </row>
    <row r="1893" spans="4:8" ht="12.75">
      <c r="D1893" s="128">
        <v>254044.75696253777</v>
      </c>
      <c r="F1893" s="128">
        <v>13687.5</v>
      </c>
      <c r="G1893" s="128">
        <v>11507.5</v>
      </c>
      <c r="H1893" s="149" t="s">
        <v>746</v>
      </c>
    </row>
    <row r="1895" spans="1:10" ht="12.75">
      <c r="A1895" s="144" t="s">
        <v>179</v>
      </c>
      <c r="C1895" s="150" t="s">
        <v>180</v>
      </c>
      <c r="D1895" s="128">
        <v>256026.0979984601</v>
      </c>
      <c r="F1895" s="128">
        <v>13562.5</v>
      </c>
      <c r="G1895" s="128">
        <v>11510</v>
      </c>
      <c r="H1895" s="128">
        <v>243489.8479984601</v>
      </c>
      <c r="I1895" s="128">
        <v>-0.0001</v>
      </c>
      <c r="J1895" s="128">
        <v>-0.0001</v>
      </c>
    </row>
    <row r="1896" spans="1:8" ht="12.75">
      <c r="A1896" s="127">
        <v>38400.923055555555</v>
      </c>
      <c r="C1896" s="150" t="s">
        <v>181</v>
      </c>
      <c r="D1896" s="128">
        <v>4081.95506995263</v>
      </c>
      <c r="F1896" s="128">
        <v>108.71407452719806</v>
      </c>
      <c r="G1896" s="128">
        <v>91.27568131764343</v>
      </c>
      <c r="H1896" s="128">
        <v>4081.95506995263</v>
      </c>
    </row>
    <row r="1898" spans="3:8" ht="12.75">
      <c r="C1898" s="150" t="s">
        <v>182</v>
      </c>
      <c r="D1898" s="128">
        <v>1.5943511625823321</v>
      </c>
      <c r="F1898" s="128">
        <v>0.8015784296936264</v>
      </c>
      <c r="G1898" s="128">
        <v>0.7930120010220976</v>
      </c>
      <c r="H1898" s="128">
        <v>1.6764374792243677</v>
      </c>
    </row>
    <row r="1899" spans="1:10" ht="12.75">
      <c r="A1899" s="144" t="s">
        <v>171</v>
      </c>
      <c r="C1899" s="145" t="s">
        <v>172</v>
      </c>
      <c r="D1899" s="145" t="s">
        <v>173</v>
      </c>
      <c r="F1899" s="145" t="s">
        <v>174</v>
      </c>
      <c r="G1899" s="145" t="s">
        <v>175</v>
      </c>
      <c r="H1899" s="145" t="s">
        <v>176</v>
      </c>
      <c r="I1899" s="146" t="s">
        <v>177</v>
      </c>
      <c r="J1899" s="145" t="s">
        <v>178</v>
      </c>
    </row>
    <row r="1900" spans="1:8" ht="12.75">
      <c r="A1900" s="147" t="s">
        <v>65</v>
      </c>
      <c r="C1900" s="148">
        <v>259.9399999999441</v>
      </c>
      <c r="D1900" s="128">
        <v>1940999.8332595825</v>
      </c>
      <c r="F1900" s="128">
        <v>22400</v>
      </c>
      <c r="G1900" s="128">
        <v>20700</v>
      </c>
      <c r="H1900" s="149" t="s">
        <v>747</v>
      </c>
    </row>
    <row r="1902" spans="4:8" ht="12.75">
      <c r="D1902" s="128">
        <v>1967331.1297302246</v>
      </c>
      <c r="F1902" s="128">
        <v>22325</v>
      </c>
      <c r="G1902" s="128">
        <v>20925</v>
      </c>
      <c r="H1902" s="149" t="s">
        <v>748</v>
      </c>
    </row>
    <row r="1904" spans="4:8" ht="12.75">
      <c r="D1904" s="128">
        <v>1880218.3426418304</v>
      </c>
      <c r="F1904" s="128">
        <v>23200</v>
      </c>
      <c r="G1904" s="128">
        <v>20325</v>
      </c>
      <c r="H1904" s="149" t="s">
        <v>749</v>
      </c>
    </row>
    <row r="1906" spans="1:10" ht="12.75">
      <c r="A1906" s="144" t="s">
        <v>179</v>
      </c>
      <c r="C1906" s="150" t="s">
        <v>180</v>
      </c>
      <c r="D1906" s="128">
        <v>1929516.435210546</v>
      </c>
      <c r="F1906" s="128">
        <v>22641.666666666664</v>
      </c>
      <c r="G1906" s="128">
        <v>20650</v>
      </c>
      <c r="H1906" s="128">
        <v>1907979.579864634</v>
      </c>
      <c r="I1906" s="128">
        <v>-0.0001</v>
      </c>
      <c r="J1906" s="128">
        <v>-0.0001</v>
      </c>
    </row>
    <row r="1907" spans="1:8" ht="12.75">
      <c r="A1907" s="127">
        <v>38400.923726851855</v>
      </c>
      <c r="C1907" s="150" t="s">
        <v>181</v>
      </c>
      <c r="D1907" s="128">
        <v>44677.295594537354</v>
      </c>
      <c r="F1907" s="128">
        <v>484.9828175650488</v>
      </c>
      <c r="G1907" s="128">
        <v>303.10889132455355</v>
      </c>
      <c r="H1907" s="128">
        <v>44677.295594537354</v>
      </c>
    </row>
    <row r="1909" spans="3:8" ht="12.75">
      <c r="C1909" s="150" t="s">
        <v>182</v>
      </c>
      <c r="D1909" s="128">
        <v>2.315465926034584</v>
      </c>
      <c r="F1909" s="128">
        <v>2.141992569297235</v>
      </c>
      <c r="G1909" s="128">
        <v>1.4678396674312522</v>
      </c>
      <c r="H1909" s="128">
        <v>2.341602397951612</v>
      </c>
    </row>
    <row r="1910" spans="1:10" ht="12.75">
      <c r="A1910" s="144" t="s">
        <v>171</v>
      </c>
      <c r="C1910" s="145" t="s">
        <v>172</v>
      </c>
      <c r="D1910" s="145" t="s">
        <v>173</v>
      </c>
      <c r="F1910" s="145" t="s">
        <v>174</v>
      </c>
      <c r="G1910" s="145" t="s">
        <v>175</v>
      </c>
      <c r="H1910" s="145" t="s">
        <v>176</v>
      </c>
      <c r="I1910" s="146" t="s">
        <v>177</v>
      </c>
      <c r="J1910" s="145" t="s">
        <v>178</v>
      </c>
    </row>
    <row r="1911" spans="1:8" ht="12.75">
      <c r="A1911" s="147" t="s">
        <v>67</v>
      </c>
      <c r="C1911" s="148">
        <v>285.2129999999888</v>
      </c>
      <c r="D1911" s="128">
        <v>1105529.3120365143</v>
      </c>
      <c r="F1911" s="128">
        <v>14625</v>
      </c>
      <c r="G1911" s="128">
        <v>12350</v>
      </c>
      <c r="H1911" s="149" t="s">
        <v>750</v>
      </c>
    </row>
    <row r="1913" spans="4:8" ht="12.75">
      <c r="D1913" s="128">
        <v>1147356.7200965881</v>
      </c>
      <c r="F1913" s="128">
        <v>14725</v>
      </c>
      <c r="G1913" s="128">
        <v>12500</v>
      </c>
      <c r="H1913" s="149" t="s">
        <v>751</v>
      </c>
    </row>
    <row r="1915" spans="4:8" ht="12.75">
      <c r="D1915" s="128">
        <v>1085159.4101867676</v>
      </c>
      <c r="F1915" s="128">
        <v>15200</v>
      </c>
      <c r="G1915" s="128">
        <v>12600</v>
      </c>
      <c r="H1915" s="149" t="s">
        <v>752</v>
      </c>
    </row>
    <row r="1917" spans="1:10" ht="12.75">
      <c r="A1917" s="144" t="s">
        <v>179</v>
      </c>
      <c r="C1917" s="150" t="s">
        <v>180</v>
      </c>
      <c r="D1917" s="128">
        <v>1112681.8141066234</v>
      </c>
      <c r="F1917" s="128">
        <v>14850</v>
      </c>
      <c r="G1917" s="128">
        <v>12483.333333333332</v>
      </c>
      <c r="H1917" s="128">
        <v>1099094.6362443506</v>
      </c>
      <c r="I1917" s="128">
        <v>-0.0001</v>
      </c>
      <c r="J1917" s="128">
        <v>-0.0001</v>
      </c>
    </row>
    <row r="1918" spans="1:8" ht="12.75">
      <c r="A1918" s="127">
        <v>38400.92439814815</v>
      </c>
      <c r="C1918" s="150" t="s">
        <v>181</v>
      </c>
      <c r="D1918" s="128">
        <v>31709.542008705757</v>
      </c>
      <c r="F1918" s="128">
        <v>307.2051431861127</v>
      </c>
      <c r="G1918" s="128">
        <v>125.83057392117917</v>
      </c>
      <c r="H1918" s="128">
        <v>31709.542008705757</v>
      </c>
    </row>
    <row r="1920" spans="3:8" ht="12.75">
      <c r="C1920" s="150" t="s">
        <v>182</v>
      </c>
      <c r="D1920" s="128">
        <v>2.8498301676805484</v>
      </c>
      <c r="F1920" s="128">
        <v>2.0687215029367856</v>
      </c>
      <c r="G1920" s="128">
        <v>1.007988576137617</v>
      </c>
      <c r="H1920" s="128">
        <v>2.8850602089241835</v>
      </c>
    </row>
    <row r="1921" spans="1:10" ht="12.75">
      <c r="A1921" s="144" t="s">
        <v>171</v>
      </c>
      <c r="C1921" s="145" t="s">
        <v>172</v>
      </c>
      <c r="D1921" s="145" t="s">
        <v>173</v>
      </c>
      <c r="F1921" s="145" t="s">
        <v>174</v>
      </c>
      <c r="G1921" s="145" t="s">
        <v>175</v>
      </c>
      <c r="H1921" s="145" t="s">
        <v>176</v>
      </c>
      <c r="I1921" s="146" t="s">
        <v>177</v>
      </c>
      <c r="J1921" s="145" t="s">
        <v>178</v>
      </c>
    </row>
    <row r="1922" spans="1:8" ht="12.75">
      <c r="A1922" s="147" t="s">
        <v>63</v>
      </c>
      <c r="C1922" s="148">
        <v>288.1579999998212</v>
      </c>
      <c r="D1922" s="128">
        <v>482226.8578133583</v>
      </c>
      <c r="F1922" s="128">
        <v>4920</v>
      </c>
      <c r="G1922" s="128">
        <v>4270</v>
      </c>
      <c r="H1922" s="149" t="s">
        <v>753</v>
      </c>
    </row>
    <row r="1924" spans="4:8" ht="12.75">
      <c r="D1924" s="128">
        <v>457771.8556160927</v>
      </c>
      <c r="F1924" s="128">
        <v>4920</v>
      </c>
      <c r="G1924" s="128">
        <v>4270</v>
      </c>
      <c r="H1924" s="149" t="s">
        <v>754</v>
      </c>
    </row>
    <row r="1926" spans="4:8" ht="12.75">
      <c r="D1926" s="128">
        <v>440995.1845884323</v>
      </c>
      <c r="F1926" s="128">
        <v>4920</v>
      </c>
      <c r="G1926" s="128">
        <v>4270</v>
      </c>
      <c r="H1926" s="149" t="s">
        <v>755</v>
      </c>
    </row>
    <row r="1928" spans="1:10" ht="12.75">
      <c r="A1928" s="144" t="s">
        <v>179</v>
      </c>
      <c r="C1928" s="150" t="s">
        <v>180</v>
      </c>
      <c r="D1928" s="128">
        <v>460331.29933929443</v>
      </c>
      <c r="F1928" s="128">
        <v>4920</v>
      </c>
      <c r="G1928" s="128">
        <v>4270</v>
      </c>
      <c r="H1928" s="128">
        <v>455741.3325251351</v>
      </c>
      <c r="I1928" s="128">
        <v>-0.0001</v>
      </c>
      <c r="J1928" s="128">
        <v>-0.0001</v>
      </c>
    </row>
    <row r="1929" spans="1:8" ht="12.75">
      <c r="A1929" s="127">
        <v>38400.92482638889</v>
      </c>
      <c r="C1929" s="150" t="s">
        <v>181</v>
      </c>
      <c r="D1929" s="128">
        <v>20734.651754029663</v>
      </c>
      <c r="H1929" s="128">
        <v>20734.651754029663</v>
      </c>
    </row>
    <row r="1931" spans="3:8" ht="12.75">
      <c r="C1931" s="150" t="s">
        <v>182</v>
      </c>
      <c r="D1931" s="128">
        <v>4.504288929253724</v>
      </c>
      <c r="F1931" s="128">
        <v>0</v>
      </c>
      <c r="G1931" s="128">
        <v>0</v>
      </c>
      <c r="H1931" s="128">
        <v>4.549653558773081</v>
      </c>
    </row>
    <row r="1932" spans="1:10" ht="12.75">
      <c r="A1932" s="144" t="s">
        <v>171</v>
      </c>
      <c r="C1932" s="145" t="s">
        <v>172</v>
      </c>
      <c r="D1932" s="145" t="s">
        <v>173</v>
      </c>
      <c r="F1932" s="145" t="s">
        <v>174</v>
      </c>
      <c r="G1932" s="145" t="s">
        <v>175</v>
      </c>
      <c r="H1932" s="145" t="s">
        <v>176</v>
      </c>
      <c r="I1932" s="146" t="s">
        <v>177</v>
      </c>
      <c r="J1932" s="145" t="s">
        <v>178</v>
      </c>
    </row>
    <row r="1933" spans="1:8" ht="12.75">
      <c r="A1933" s="147" t="s">
        <v>64</v>
      </c>
      <c r="C1933" s="148">
        <v>334.94100000010803</v>
      </c>
      <c r="D1933" s="128">
        <v>209165.01173901558</v>
      </c>
      <c r="F1933" s="128">
        <v>31000</v>
      </c>
      <c r="G1933" s="128">
        <v>52900</v>
      </c>
      <c r="H1933" s="149" t="s">
        <v>756</v>
      </c>
    </row>
    <row r="1935" spans="4:8" ht="12.75">
      <c r="D1935" s="128">
        <v>218340.32897353172</v>
      </c>
      <c r="F1935" s="128">
        <v>31100</v>
      </c>
      <c r="G1935" s="128">
        <v>44500</v>
      </c>
      <c r="H1935" s="149" t="s">
        <v>757</v>
      </c>
    </row>
    <row r="1937" spans="4:8" ht="12.75">
      <c r="D1937" s="128">
        <v>219093.6469013691</v>
      </c>
      <c r="F1937" s="128">
        <v>31300</v>
      </c>
      <c r="G1937" s="128">
        <v>48100</v>
      </c>
      <c r="H1937" s="149" t="s">
        <v>758</v>
      </c>
    </row>
    <row r="1939" spans="1:10" ht="12.75">
      <c r="A1939" s="144" t="s">
        <v>179</v>
      </c>
      <c r="C1939" s="150" t="s">
        <v>180</v>
      </c>
      <c r="D1939" s="128">
        <v>215532.99587130547</v>
      </c>
      <c r="F1939" s="128">
        <v>31133.333333333336</v>
      </c>
      <c r="G1939" s="128">
        <v>48500</v>
      </c>
      <c r="H1939" s="128">
        <v>171401.9686176367</v>
      </c>
      <c r="I1939" s="128">
        <v>-0.0001</v>
      </c>
      <c r="J1939" s="128">
        <v>-0.0001</v>
      </c>
    </row>
    <row r="1940" spans="1:8" ht="12.75">
      <c r="A1940" s="127">
        <v>38400.92530092593</v>
      </c>
      <c r="C1940" s="150" t="s">
        <v>181</v>
      </c>
      <c r="D1940" s="128">
        <v>5527.683819370196</v>
      </c>
      <c r="F1940" s="128">
        <v>152.7525231651947</v>
      </c>
      <c r="G1940" s="128">
        <v>4214.261501141095</v>
      </c>
      <c r="H1940" s="128">
        <v>5527.683819370196</v>
      </c>
    </row>
    <row r="1942" spans="3:8" ht="12.75">
      <c r="C1942" s="150" t="s">
        <v>182</v>
      </c>
      <c r="D1942" s="128">
        <v>2.5646578135399603</v>
      </c>
      <c r="F1942" s="128">
        <v>0.49063979603381597</v>
      </c>
      <c r="G1942" s="128">
        <v>8.689198971424938</v>
      </c>
      <c r="H1942" s="128">
        <v>3.2249826906605406</v>
      </c>
    </row>
    <row r="1943" spans="1:10" ht="12.75">
      <c r="A1943" s="144" t="s">
        <v>171</v>
      </c>
      <c r="C1943" s="145" t="s">
        <v>172</v>
      </c>
      <c r="D1943" s="145" t="s">
        <v>173</v>
      </c>
      <c r="F1943" s="145" t="s">
        <v>174</v>
      </c>
      <c r="G1943" s="145" t="s">
        <v>175</v>
      </c>
      <c r="H1943" s="145" t="s">
        <v>176</v>
      </c>
      <c r="I1943" s="146" t="s">
        <v>177</v>
      </c>
      <c r="J1943" s="145" t="s">
        <v>178</v>
      </c>
    </row>
    <row r="1944" spans="1:8" ht="12.75">
      <c r="A1944" s="147" t="s">
        <v>68</v>
      </c>
      <c r="C1944" s="148">
        <v>393.36599999992177</v>
      </c>
      <c r="D1944" s="128">
        <v>5259981.672988892</v>
      </c>
      <c r="F1944" s="128">
        <v>17400</v>
      </c>
      <c r="G1944" s="128">
        <v>17200</v>
      </c>
      <c r="H1944" s="149" t="s">
        <v>759</v>
      </c>
    </row>
    <row r="1946" spans="4:8" ht="12.75">
      <c r="D1946" s="128">
        <v>5196271.187408447</v>
      </c>
      <c r="F1946" s="128">
        <v>18000</v>
      </c>
      <c r="G1946" s="128">
        <v>17900</v>
      </c>
      <c r="H1946" s="149" t="s">
        <v>760</v>
      </c>
    </row>
    <row r="1948" spans="4:8" ht="12.75">
      <c r="D1948" s="128">
        <v>5409371.743942261</v>
      </c>
      <c r="F1948" s="128">
        <v>18300</v>
      </c>
      <c r="G1948" s="128">
        <v>17200</v>
      </c>
      <c r="H1948" s="149" t="s">
        <v>761</v>
      </c>
    </row>
    <row r="1950" spans="1:10" ht="12.75">
      <c r="A1950" s="144" t="s">
        <v>179</v>
      </c>
      <c r="C1950" s="150" t="s">
        <v>180</v>
      </c>
      <c r="D1950" s="128">
        <v>5288541.534779866</v>
      </c>
      <c r="F1950" s="128">
        <v>17900</v>
      </c>
      <c r="G1950" s="128">
        <v>17433.333333333332</v>
      </c>
      <c r="H1950" s="128">
        <v>5270874.8681132</v>
      </c>
      <c r="I1950" s="128">
        <v>-0.0001</v>
      </c>
      <c r="J1950" s="128">
        <v>-0.0001</v>
      </c>
    </row>
    <row r="1951" spans="1:8" ht="12.75">
      <c r="A1951" s="127">
        <v>38400.925787037035</v>
      </c>
      <c r="C1951" s="150" t="s">
        <v>181</v>
      </c>
      <c r="D1951" s="128">
        <v>109383.32175379082</v>
      </c>
      <c r="F1951" s="128">
        <v>458.25756949558405</v>
      </c>
      <c r="G1951" s="128">
        <v>404.14518843273805</v>
      </c>
      <c r="H1951" s="128">
        <v>109383.32175379082</v>
      </c>
    </row>
    <row r="1953" spans="3:8" ht="12.75">
      <c r="C1953" s="150" t="s">
        <v>182</v>
      </c>
      <c r="D1953" s="128">
        <v>2.0683078885631536</v>
      </c>
      <c r="F1953" s="128">
        <v>2.560098153606615</v>
      </c>
      <c r="G1953" s="128">
        <v>2.318232438428709</v>
      </c>
      <c r="H1953" s="128">
        <v>2.07524034416978</v>
      </c>
    </row>
    <row r="1954" spans="1:10" ht="12.75">
      <c r="A1954" s="144" t="s">
        <v>171</v>
      </c>
      <c r="C1954" s="145" t="s">
        <v>172</v>
      </c>
      <c r="D1954" s="145" t="s">
        <v>173</v>
      </c>
      <c r="F1954" s="145" t="s">
        <v>174</v>
      </c>
      <c r="G1954" s="145" t="s">
        <v>175</v>
      </c>
      <c r="H1954" s="145" t="s">
        <v>176</v>
      </c>
      <c r="I1954" s="146" t="s">
        <v>177</v>
      </c>
      <c r="J1954" s="145" t="s">
        <v>178</v>
      </c>
    </row>
    <row r="1955" spans="1:8" ht="12.75">
      <c r="A1955" s="147" t="s">
        <v>62</v>
      </c>
      <c r="C1955" s="148">
        <v>396.15199999976903</v>
      </c>
      <c r="D1955" s="128">
        <v>5885824.933753967</v>
      </c>
      <c r="F1955" s="128">
        <v>108700</v>
      </c>
      <c r="G1955" s="128">
        <v>106500</v>
      </c>
      <c r="H1955" s="149" t="s">
        <v>762</v>
      </c>
    </row>
    <row r="1957" spans="4:8" ht="12.75">
      <c r="D1957" s="128">
        <v>5762087.595619202</v>
      </c>
      <c r="F1957" s="128">
        <v>109200</v>
      </c>
      <c r="G1957" s="128">
        <v>108000</v>
      </c>
      <c r="H1957" s="149" t="s">
        <v>763</v>
      </c>
    </row>
    <row r="1959" spans="4:8" ht="12.75">
      <c r="D1959" s="128">
        <v>5818117.1440963745</v>
      </c>
      <c r="F1959" s="128">
        <v>108000</v>
      </c>
      <c r="G1959" s="128">
        <v>108100</v>
      </c>
      <c r="H1959" s="149" t="s">
        <v>764</v>
      </c>
    </row>
    <row r="1961" spans="1:10" ht="12.75">
      <c r="A1961" s="144" t="s">
        <v>179</v>
      </c>
      <c r="C1961" s="150" t="s">
        <v>180</v>
      </c>
      <c r="D1961" s="128">
        <v>5822009.891156515</v>
      </c>
      <c r="F1961" s="128">
        <v>108633.33333333334</v>
      </c>
      <c r="G1961" s="128">
        <v>107533.33333333334</v>
      </c>
      <c r="H1961" s="128">
        <v>5713920.671973002</v>
      </c>
      <c r="I1961" s="128">
        <v>-0.0001</v>
      </c>
      <c r="J1961" s="128">
        <v>-0.0001</v>
      </c>
    </row>
    <row r="1962" spans="1:8" ht="12.75">
      <c r="A1962" s="127">
        <v>38400.92625</v>
      </c>
      <c r="C1962" s="150" t="s">
        <v>181</v>
      </c>
      <c r="D1962" s="128">
        <v>61960.44965879444</v>
      </c>
      <c r="F1962" s="128">
        <v>602.7713773341708</v>
      </c>
      <c r="G1962" s="128">
        <v>896.28864398325</v>
      </c>
      <c r="H1962" s="128">
        <v>61960.44965879444</v>
      </c>
    </row>
    <row r="1964" spans="3:8" ht="12.75">
      <c r="C1964" s="150" t="s">
        <v>182</v>
      </c>
      <c r="D1964" s="128">
        <v>1.0642450084619537</v>
      </c>
      <c r="F1964" s="128">
        <v>0.5548677913478098</v>
      </c>
      <c r="G1964" s="128">
        <v>0.8334984289986828</v>
      </c>
      <c r="H1964" s="128">
        <v>1.0843771416483394</v>
      </c>
    </row>
    <row r="1965" spans="1:10" ht="12.75">
      <c r="A1965" s="144" t="s">
        <v>171</v>
      </c>
      <c r="C1965" s="145" t="s">
        <v>172</v>
      </c>
      <c r="D1965" s="145" t="s">
        <v>173</v>
      </c>
      <c r="F1965" s="145" t="s">
        <v>174</v>
      </c>
      <c r="G1965" s="145" t="s">
        <v>175</v>
      </c>
      <c r="H1965" s="145" t="s">
        <v>176</v>
      </c>
      <c r="I1965" s="146" t="s">
        <v>177</v>
      </c>
      <c r="J1965" s="145" t="s">
        <v>178</v>
      </c>
    </row>
    <row r="1966" spans="1:8" ht="12.75">
      <c r="A1966" s="147" t="s">
        <v>69</v>
      </c>
      <c r="C1966" s="148">
        <v>589.5920000001788</v>
      </c>
      <c r="D1966" s="128">
        <v>416130.84291648865</v>
      </c>
      <c r="F1966" s="128">
        <v>3790.0000000037253</v>
      </c>
      <c r="G1966" s="128">
        <v>3420</v>
      </c>
      <c r="H1966" s="149" t="s">
        <v>765</v>
      </c>
    </row>
    <row r="1968" spans="4:8" ht="12.75">
      <c r="D1968" s="128">
        <v>426515.13677310944</v>
      </c>
      <c r="F1968" s="128">
        <v>3980</v>
      </c>
      <c r="G1968" s="128">
        <v>3359.9999999962747</v>
      </c>
      <c r="H1968" s="149" t="s">
        <v>766</v>
      </c>
    </row>
    <row r="1970" spans="4:8" ht="12.75">
      <c r="D1970" s="128">
        <v>410289.0157804489</v>
      </c>
      <c r="F1970" s="128">
        <v>3750</v>
      </c>
      <c r="G1970" s="128">
        <v>3420</v>
      </c>
      <c r="H1970" s="149" t="s">
        <v>767</v>
      </c>
    </row>
    <row r="1972" spans="1:10" ht="12.75">
      <c r="A1972" s="144" t="s">
        <v>179</v>
      </c>
      <c r="C1972" s="150" t="s">
        <v>180</v>
      </c>
      <c r="D1972" s="128">
        <v>417644.9984900156</v>
      </c>
      <c r="F1972" s="128">
        <v>3840.0000000012415</v>
      </c>
      <c r="G1972" s="128">
        <v>3399.9999999987585</v>
      </c>
      <c r="H1972" s="128">
        <v>414038.3457703505</v>
      </c>
      <c r="I1972" s="128">
        <v>-0.0001</v>
      </c>
      <c r="J1972" s="128">
        <v>-0.0001</v>
      </c>
    </row>
    <row r="1973" spans="1:8" ht="12.75">
      <c r="A1973" s="127">
        <v>38400.92674768518</v>
      </c>
      <c r="C1973" s="150" t="s">
        <v>181</v>
      </c>
      <c r="D1973" s="128">
        <v>8218.34843157434</v>
      </c>
      <c r="F1973" s="128">
        <v>122.88205727369487</v>
      </c>
      <c r="G1973" s="128">
        <v>34.64101615353408</v>
      </c>
      <c r="H1973" s="128">
        <v>8218.34843157434</v>
      </c>
    </row>
    <row r="1975" spans="3:8" ht="12.75">
      <c r="C1975" s="150" t="s">
        <v>182</v>
      </c>
      <c r="D1975" s="128">
        <v>1.9677832755779583</v>
      </c>
      <c r="F1975" s="128">
        <v>3.200053574834769</v>
      </c>
      <c r="G1975" s="128">
        <v>1.0188534162807867</v>
      </c>
      <c r="H1975" s="128">
        <v>1.9849244678734936</v>
      </c>
    </row>
    <row r="1976" spans="1:10" ht="12.75">
      <c r="A1976" s="144" t="s">
        <v>171</v>
      </c>
      <c r="C1976" s="145" t="s">
        <v>172</v>
      </c>
      <c r="D1976" s="145" t="s">
        <v>173</v>
      </c>
      <c r="F1976" s="145" t="s">
        <v>174</v>
      </c>
      <c r="G1976" s="145" t="s">
        <v>175</v>
      </c>
      <c r="H1976" s="145" t="s">
        <v>176</v>
      </c>
      <c r="I1976" s="146" t="s">
        <v>177</v>
      </c>
      <c r="J1976" s="145" t="s">
        <v>178</v>
      </c>
    </row>
    <row r="1977" spans="1:8" ht="12.75">
      <c r="A1977" s="147" t="s">
        <v>70</v>
      </c>
      <c r="C1977" s="148">
        <v>766.4900000002235</v>
      </c>
      <c r="D1977" s="128">
        <v>2493.9159272648394</v>
      </c>
      <c r="F1977" s="128">
        <v>1750</v>
      </c>
      <c r="G1977" s="128">
        <v>1766</v>
      </c>
      <c r="H1977" s="149" t="s">
        <v>768</v>
      </c>
    </row>
    <row r="1979" spans="4:8" ht="12.75">
      <c r="D1979" s="128">
        <v>2649</v>
      </c>
      <c r="F1979" s="128">
        <v>1889.0000000018626</v>
      </c>
      <c r="G1979" s="128">
        <v>1743</v>
      </c>
      <c r="H1979" s="149" t="s">
        <v>769</v>
      </c>
    </row>
    <row r="1981" spans="4:8" ht="12.75">
      <c r="D1981" s="128">
        <v>2486.8001389577985</v>
      </c>
      <c r="F1981" s="128">
        <v>1748.0000000018626</v>
      </c>
      <c r="G1981" s="128">
        <v>1876.0000000018626</v>
      </c>
      <c r="H1981" s="149" t="s">
        <v>770</v>
      </c>
    </row>
    <row r="1983" spans="1:10" ht="12.75">
      <c r="A1983" s="144" t="s">
        <v>179</v>
      </c>
      <c r="C1983" s="150" t="s">
        <v>180</v>
      </c>
      <c r="D1983" s="128">
        <v>2543.2386887408793</v>
      </c>
      <c r="F1983" s="128">
        <v>1795.6666666679084</v>
      </c>
      <c r="G1983" s="128">
        <v>1795.0000000006207</v>
      </c>
      <c r="H1983" s="128">
        <v>747.9183635367081</v>
      </c>
      <c r="I1983" s="128">
        <v>-0.0001</v>
      </c>
      <c r="J1983" s="128">
        <v>-0.0001</v>
      </c>
    </row>
    <row r="1984" spans="1:8" ht="12.75">
      <c r="A1984" s="127">
        <v>38400.92724537037</v>
      </c>
      <c r="C1984" s="150" t="s">
        <v>181</v>
      </c>
      <c r="D1984" s="128">
        <v>91.66105950862877</v>
      </c>
      <c r="F1984" s="128">
        <v>80.83522334612782</v>
      </c>
      <c r="G1984" s="128">
        <v>71.08445681124815</v>
      </c>
      <c r="H1984" s="128">
        <v>91.66105950862877</v>
      </c>
    </row>
    <row r="1986" spans="3:8" ht="12.75">
      <c r="C1986" s="150" t="s">
        <v>182</v>
      </c>
      <c r="D1986" s="128">
        <v>3.604107625226825</v>
      </c>
      <c r="F1986" s="128">
        <v>4.501683126753588</v>
      </c>
      <c r="G1986" s="128">
        <v>3.9601368697060493</v>
      </c>
      <c r="H1986" s="128">
        <v>12.255489900687538</v>
      </c>
    </row>
    <row r="1987" spans="1:16" ht="12.75">
      <c r="A1987" s="138" t="s">
        <v>226</v>
      </c>
      <c r="B1987" s="133" t="s">
        <v>17</v>
      </c>
      <c r="D1987" s="138" t="s">
        <v>227</v>
      </c>
      <c r="E1987" s="133" t="s">
        <v>228</v>
      </c>
      <c r="F1987" s="134" t="s">
        <v>106</v>
      </c>
      <c r="G1987" s="139" t="s">
        <v>230</v>
      </c>
      <c r="H1987" s="140">
        <v>2</v>
      </c>
      <c r="I1987" s="141" t="s">
        <v>231</v>
      </c>
      <c r="J1987" s="140">
        <v>3</v>
      </c>
      <c r="K1987" s="139" t="s">
        <v>232</v>
      </c>
      <c r="L1987" s="142">
        <v>1</v>
      </c>
      <c r="M1987" s="139" t="s">
        <v>233</v>
      </c>
      <c r="N1987" s="143">
        <v>1</v>
      </c>
      <c r="O1987" s="139" t="s">
        <v>234</v>
      </c>
      <c r="P1987" s="143">
        <v>1</v>
      </c>
    </row>
    <row r="1989" spans="1:10" ht="12.75">
      <c r="A1989" s="144" t="s">
        <v>171</v>
      </c>
      <c r="C1989" s="145" t="s">
        <v>172</v>
      </c>
      <c r="D1989" s="145" t="s">
        <v>173</v>
      </c>
      <c r="F1989" s="145" t="s">
        <v>174</v>
      </c>
      <c r="G1989" s="145" t="s">
        <v>175</v>
      </c>
      <c r="H1989" s="145" t="s">
        <v>176</v>
      </c>
      <c r="I1989" s="146" t="s">
        <v>177</v>
      </c>
      <c r="J1989" s="145" t="s">
        <v>178</v>
      </c>
    </row>
    <row r="1990" spans="1:8" ht="12.75">
      <c r="A1990" s="147" t="s">
        <v>38</v>
      </c>
      <c r="C1990" s="148">
        <v>178.2290000000503</v>
      </c>
      <c r="D1990" s="128">
        <v>600.1345812520012</v>
      </c>
      <c r="F1990" s="128">
        <v>314</v>
      </c>
      <c r="G1990" s="128">
        <v>314</v>
      </c>
      <c r="H1990" s="149" t="s">
        <v>771</v>
      </c>
    </row>
    <row r="1992" spans="4:8" ht="12.75">
      <c r="D1992" s="128">
        <v>530</v>
      </c>
      <c r="F1992" s="128">
        <v>324</v>
      </c>
      <c r="G1992" s="128">
        <v>353</v>
      </c>
      <c r="H1992" s="149" t="s">
        <v>772</v>
      </c>
    </row>
    <row r="1994" spans="4:8" ht="12.75">
      <c r="D1994" s="128">
        <v>603.0854388577864</v>
      </c>
      <c r="F1994" s="128">
        <v>334</v>
      </c>
      <c r="G1994" s="128">
        <v>321</v>
      </c>
      <c r="H1994" s="149" t="s">
        <v>773</v>
      </c>
    </row>
    <row r="1996" spans="1:8" ht="12.75">
      <c r="A1996" s="144" t="s">
        <v>179</v>
      </c>
      <c r="C1996" s="150" t="s">
        <v>180</v>
      </c>
      <c r="D1996" s="128">
        <v>577.7400067032626</v>
      </c>
      <c r="F1996" s="128">
        <v>324</v>
      </c>
      <c r="G1996" s="128">
        <v>329.33333333333337</v>
      </c>
      <c r="H1996" s="128">
        <v>250.36322209742764</v>
      </c>
    </row>
    <row r="1997" spans="1:8" ht="12.75">
      <c r="A1997" s="127">
        <v>38400.92951388889</v>
      </c>
      <c r="C1997" s="150" t="s">
        <v>181</v>
      </c>
      <c r="D1997" s="128">
        <v>41.37037672264013</v>
      </c>
      <c r="F1997" s="128">
        <v>10</v>
      </c>
      <c r="G1997" s="128">
        <v>20.792626898334262</v>
      </c>
      <c r="H1997" s="128">
        <v>41.37037672264013</v>
      </c>
    </row>
    <row r="1999" spans="3:8" ht="12.75">
      <c r="C1999" s="150" t="s">
        <v>182</v>
      </c>
      <c r="D1999" s="128">
        <v>7.160725627901459</v>
      </c>
      <c r="F1999" s="128">
        <v>3.0864197530864197</v>
      </c>
      <c r="G1999" s="128">
        <v>6.313550677631859</v>
      </c>
      <c r="H1999" s="128">
        <v>16.524142953608838</v>
      </c>
    </row>
    <row r="2000" spans="1:10" ht="12.75">
      <c r="A2000" s="144" t="s">
        <v>171</v>
      </c>
      <c r="C2000" s="145" t="s">
        <v>172</v>
      </c>
      <c r="D2000" s="145" t="s">
        <v>173</v>
      </c>
      <c r="F2000" s="145" t="s">
        <v>174</v>
      </c>
      <c r="G2000" s="145" t="s">
        <v>175</v>
      </c>
      <c r="H2000" s="145" t="s">
        <v>176</v>
      </c>
      <c r="I2000" s="146" t="s">
        <v>177</v>
      </c>
      <c r="J2000" s="145" t="s">
        <v>178</v>
      </c>
    </row>
    <row r="2001" spans="1:8" ht="12.75">
      <c r="A2001" s="147" t="s">
        <v>63</v>
      </c>
      <c r="C2001" s="148">
        <v>251.61100000003353</v>
      </c>
      <c r="D2001" s="128">
        <v>4662743.750175476</v>
      </c>
      <c r="F2001" s="128">
        <v>32000</v>
      </c>
      <c r="G2001" s="128">
        <v>27900</v>
      </c>
      <c r="H2001" s="149" t="s">
        <v>774</v>
      </c>
    </row>
    <row r="2003" spans="4:8" ht="12.75">
      <c r="D2003" s="128">
        <v>4601793.352645874</v>
      </c>
      <c r="F2003" s="128">
        <v>33900</v>
      </c>
      <c r="G2003" s="128">
        <v>27400</v>
      </c>
      <c r="H2003" s="149" t="s">
        <v>775</v>
      </c>
    </row>
    <row r="2005" spans="4:8" ht="12.75">
      <c r="D2005" s="128">
        <v>4630770.105209351</v>
      </c>
      <c r="F2005" s="128">
        <v>32500</v>
      </c>
      <c r="G2005" s="128">
        <v>28300</v>
      </c>
      <c r="H2005" s="149" t="s">
        <v>776</v>
      </c>
    </row>
    <row r="2007" spans="1:10" ht="12.75">
      <c r="A2007" s="144" t="s">
        <v>179</v>
      </c>
      <c r="C2007" s="150" t="s">
        <v>180</v>
      </c>
      <c r="D2007" s="128">
        <v>4631769.069343567</v>
      </c>
      <c r="F2007" s="128">
        <v>32800</v>
      </c>
      <c r="G2007" s="128">
        <v>27866.666666666664</v>
      </c>
      <c r="H2007" s="128">
        <v>4601460.051453826</v>
      </c>
      <c r="I2007" s="128">
        <v>-0.0001</v>
      </c>
      <c r="J2007" s="128">
        <v>-0.0001</v>
      </c>
    </row>
    <row r="2008" spans="1:8" ht="12.75">
      <c r="A2008" s="127">
        <v>38400.93003472222</v>
      </c>
      <c r="C2008" s="150" t="s">
        <v>181</v>
      </c>
      <c r="D2008" s="128">
        <v>30487.47590011348</v>
      </c>
      <c r="F2008" s="128">
        <v>984.8857801796105</v>
      </c>
      <c r="G2008" s="128">
        <v>450.9249752822894</v>
      </c>
      <c r="H2008" s="128">
        <v>30487.47590011348</v>
      </c>
    </row>
    <row r="2010" spans="3:8" ht="12.75">
      <c r="C2010" s="150" t="s">
        <v>182</v>
      </c>
      <c r="D2010" s="128">
        <v>0.658225301038903</v>
      </c>
      <c r="F2010" s="128">
        <v>3.0027005493280807</v>
      </c>
      <c r="G2010" s="128">
        <v>1.61815182517568</v>
      </c>
      <c r="H2010" s="128">
        <v>0.6625609167351351</v>
      </c>
    </row>
    <row r="2011" spans="1:10" ht="12.75">
      <c r="A2011" s="144" t="s">
        <v>171</v>
      </c>
      <c r="C2011" s="145" t="s">
        <v>172</v>
      </c>
      <c r="D2011" s="145" t="s">
        <v>173</v>
      </c>
      <c r="F2011" s="145" t="s">
        <v>174</v>
      </c>
      <c r="G2011" s="145" t="s">
        <v>175</v>
      </c>
      <c r="H2011" s="145" t="s">
        <v>176</v>
      </c>
      <c r="I2011" s="146" t="s">
        <v>177</v>
      </c>
      <c r="J2011" s="145" t="s">
        <v>178</v>
      </c>
    </row>
    <row r="2012" spans="1:8" ht="12.75">
      <c r="A2012" s="147" t="s">
        <v>66</v>
      </c>
      <c r="C2012" s="148">
        <v>257.6099999998696</v>
      </c>
      <c r="D2012" s="128">
        <v>421071.12392807007</v>
      </c>
      <c r="F2012" s="128">
        <v>16055</v>
      </c>
      <c r="G2012" s="128">
        <v>12072.5</v>
      </c>
      <c r="H2012" s="149" t="s">
        <v>777</v>
      </c>
    </row>
    <row r="2014" spans="4:8" ht="12.75">
      <c r="D2014" s="128">
        <v>415123.7422938347</v>
      </c>
      <c r="F2014" s="128">
        <v>15537.5</v>
      </c>
      <c r="G2014" s="128">
        <v>12427.5</v>
      </c>
      <c r="H2014" s="149" t="s">
        <v>778</v>
      </c>
    </row>
    <row r="2016" spans="4:8" ht="12.75">
      <c r="D2016" s="128">
        <v>432234.9409866333</v>
      </c>
      <c r="F2016" s="128">
        <v>15489.999999985099</v>
      </c>
      <c r="G2016" s="128">
        <v>12257.5</v>
      </c>
      <c r="H2016" s="149" t="s">
        <v>779</v>
      </c>
    </row>
    <row r="2018" spans="1:10" ht="12.75">
      <c r="A2018" s="144" t="s">
        <v>179</v>
      </c>
      <c r="C2018" s="150" t="s">
        <v>180</v>
      </c>
      <c r="D2018" s="128">
        <v>422809.93573617935</v>
      </c>
      <c r="F2018" s="128">
        <v>15694.166666661698</v>
      </c>
      <c r="G2018" s="128">
        <v>12252.5</v>
      </c>
      <c r="H2018" s="128">
        <v>408836.60240284854</v>
      </c>
      <c r="I2018" s="128">
        <v>-0.0001</v>
      </c>
      <c r="J2018" s="128">
        <v>-0.0001</v>
      </c>
    </row>
    <row r="2019" spans="1:8" ht="12.75">
      <c r="A2019" s="127">
        <v>38400.93067129629</v>
      </c>
      <c r="C2019" s="150" t="s">
        <v>181</v>
      </c>
      <c r="D2019" s="128">
        <v>8687.109994360299</v>
      </c>
      <c r="F2019" s="128">
        <v>313.3920601042488</v>
      </c>
      <c r="G2019" s="128">
        <v>177.55280904564705</v>
      </c>
      <c r="H2019" s="128">
        <v>8687.109994360299</v>
      </c>
    </row>
    <row r="2021" spans="3:8" ht="12.75">
      <c r="C2021" s="150" t="s">
        <v>182</v>
      </c>
      <c r="D2021" s="128">
        <v>2.054613494177864</v>
      </c>
      <c r="F2021" s="128">
        <v>1.9968697080933344</v>
      </c>
      <c r="G2021" s="128">
        <v>1.4491149483423547</v>
      </c>
      <c r="H2021" s="128">
        <v>2.124836656821745</v>
      </c>
    </row>
    <row r="2022" spans="1:10" ht="12.75">
      <c r="A2022" s="144" t="s">
        <v>171</v>
      </c>
      <c r="C2022" s="145" t="s">
        <v>172</v>
      </c>
      <c r="D2022" s="145" t="s">
        <v>173</v>
      </c>
      <c r="F2022" s="145" t="s">
        <v>174</v>
      </c>
      <c r="G2022" s="145" t="s">
        <v>175</v>
      </c>
      <c r="H2022" s="145" t="s">
        <v>176</v>
      </c>
      <c r="I2022" s="146" t="s">
        <v>177</v>
      </c>
      <c r="J2022" s="145" t="s">
        <v>178</v>
      </c>
    </row>
    <row r="2023" spans="1:8" ht="12.75">
      <c r="A2023" s="147" t="s">
        <v>65</v>
      </c>
      <c r="C2023" s="148">
        <v>259.9399999999441</v>
      </c>
      <c r="D2023" s="128">
        <v>4666340.516975403</v>
      </c>
      <c r="F2023" s="128">
        <v>29800</v>
      </c>
      <c r="G2023" s="128">
        <v>28175</v>
      </c>
      <c r="H2023" s="149" t="s">
        <v>780</v>
      </c>
    </row>
    <row r="2025" spans="4:8" ht="12.75">
      <c r="D2025" s="128">
        <v>4478496.302635193</v>
      </c>
      <c r="F2025" s="128">
        <v>31350</v>
      </c>
      <c r="G2025" s="128">
        <v>26475</v>
      </c>
      <c r="H2025" s="149" t="s">
        <v>781</v>
      </c>
    </row>
    <row r="2027" spans="4:8" ht="12.75">
      <c r="D2027" s="128">
        <v>4542712.521644592</v>
      </c>
      <c r="F2027" s="128">
        <v>29975</v>
      </c>
      <c r="G2027" s="128">
        <v>26150</v>
      </c>
      <c r="H2027" s="149" t="s">
        <v>782</v>
      </c>
    </row>
    <row r="2029" spans="1:10" ht="12.75">
      <c r="A2029" s="144" t="s">
        <v>179</v>
      </c>
      <c r="C2029" s="150" t="s">
        <v>180</v>
      </c>
      <c r="D2029" s="128">
        <v>4562516.447085063</v>
      </c>
      <c r="F2029" s="128">
        <v>30375</v>
      </c>
      <c r="G2029" s="128">
        <v>26933.333333333336</v>
      </c>
      <c r="H2029" s="128">
        <v>4534050.598028459</v>
      </c>
      <c r="I2029" s="128">
        <v>-0.0001</v>
      </c>
      <c r="J2029" s="128">
        <v>-0.0001</v>
      </c>
    </row>
    <row r="2030" spans="1:8" ht="12.75">
      <c r="A2030" s="127">
        <v>38400.931342592594</v>
      </c>
      <c r="C2030" s="150" t="s">
        <v>181</v>
      </c>
      <c r="D2030" s="128">
        <v>95475.17380146528</v>
      </c>
      <c r="F2030" s="128">
        <v>848.8963423174822</v>
      </c>
      <c r="G2030" s="128">
        <v>1087.5239460965138</v>
      </c>
      <c r="H2030" s="128">
        <v>95475.17380146528</v>
      </c>
    </row>
    <row r="2032" spans="3:8" ht="12.75">
      <c r="C2032" s="150" t="s">
        <v>182</v>
      </c>
      <c r="D2032" s="128">
        <v>2.0925990055874366</v>
      </c>
      <c r="F2032" s="128">
        <v>2.794720468534921</v>
      </c>
      <c r="G2032" s="128">
        <v>4.03783643352666</v>
      </c>
      <c r="H2032" s="128">
        <v>2.1057368403206773</v>
      </c>
    </row>
    <row r="2033" spans="1:10" ht="12.75">
      <c r="A2033" s="144" t="s">
        <v>171</v>
      </c>
      <c r="C2033" s="145" t="s">
        <v>172</v>
      </c>
      <c r="D2033" s="145" t="s">
        <v>173</v>
      </c>
      <c r="F2033" s="145" t="s">
        <v>174</v>
      </c>
      <c r="G2033" s="145" t="s">
        <v>175</v>
      </c>
      <c r="H2033" s="145" t="s">
        <v>176</v>
      </c>
      <c r="I2033" s="146" t="s">
        <v>177</v>
      </c>
      <c r="J2033" s="145" t="s">
        <v>178</v>
      </c>
    </row>
    <row r="2034" spans="1:8" ht="12.75">
      <c r="A2034" s="147" t="s">
        <v>67</v>
      </c>
      <c r="C2034" s="148">
        <v>285.2129999999888</v>
      </c>
      <c r="D2034" s="128">
        <v>798210.3764972687</v>
      </c>
      <c r="F2034" s="128">
        <v>13200</v>
      </c>
      <c r="G2034" s="128">
        <v>11825</v>
      </c>
      <c r="H2034" s="149" t="s">
        <v>783</v>
      </c>
    </row>
    <row r="2036" spans="4:8" ht="12.75">
      <c r="D2036" s="128">
        <v>811211.7860784531</v>
      </c>
      <c r="F2036" s="128">
        <v>13725</v>
      </c>
      <c r="G2036" s="128">
        <v>11900</v>
      </c>
      <c r="H2036" s="149" t="s">
        <v>784</v>
      </c>
    </row>
    <row r="2038" spans="4:8" ht="12.75">
      <c r="D2038" s="128">
        <v>774737.178109169</v>
      </c>
      <c r="F2038" s="128">
        <v>13550</v>
      </c>
      <c r="G2038" s="128">
        <v>11825</v>
      </c>
      <c r="H2038" s="149" t="s">
        <v>785</v>
      </c>
    </row>
    <row r="2040" spans="1:10" ht="12.75">
      <c r="A2040" s="144" t="s">
        <v>179</v>
      </c>
      <c r="C2040" s="150" t="s">
        <v>180</v>
      </c>
      <c r="D2040" s="128">
        <v>794719.780228297</v>
      </c>
      <c r="F2040" s="128">
        <v>13491.666666666668</v>
      </c>
      <c r="G2040" s="128">
        <v>11850</v>
      </c>
      <c r="H2040" s="128">
        <v>782104.0852557579</v>
      </c>
      <c r="I2040" s="128">
        <v>-0.0001</v>
      </c>
      <c r="J2040" s="128">
        <v>-0.0001</v>
      </c>
    </row>
    <row r="2041" spans="1:8" ht="12.75">
      <c r="A2041" s="127">
        <v>38400.932025462964</v>
      </c>
      <c r="C2041" s="150" t="s">
        <v>181</v>
      </c>
      <c r="D2041" s="128">
        <v>18486.14219795804</v>
      </c>
      <c r="F2041" s="128">
        <v>267.3169155390907</v>
      </c>
      <c r="G2041" s="128">
        <v>43.30127018922193</v>
      </c>
      <c r="H2041" s="128">
        <v>18486.14219795804</v>
      </c>
    </row>
    <row r="2043" spans="3:8" ht="12.75">
      <c r="C2043" s="150" t="s">
        <v>182</v>
      </c>
      <c r="D2043" s="128">
        <v>2.3261208111175464</v>
      </c>
      <c r="F2043" s="128">
        <v>1.981348354829579</v>
      </c>
      <c r="G2043" s="128">
        <v>0.36541156277824416</v>
      </c>
      <c r="H2043" s="128">
        <v>2.363642198840176</v>
      </c>
    </row>
    <row r="2044" spans="1:10" ht="12.75">
      <c r="A2044" s="144" t="s">
        <v>171</v>
      </c>
      <c r="C2044" s="145" t="s">
        <v>172</v>
      </c>
      <c r="D2044" s="145" t="s">
        <v>173</v>
      </c>
      <c r="F2044" s="145" t="s">
        <v>174</v>
      </c>
      <c r="G2044" s="145" t="s">
        <v>175</v>
      </c>
      <c r="H2044" s="145" t="s">
        <v>176</v>
      </c>
      <c r="I2044" s="146" t="s">
        <v>177</v>
      </c>
      <c r="J2044" s="145" t="s">
        <v>178</v>
      </c>
    </row>
    <row r="2045" spans="1:8" ht="12.75">
      <c r="A2045" s="147" t="s">
        <v>63</v>
      </c>
      <c r="C2045" s="148">
        <v>288.1579999998212</v>
      </c>
      <c r="D2045" s="128">
        <v>472054.8627400398</v>
      </c>
      <c r="F2045" s="128">
        <v>4870</v>
      </c>
      <c r="G2045" s="128">
        <v>4380</v>
      </c>
      <c r="H2045" s="149" t="s">
        <v>786</v>
      </c>
    </row>
    <row r="2047" spans="4:8" ht="12.75">
      <c r="D2047" s="128">
        <v>459050.8600907326</v>
      </c>
      <c r="F2047" s="128">
        <v>4870</v>
      </c>
      <c r="G2047" s="128">
        <v>4380</v>
      </c>
      <c r="H2047" s="149" t="s">
        <v>787</v>
      </c>
    </row>
    <row r="2049" spans="4:8" ht="12.75">
      <c r="D2049" s="128">
        <v>473956.2746605873</v>
      </c>
      <c r="F2049" s="128">
        <v>4870</v>
      </c>
      <c r="G2049" s="128">
        <v>4380</v>
      </c>
      <c r="H2049" s="149" t="s">
        <v>788</v>
      </c>
    </row>
    <row r="2051" spans="1:10" ht="12.75">
      <c r="A2051" s="144" t="s">
        <v>179</v>
      </c>
      <c r="C2051" s="150" t="s">
        <v>180</v>
      </c>
      <c r="D2051" s="128">
        <v>468353.99916378653</v>
      </c>
      <c r="F2051" s="128">
        <v>4870</v>
      </c>
      <c r="G2051" s="128">
        <v>4380</v>
      </c>
      <c r="H2051" s="128">
        <v>463732.79341157415</v>
      </c>
      <c r="I2051" s="128">
        <v>-0.0001</v>
      </c>
      <c r="J2051" s="128">
        <v>-0.0001</v>
      </c>
    </row>
    <row r="2052" spans="1:8" ht="12.75">
      <c r="A2052" s="127">
        <v>38400.9324537037</v>
      </c>
      <c r="C2052" s="150" t="s">
        <v>181</v>
      </c>
      <c r="D2052" s="128">
        <v>8112.653035992346</v>
      </c>
      <c r="H2052" s="128">
        <v>8112.653035992346</v>
      </c>
    </row>
    <row r="2054" spans="3:8" ht="12.75">
      <c r="C2054" s="150" t="s">
        <v>182</v>
      </c>
      <c r="D2054" s="128">
        <v>1.7321626484404797</v>
      </c>
      <c r="F2054" s="128">
        <v>0</v>
      </c>
      <c r="G2054" s="128">
        <v>0</v>
      </c>
      <c r="H2054" s="128">
        <v>1.7494240543804223</v>
      </c>
    </row>
    <row r="2055" spans="1:10" ht="12.75">
      <c r="A2055" s="144" t="s">
        <v>171</v>
      </c>
      <c r="C2055" s="145" t="s">
        <v>172</v>
      </c>
      <c r="D2055" s="145" t="s">
        <v>173</v>
      </c>
      <c r="F2055" s="145" t="s">
        <v>174</v>
      </c>
      <c r="G2055" s="145" t="s">
        <v>175</v>
      </c>
      <c r="H2055" s="145" t="s">
        <v>176</v>
      </c>
      <c r="I2055" s="146" t="s">
        <v>177</v>
      </c>
      <c r="J2055" s="145" t="s">
        <v>178</v>
      </c>
    </row>
    <row r="2056" spans="1:8" ht="12.75">
      <c r="A2056" s="147" t="s">
        <v>64</v>
      </c>
      <c r="C2056" s="148">
        <v>334.94100000010803</v>
      </c>
      <c r="D2056" s="128">
        <v>1678497.6305923462</v>
      </c>
      <c r="F2056" s="128">
        <v>37200</v>
      </c>
      <c r="G2056" s="128">
        <v>200800</v>
      </c>
      <c r="H2056" s="149" t="s">
        <v>789</v>
      </c>
    </row>
    <row r="2058" spans="4:8" ht="12.75">
      <c r="D2058" s="128">
        <v>1633004.703573227</v>
      </c>
      <c r="F2058" s="128">
        <v>37700</v>
      </c>
      <c r="G2058" s="128">
        <v>206700</v>
      </c>
      <c r="H2058" s="149" t="s">
        <v>790</v>
      </c>
    </row>
    <row r="2060" spans="4:8" ht="12.75">
      <c r="D2060" s="128">
        <v>1640638.6391391754</v>
      </c>
      <c r="F2060" s="128">
        <v>36800</v>
      </c>
      <c r="G2060" s="128">
        <v>358600</v>
      </c>
      <c r="H2060" s="149" t="s">
        <v>791</v>
      </c>
    </row>
    <row r="2062" spans="1:10" ht="12.75">
      <c r="A2062" s="144" t="s">
        <v>179</v>
      </c>
      <c r="C2062" s="150" t="s">
        <v>180</v>
      </c>
      <c r="D2062" s="128">
        <v>1650713.6577682495</v>
      </c>
      <c r="F2062" s="128">
        <v>37233.333333333336</v>
      </c>
      <c r="G2062" s="128">
        <v>255366.6666666667</v>
      </c>
      <c r="H2062" s="128">
        <v>1450223.3013741192</v>
      </c>
      <c r="I2062" s="128">
        <v>-0.0001</v>
      </c>
      <c r="J2062" s="128">
        <v>-0.0001</v>
      </c>
    </row>
    <row r="2063" spans="1:8" ht="12.75">
      <c r="A2063" s="127">
        <v>38400.93292824074</v>
      </c>
      <c r="C2063" s="150" t="s">
        <v>181</v>
      </c>
      <c r="D2063" s="128">
        <v>24362.493765485775</v>
      </c>
      <c r="F2063" s="128">
        <v>450.9249752822894</v>
      </c>
      <c r="G2063" s="128">
        <v>89451.34617954798</v>
      </c>
      <c r="H2063" s="128">
        <v>24362.493765485775</v>
      </c>
    </row>
    <row r="2065" spans="3:8" ht="12.75">
      <c r="C2065" s="150" t="s">
        <v>182</v>
      </c>
      <c r="D2065" s="128">
        <v>1.4758764278005458</v>
      </c>
      <c r="F2065" s="128">
        <v>1.2110787160670258</v>
      </c>
      <c r="G2065" s="128">
        <v>35.028591376927814</v>
      </c>
      <c r="H2065" s="128">
        <v>1.6799132755901633</v>
      </c>
    </row>
    <row r="2066" spans="1:10" ht="12.75">
      <c r="A2066" s="144" t="s">
        <v>171</v>
      </c>
      <c r="C2066" s="145" t="s">
        <v>172</v>
      </c>
      <c r="D2066" s="145" t="s">
        <v>173</v>
      </c>
      <c r="F2066" s="145" t="s">
        <v>174</v>
      </c>
      <c r="G2066" s="145" t="s">
        <v>175</v>
      </c>
      <c r="H2066" s="145" t="s">
        <v>176</v>
      </c>
      <c r="I2066" s="146" t="s">
        <v>177</v>
      </c>
      <c r="J2066" s="145" t="s">
        <v>178</v>
      </c>
    </row>
    <row r="2067" spans="1:8" ht="12.75">
      <c r="A2067" s="147" t="s">
        <v>68</v>
      </c>
      <c r="C2067" s="148">
        <v>393.36599999992177</v>
      </c>
      <c r="D2067" s="128">
        <v>4134678.96390152</v>
      </c>
      <c r="F2067" s="128">
        <v>14500</v>
      </c>
      <c r="G2067" s="128">
        <v>15800</v>
      </c>
      <c r="H2067" s="149" t="s">
        <v>792</v>
      </c>
    </row>
    <row r="2069" spans="4:8" ht="12.75">
      <c r="D2069" s="128">
        <v>4047294.403060913</v>
      </c>
      <c r="F2069" s="128">
        <v>16200</v>
      </c>
      <c r="G2069" s="128">
        <v>15200</v>
      </c>
      <c r="H2069" s="149" t="s">
        <v>793</v>
      </c>
    </row>
    <row r="2071" spans="4:8" ht="12.75">
      <c r="D2071" s="128">
        <v>4128459.505542755</v>
      </c>
      <c r="F2071" s="128">
        <v>16200</v>
      </c>
      <c r="G2071" s="128">
        <v>15100</v>
      </c>
      <c r="H2071" s="149" t="s">
        <v>794</v>
      </c>
    </row>
    <row r="2073" spans="1:10" ht="12.75">
      <c r="A2073" s="144" t="s">
        <v>179</v>
      </c>
      <c r="C2073" s="150" t="s">
        <v>180</v>
      </c>
      <c r="D2073" s="128">
        <v>4103477.624168396</v>
      </c>
      <c r="F2073" s="128">
        <v>15633.333333333332</v>
      </c>
      <c r="G2073" s="128">
        <v>15366.666666666668</v>
      </c>
      <c r="H2073" s="128">
        <v>4087977.624168396</v>
      </c>
      <c r="I2073" s="128">
        <v>-0.0001</v>
      </c>
      <c r="J2073" s="128">
        <v>-0.0001</v>
      </c>
    </row>
    <row r="2074" spans="1:8" ht="12.75">
      <c r="A2074" s="127">
        <v>38400.93340277778</v>
      </c>
      <c r="C2074" s="150" t="s">
        <v>181</v>
      </c>
      <c r="D2074" s="128">
        <v>48755.37063825209</v>
      </c>
      <c r="F2074" s="128">
        <v>981.4954576223638</v>
      </c>
      <c r="G2074" s="128">
        <v>378.5938897200183</v>
      </c>
      <c r="H2074" s="128">
        <v>48755.37063825209</v>
      </c>
    </row>
    <row r="2076" spans="3:8" ht="12.75">
      <c r="C2076" s="150" t="s">
        <v>182</v>
      </c>
      <c r="D2076" s="128">
        <v>1.1881475934240722</v>
      </c>
      <c r="F2076" s="128">
        <v>6.2782225434266365</v>
      </c>
      <c r="G2076" s="128">
        <v>2.463734640260422</v>
      </c>
      <c r="H2076" s="128">
        <v>1.1926525808264479</v>
      </c>
    </row>
    <row r="2077" spans="1:10" ht="12.75">
      <c r="A2077" s="144" t="s">
        <v>171</v>
      </c>
      <c r="C2077" s="145" t="s">
        <v>172</v>
      </c>
      <c r="D2077" s="145" t="s">
        <v>173</v>
      </c>
      <c r="F2077" s="145" t="s">
        <v>174</v>
      </c>
      <c r="G2077" s="145" t="s">
        <v>175</v>
      </c>
      <c r="H2077" s="145" t="s">
        <v>176</v>
      </c>
      <c r="I2077" s="146" t="s">
        <v>177</v>
      </c>
      <c r="J2077" s="145" t="s">
        <v>178</v>
      </c>
    </row>
    <row r="2078" spans="1:8" ht="12.75">
      <c r="A2078" s="147" t="s">
        <v>62</v>
      </c>
      <c r="C2078" s="148">
        <v>396.15199999976903</v>
      </c>
      <c r="D2078" s="128">
        <v>4659665.880065918</v>
      </c>
      <c r="F2078" s="128">
        <v>105400</v>
      </c>
      <c r="G2078" s="128">
        <v>104400</v>
      </c>
      <c r="H2078" s="149" t="s">
        <v>795</v>
      </c>
    </row>
    <row r="2080" spans="4:8" ht="12.75">
      <c r="D2080" s="128">
        <v>4721501.778205872</v>
      </c>
      <c r="F2080" s="128">
        <v>104100</v>
      </c>
      <c r="G2080" s="128">
        <v>104200</v>
      </c>
      <c r="H2080" s="149" t="s">
        <v>796</v>
      </c>
    </row>
    <row r="2082" spans="4:8" ht="12.75">
      <c r="D2082" s="128">
        <v>4621126.672119141</v>
      </c>
      <c r="F2082" s="128">
        <v>104500</v>
      </c>
      <c r="G2082" s="128">
        <v>104600</v>
      </c>
      <c r="H2082" s="149" t="s">
        <v>797</v>
      </c>
    </row>
    <row r="2084" spans="1:10" ht="12.75">
      <c r="A2084" s="144" t="s">
        <v>179</v>
      </c>
      <c r="C2084" s="150" t="s">
        <v>180</v>
      </c>
      <c r="D2084" s="128">
        <v>4667431.443463643</v>
      </c>
      <c r="F2084" s="128">
        <v>104666.66666666666</v>
      </c>
      <c r="G2084" s="128">
        <v>104400</v>
      </c>
      <c r="H2084" s="128">
        <v>4562896.683257539</v>
      </c>
      <c r="I2084" s="128">
        <v>-0.0001</v>
      </c>
      <c r="J2084" s="128">
        <v>-0.0001</v>
      </c>
    </row>
    <row r="2085" spans="1:8" ht="12.75">
      <c r="A2085" s="127">
        <v>38400.93386574074</v>
      </c>
      <c r="C2085" s="150" t="s">
        <v>181</v>
      </c>
      <c r="D2085" s="128">
        <v>50636.13790209518</v>
      </c>
      <c r="F2085" s="128">
        <v>665.8328118479393</v>
      </c>
      <c r="G2085" s="128">
        <v>200</v>
      </c>
      <c r="H2085" s="128">
        <v>50636.13790209518</v>
      </c>
    </row>
    <row r="2087" spans="3:8" ht="12.75">
      <c r="C2087" s="150" t="s">
        <v>182</v>
      </c>
      <c r="D2087" s="128">
        <v>1.0848823065844266</v>
      </c>
      <c r="F2087" s="128">
        <v>0.6361459985808338</v>
      </c>
      <c r="G2087" s="128">
        <v>0.19157088122605365</v>
      </c>
      <c r="H2087" s="128">
        <v>1.1097366742466994</v>
      </c>
    </row>
    <row r="2088" spans="1:10" ht="12.75">
      <c r="A2088" s="144" t="s">
        <v>171</v>
      </c>
      <c r="C2088" s="145" t="s">
        <v>172</v>
      </c>
      <c r="D2088" s="145" t="s">
        <v>173</v>
      </c>
      <c r="F2088" s="145" t="s">
        <v>174</v>
      </c>
      <c r="G2088" s="145" t="s">
        <v>175</v>
      </c>
      <c r="H2088" s="145" t="s">
        <v>176</v>
      </c>
      <c r="I2088" s="146" t="s">
        <v>177</v>
      </c>
      <c r="J2088" s="145" t="s">
        <v>178</v>
      </c>
    </row>
    <row r="2089" spans="1:8" ht="12.75">
      <c r="A2089" s="147" t="s">
        <v>69</v>
      </c>
      <c r="C2089" s="148">
        <v>589.5920000001788</v>
      </c>
      <c r="D2089" s="128">
        <v>505074.52932167053</v>
      </c>
      <c r="F2089" s="128">
        <v>4090.0000000037253</v>
      </c>
      <c r="G2089" s="128">
        <v>3959.9999999962747</v>
      </c>
      <c r="H2089" s="149" t="s">
        <v>798</v>
      </c>
    </row>
    <row r="2091" spans="4:8" ht="12.75">
      <c r="D2091" s="128">
        <v>504711.6030678749</v>
      </c>
      <c r="F2091" s="128">
        <v>4130</v>
      </c>
      <c r="G2091" s="128">
        <v>3870</v>
      </c>
      <c r="H2091" s="149" t="s">
        <v>799</v>
      </c>
    </row>
    <row r="2093" spans="4:8" ht="12.75">
      <c r="D2093" s="128">
        <v>496975.34814834595</v>
      </c>
      <c r="F2093" s="128">
        <v>4280</v>
      </c>
      <c r="G2093" s="128">
        <v>3759.9999999962747</v>
      </c>
      <c r="H2093" s="149" t="s">
        <v>800</v>
      </c>
    </row>
    <row r="2095" spans="1:10" ht="12.75">
      <c r="A2095" s="144" t="s">
        <v>179</v>
      </c>
      <c r="C2095" s="150" t="s">
        <v>180</v>
      </c>
      <c r="D2095" s="128">
        <v>502253.82684596383</v>
      </c>
      <c r="F2095" s="128">
        <v>4166.666666667908</v>
      </c>
      <c r="G2095" s="128">
        <v>3863.33333333085</v>
      </c>
      <c r="H2095" s="128">
        <v>498248.0283801347</v>
      </c>
      <c r="I2095" s="128">
        <v>-0.0001</v>
      </c>
      <c r="J2095" s="128">
        <v>-0.0001</v>
      </c>
    </row>
    <row r="2096" spans="1:8" ht="12.75">
      <c r="A2096" s="127">
        <v>38400.93436342593</v>
      </c>
      <c r="C2096" s="150" t="s">
        <v>181</v>
      </c>
      <c r="D2096" s="128">
        <v>4574.896926417441</v>
      </c>
      <c r="F2096" s="128">
        <v>100.16652800733412</v>
      </c>
      <c r="G2096" s="128">
        <v>100.16652800892093</v>
      </c>
      <c r="H2096" s="128">
        <v>4574.896926417441</v>
      </c>
    </row>
    <row r="2098" spans="3:8" ht="12.75">
      <c r="C2098" s="150" t="s">
        <v>182</v>
      </c>
      <c r="D2098" s="128">
        <v>0.9108734830646728</v>
      </c>
      <c r="F2098" s="128">
        <v>2.4039966721753023</v>
      </c>
      <c r="G2098" s="128">
        <v>2.5927487836665746</v>
      </c>
      <c r="H2098" s="128">
        <v>0.9181966943835163</v>
      </c>
    </row>
    <row r="2099" spans="1:10" ht="12.75">
      <c r="A2099" s="144" t="s">
        <v>171</v>
      </c>
      <c r="C2099" s="145" t="s">
        <v>172</v>
      </c>
      <c r="D2099" s="145" t="s">
        <v>173</v>
      </c>
      <c r="F2099" s="145" t="s">
        <v>174</v>
      </c>
      <c r="G2099" s="145" t="s">
        <v>175</v>
      </c>
      <c r="H2099" s="145" t="s">
        <v>176</v>
      </c>
      <c r="I2099" s="146" t="s">
        <v>177</v>
      </c>
      <c r="J2099" s="145" t="s">
        <v>178</v>
      </c>
    </row>
    <row r="2100" spans="1:8" ht="12.75">
      <c r="A2100" s="147" t="s">
        <v>70</v>
      </c>
      <c r="C2100" s="148">
        <v>766.4900000002235</v>
      </c>
      <c r="D2100" s="128">
        <v>25259.893826842308</v>
      </c>
      <c r="F2100" s="128">
        <v>2045.0000000018626</v>
      </c>
      <c r="G2100" s="128">
        <v>1969</v>
      </c>
      <c r="H2100" s="149" t="s">
        <v>801</v>
      </c>
    </row>
    <row r="2102" spans="4:8" ht="12.75">
      <c r="D2102" s="128">
        <v>25960.549693763256</v>
      </c>
      <c r="F2102" s="128">
        <v>2229</v>
      </c>
      <c r="G2102" s="128">
        <v>1993</v>
      </c>
      <c r="H2102" s="149" t="s">
        <v>802</v>
      </c>
    </row>
    <row r="2104" spans="4:8" ht="12.75">
      <c r="D2104" s="128">
        <v>25053.43839046359</v>
      </c>
      <c r="F2104" s="128">
        <v>1957.9999999981374</v>
      </c>
      <c r="G2104" s="128">
        <v>2099</v>
      </c>
      <c r="H2104" s="149" t="s">
        <v>803</v>
      </c>
    </row>
    <row r="2106" spans="1:10" ht="12.75">
      <c r="A2106" s="144" t="s">
        <v>179</v>
      </c>
      <c r="C2106" s="150" t="s">
        <v>180</v>
      </c>
      <c r="D2106" s="128">
        <v>25424.62730368972</v>
      </c>
      <c r="F2106" s="128">
        <v>2077.3333333333335</v>
      </c>
      <c r="G2106" s="128">
        <v>2020.3333333333335</v>
      </c>
      <c r="H2106" s="128">
        <v>23376.906165478336</v>
      </c>
      <c r="I2106" s="128">
        <v>-0.0001</v>
      </c>
      <c r="J2106" s="128">
        <v>-0.0001</v>
      </c>
    </row>
    <row r="2107" spans="1:8" ht="12.75">
      <c r="A2107" s="127">
        <v>38400.93486111111</v>
      </c>
      <c r="C2107" s="150" t="s">
        <v>181</v>
      </c>
      <c r="D2107" s="128">
        <v>475.4635295572587</v>
      </c>
      <c r="F2107" s="128">
        <v>138.3630490177759</v>
      </c>
      <c r="G2107" s="128">
        <v>69.17610377387074</v>
      </c>
      <c r="H2107" s="128">
        <v>475.4635295572587</v>
      </c>
    </row>
    <row r="2109" spans="3:8" ht="12.75">
      <c r="C2109" s="150" t="s">
        <v>182</v>
      </c>
      <c r="D2109" s="128">
        <v>1.8700904594509344</v>
      </c>
      <c r="F2109" s="128">
        <v>6.660608906503974</v>
      </c>
      <c r="G2109" s="128">
        <v>3.423994577159086</v>
      </c>
      <c r="H2109" s="128">
        <v>2.0339027166024044</v>
      </c>
    </row>
    <row r="2110" spans="1:16" ht="12.75">
      <c r="A2110" s="138" t="s">
        <v>226</v>
      </c>
      <c r="B2110" s="133" t="s">
        <v>96</v>
      </c>
      <c r="D2110" s="138" t="s">
        <v>227</v>
      </c>
      <c r="E2110" s="133" t="s">
        <v>228</v>
      </c>
      <c r="F2110" s="134" t="s">
        <v>107</v>
      </c>
      <c r="G2110" s="139" t="s">
        <v>230</v>
      </c>
      <c r="H2110" s="140">
        <v>2</v>
      </c>
      <c r="I2110" s="141" t="s">
        <v>231</v>
      </c>
      <c r="J2110" s="140">
        <v>4</v>
      </c>
      <c r="K2110" s="139" t="s">
        <v>232</v>
      </c>
      <c r="L2110" s="142">
        <v>1</v>
      </c>
      <c r="M2110" s="139" t="s">
        <v>233</v>
      </c>
      <c r="N2110" s="143">
        <v>1</v>
      </c>
      <c r="O2110" s="139" t="s">
        <v>234</v>
      </c>
      <c r="P2110" s="143">
        <v>1</v>
      </c>
    </row>
    <row r="2112" spans="1:10" ht="12.75">
      <c r="A2112" s="144" t="s">
        <v>171</v>
      </c>
      <c r="C2112" s="145" t="s">
        <v>172</v>
      </c>
      <c r="D2112" s="145" t="s">
        <v>173</v>
      </c>
      <c r="F2112" s="145" t="s">
        <v>174</v>
      </c>
      <c r="G2112" s="145" t="s">
        <v>175</v>
      </c>
      <c r="H2112" s="145" t="s">
        <v>176</v>
      </c>
      <c r="I2112" s="146" t="s">
        <v>177</v>
      </c>
      <c r="J2112" s="145" t="s">
        <v>178</v>
      </c>
    </row>
    <row r="2113" spans="1:8" ht="12.75">
      <c r="A2113" s="147" t="s">
        <v>38</v>
      </c>
      <c r="C2113" s="148">
        <v>178.2290000000503</v>
      </c>
      <c r="D2113" s="128">
        <v>392.96938493754715</v>
      </c>
      <c r="F2113" s="128">
        <v>365</v>
      </c>
      <c r="G2113" s="128">
        <v>297</v>
      </c>
      <c r="H2113" s="149" t="s">
        <v>804</v>
      </c>
    </row>
    <row r="2115" spans="4:8" ht="12.75">
      <c r="D2115" s="128">
        <v>374</v>
      </c>
      <c r="F2115" s="128">
        <v>326</v>
      </c>
      <c r="G2115" s="128">
        <v>329</v>
      </c>
      <c r="H2115" s="149" t="s">
        <v>805</v>
      </c>
    </row>
    <row r="2117" spans="4:8" ht="12.75">
      <c r="D2117" s="128">
        <v>394.1144597181119</v>
      </c>
      <c r="F2117" s="128">
        <v>371</v>
      </c>
      <c r="G2117" s="128">
        <v>341</v>
      </c>
      <c r="H2117" s="149" t="s">
        <v>806</v>
      </c>
    </row>
    <row r="2119" spans="1:8" ht="12.75">
      <c r="A2119" s="144" t="s">
        <v>179</v>
      </c>
      <c r="C2119" s="150" t="s">
        <v>180</v>
      </c>
      <c r="D2119" s="128">
        <v>387.027948218553</v>
      </c>
      <c r="F2119" s="128">
        <v>354</v>
      </c>
      <c r="G2119" s="128">
        <v>322.3333333333333</v>
      </c>
      <c r="H2119" s="128">
        <v>53.07760681569764</v>
      </c>
    </row>
    <row r="2120" spans="1:8" ht="12.75">
      <c r="A2120" s="127">
        <v>38400.93712962963</v>
      </c>
      <c r="C2120" s="150" t="s">
        <v>181</v>
      </c>
      <c r="D2120" s="128">
        <v>11.297051613241845</v>
      </c>
      <c r="F2120" s="128">
        <v>24.433583445741235</v>
      </c>
      <c r="G2120" s="128">
        <v>22.74496281230931</v>
      </c>
      <c r="H2120" s="128">
        <v>11.297051613241845</v>
      </c>
    </row>
    <row r="2122" spans="3:8" ht="12.75">
      <c r="C2122" s="150" t="s">
        <v>182</v>
      </c>
      <c r="D2122" s="128">
        <v>2.918923986043109</v>
      </c>
      <c r="F2122" s="128">
        <v>6.902142216311083</v>
      </c>
      <c r="G2122" s="128">
        <v>7.056348338875691</v>
      </c>
      <c r="H2122" s="128">
        <v>21.284025959325568</v>
      </c>
    </row>
    <row r="2123" spans="1:10" ht="12.75">
      <c r="A2123" s="144" t="s">
        <v>171</v>
      </c>
      <c r="C2123" s="145" t="s">
        <v>172</v>
      </c>
      <c r="D2123" s="145" t="s">
        <v>173</v>
      </c>
      <c r="F2123" s="145" t="s">
        <v>174</v>
      </c>
      <c r="G2123" s="145" t="s">
        <v>175</v>
      </c>
      <c r="H2123" s="145" t="s">
        <v>176</v>
      </c>
      <c r="I2123" s="146" t="s">
        <v>177</v>
      </c>
      <c r="J2123" s="145" t="s">
        <v>178</v>
      </c>
    </row>
    <row r="2124" spans="1:8" ht="12.75">
      <c r="A2124" s="147" t="s">
        <v>63</v>
      </c>
      <c r="C2124" s="148">
        <v>251.61100000003353</v>
      </c>
      <c r="D2124" s="128">
        <v>4485013.494346619</v>
      </c>
      <c r="F2124" s="128">
        <v>31200</v>
      </c>
      <c r="G2124" s="128">
        <v>27900</v>
      </c>
      <c r="H2124" s="149" t="s">
        <v>807</v>
      </c>
    </row>
    <row r="2126" spans="4:8" ht="12.75">
      <c r="D2126" s="128">
        <v>4585140.755523682</v>
      </c>
      <c r="F2126" s="128">
        <v>34300</v>
      </c>
      <c r="G2126" s="128">
        <v>27800</v>
      </c>
      <c r="H2126" s="149" t="s">
        <v>808</v>
      </c>
    </row>
    <row r="2128" spans="4:8" ht="12.75">
      <c r="D2128" s="128">
        <v>4312064.984840393</v>
      </c>
      <c r="F2128" s="128">
        <v>35300</v>
      </c>
      <c r="G2128" s="128">
        <v>28300</v>
      </c>
      <c r="H2128" s="149" t="s">
        <v>809</v>
      </c>
    </row>
    <row r="2130" spans="1:10" ht="12.75">
      <c r="A2130" s="144" t="s">
        <v>179</v>
      </c>
      <c r="C2130" s="150" t="s">
        <v>180</v>
      </c>
      <c r="D2130" s="128">
        <v>4460739.744903564</v>
      </c>
      <c r="F2130" s="128">
        <v>33600</v>
      </c>
      <c r="G2130" s="128">
        <v>28000</v>
      </c>
      <c r="H2130" s="128">
        <v>4429967.346217913</v>
      </c>
      <c r="I2130" s="128">
        <v>-0.0001</v>
      </c>
      <c r="J2130" s="128">
        <v>-0.0001</v>
      </c>
    </row>
    <row r="2131" spans="1:8" ht="12.75">
      <c r="A2131" s="127">
        <v>38400.93765046296</v>
      </c>
      <c r="C2131" s="150" t="s">
        <v>181</v>
      </c>
      <c r="D2131" s="128">
        <v>138146.68044358987</v>
      </c>
      <c r="F2131" s="128">
        <v>2137.7558326431954</v>
      </c>
      <c r="G2131" s="128">
        <v>264.575131106459</v>
      </c>
      <c r="H2131" s="128">
        <v>138146.68044358987</v>
      </c>
    </row>
    <row r="2133" spans="3:8" ht="12.75">
      <c r="C2133" s="150" t="s">
        <v>182</v>
      </c>
      <c r="D2133" s="128">
        <v>3.0969455369240864</v>
      </c>
      <c r="F2133" s="128">
        <v>6.36236854953332</v>
      </c>
      <c r="G2133" s="128">
        <v>0.9449111825230679</v>
      </c>
      <c r="H2133" s="128">
        <v>3.118458210793193</v>
      </c>
    </row>
    <row r="2134" spans="1:10" ht="12.75">
      <c r="A2134" s="144" t="s">
        <v>171</v>
      </c>
      <c r="C2134" s="145" t="s">
        <v>172</v>
      </c>
      <c r="D2134" s="145" t="s">
        <v>173</v>
      </c>
      <c r="F2134" s="145" t="s">
        <v>174</v>
      </c>
      <c r="G2134" s="145" t="s">
        <v>175</v>
      </c>
      <c r="H2134" s="145" t="s">
        <v>176</v>
      </c>
      <c r="I2134" s="146" t="s">
        <v>177</v>
      </c>
      <c r="J2134" s="145" t="s">
        <v>178</v>
      </c>
    </row>
    <row r="2135" spans="1:8" ht="12.75">
      <c r="A2135" s="147" t="s">
        <v>66</v>
      </c>
      <c r="C2135" s="148">
        <v>257.6099999998696</v>
      </c>
      <c r="D2135" s="128">
        <v>429275.5441799164</v>
      </c>
      <c r="F2135" s="128">
        <v>15845</v>
      </c>
      <c r="G2135" s="128">
        <v>12395</v>
      </c>
      <c r="H2135" s="149" t="s">
        <v>810</v>
      </c>
    </row>
    <row r="2137" spans="4:8" ht="12.75">
      <c r="D2137" s="128">
        <v>440007.9451842308</v>
      </c>
      <c r="F2137" s="128">
        <v>16185.000000014901</v>
      </c>
      <c r="G2137" s="128">
        <v>12202.5</v>
      </c>
      <c r="H2137" s="149" t="s">
        <v>811</v>
      </c>
    </row>
    <row r="2139" spans="4:8" ht="12.75">
      <c r="D2139" s="128">
        <v>434192.15831041336</v>
      </c>
      <c r="F2139" s="128">
        <v>16282.5</v>
      </c>
      <c r="G2139" s="128">
        <v>12282.5</v>
      </c>
      <c r="H2139" s="149" t="s">
        <v>812</v>
      </c>
    </row>
    <row r="2141" spans="1:10" ht="12.75">
      <c r="A2141" s="144" t="s">
        <v>179</v>
      </c>
      <c r="C2141" s="150" t="s">
        <v>180</v>
      </c>
      <c r="D2141" s="128">
        <v>434491.8825581869</v>
      </c>
      <c r="F2141" s="128">
        <v>16104.166666671634</v>
      </c>
      <c r="G2141" s="128">
        <v>12293.333333333332</v>
      </c>
      <c r="H2141" s="128">
        <v>420293.1325581843</v>
      </c>
      <c r="I2141" s="128">
        <v>-0.0001</v>
      </c>
      <c r="J2141" s="128">
        <v>-0.0001</v>
      </c>
    </row>
    <row r="2142" spans="1:8" ht="12.75">
      <c r="A2142" s="127">
        <v>38400.93829861111</v>
      </c>
      <c r="C2142" s="150" t="s">
        <v>181</v>
      </c>
      <c r="D2142" s="128">
        <v>5372.474643757056</v>
      </c>
      <c r="F2142" s="128">
        <v>229.67821693535697</v>
      </c>
      <c r="G2142" s="128">
        <v>96.70617008926233</v>
      </c>
      <c r="H2142" s="128">
        <v>5372.474643757056</v>
      </c>
    </row>
    <row r="2144" spans="3:8" ht="12.75">
      <c r="C2144" s="150" t="s">
        <v>182</v>
      </c>
      <c r="D2144" s="128">
        <v>1.2364959759720195</v>
      </c>
      <c r="F2144" s="128">
        <v>1.4262036756654255</v>
      </c>
      <c r="G2144" s="128">
        <v>0.7866553966046284</v>
      </c>
      <c r="H2144" s="128">
        <v>1.278268481584886</v>
      </c>
    </row>
    <row r="2145" spans="1:10" ht="12.75">
      <c r="A2145" s="144" t="s">
        <v>171</v>
      </c>
      <c r="C2145" s="145" t="s">
        <v>172</v>
      </c>
      <c r="D2145" s="145" t="s">
        <v>173</v>
      </c>
      <c r="F2145" s="145" t="s">
        <v>174</v>
      </c>
      <c r="G2145" s="145" t="s">
        <v>175</v>
      </c>
      <c r="H2145" s="145" t="s">
        <v>176</v>
      </c>
      <c r="I2145" s="146" t="s">
        <v>177</v>
      </c>
      <c r="J2145" s="145" t="s">
        <v>178</v>
      </c>
    </row>
    <row r="2146" spans="1:8" ht="12.75">
      <c r="A2146" s="147" t="s">
        <v>65</v>
      </c>
      <c r="C2146" s="148">
        <v>259.9399999999441</v>
      </c>
      <c r="D2146" s="128">
        <v>4239323.563941956</v>
      </c>
      <c r="F2146" s="128">
        <v>29125</v>
      </c>
      <c r="G2146" s="128">
        <v>26225</v>
      </c>
      <c r="H2146" s="149" t="s">
        <v>813</v>
      </c>
    </row>
    <row r="2148" spans="4:8" ht="12.75">
      <c r="D2148" s="128">
        <v>4250352.82900238</v>
      </c>
      <c r="F2148" s="128">
        <v>29050</v>
      </c>
      <c r="G2148" s="128">
        <v>25850</v>
      </c>
      <c r="H2148" s="149" t="s">
        <v>814</v>
      </c>
    </row>
    <row r="2150" spans="4:8" ht="12.75">
      <c r="D2150" s="128">
        <v>4308334.436729431</v>
      </c>
      <c r="F2150" s="128">
        <v>28600</v>
      </c>
      <c r="G2150" s="128">
        <v>26150</v>
      </c>
      <c r="H2150" s="149" t="s">
        <v>815</v>
      </c>
    </row>
    <row r="2152" spans="1:10" ht="12.75">
      <c r="A2152" s="144" t="s">
        <v>179</v>
      </c>
      <c r="C2152" s="150" t="s">
        <v>180</v>
      </c>
      <c r="D2152" s="128">
        <v>4266003.609891255</v>
      </c>
      <c r="F2152" s="128">
        <v>28925</v>
      </c>
      <c r="G2152" s="128">
        <v>26075</v>
      </c>
      <c r="H2152" s="128">
        <v>4238659.553287482</v>
      </c>
      <c r="I2152" s="128">
        <v>-0.0001</v>
      </c>
      <c r="J2152" s="128">
        <v>-0.0001</v>
      </c>
    </row>
    <row r="2153" spans="1:8" ht="12.75">
      <c r="A2153" s="127">
        <v>38400.93896990741</v>
      </c>
      <c r="C2153" s="150" t="s">
        <v>181</v>
      </c>
      <c r="D2153" s="128">
        <v>37072.02918027733</v>
      </c>
      <c r="F2153" s="128">
        <v>283.94541729001367</v>
      </c>
      <c r="G2153" s="128">
        <v>198.4313483298443</v>
      </c>
      <c r="H2153" s="128">
        <v>37072.02918027733</v>
      </c>
    </row>
    <row r="2155" spans="3:8" ht="12.75">
      <c r="C2155" s="150" t="s">
        <v>182</v>
      </c>
      <c r="D2155" s="128">
        <v>0.8690107315971616</v>
      </c>
      <c r="F2155" s="128">
        <v>0.9816609067934786</v>
      </c>
      <c r="G2155" s="128">
        <v>0.7610022946494507</v>
      </c>
      <c r="H2155" s="128">
        <v>0.8746168149202843</v>
      </c>
    </row>
    <row r="2156" spans="1:10" ht="12.75">
      <c r="A2156" s="144" t="s">
        <v>171</v>
      </c>
      <c r="C2156" s="145" t="s">
        <v>172</v>
      </c>
      <c r="D2156" s="145" t="s">
        <v>173</v>
      </c>
      <c r="F2156" s="145" t="s">
        <v>174</v>
      </c>
      <c r="G2156" s="145" t="s">
        <v>175</v>
      </c>
      <c r="H2156" s="145" t="s">
        <v>176</v>
      </c>
      <c r="I2156" s="146" t="s">
        <v>177</v>
      </c>
      <c r="J2156" s="145" t="s">
        <v>178</v>
      </c>
    </row>
    <row r="2157" spans="1:8" ht="12.75">
      <c r="A2157" s="147" t="s">
        <v>67</v>
      </c>
      <c r="C2157" s="148">
        <v>285.2129999999888</v>
      </c>
      <c r="D2157" s="128">
        <v>1092942.780954361</v>
      </c>
      <c r="F2157" s="128">
        <v>14750</v>
      </c>
      <c r="G2157" s="128">
        <v>12525</v>
      </c>
      <c r="H2157" s="149" t="s">
        <v>816</v>
      </c>
    </row>
    <row r="2159" spans="4:8" ht="12.75">
      <c r="D2159" s="128">
        <v>1056199.856092453</v>
      </c>
      <c r="F2159" s="128">
        <v>14900</v>
      </c>
      <c r="G2159" s="128">
        <v>12550</v>
      </c>
      <c r="H2159" s="149" t="s">
        <v>817</v>
      </c>
    </row>
    <row r="2161" spans="4:8" ht="12.75">
      <c r="D2161" s="128">
        <v>1086436.4166088104</v>
      </c>
      <c r="F2161" s="128">
        <v>15275</v>
      </c>
      <c r="G2161" s="128">
        <v>12600</v>
      </c>
      <c r="H2161" s="149" t="s">
        <v>818</v>
      </c>
    </row>
    <row r="2163" spans="1:10" ht="12.75">
      <c r="A2163" s="144" t="s">
        <v>179</v>
      </c>
      <c r="C2163" s="150" t="s">
        <v>180</v>
      </c>
      <c r="D2163" s="128">
        <v>1078526.3512185414</v>
      </c>
      <c r="F2163" s="128">
        <v>14975</v>
      </c>
      <c r="G2163" s="128">
        <v>12558.333333333332</v>
      </c>
      <c r="H2163" s="128">
        <v>1064840.8526972067</v>
      </c>
      <c r="I2163" s="128">
        <v>-0.0001</v>
      </c>
      <c r="J2163" s="128">
        <v>-0.0001</v>
      </c>
    </row>
    <row r="2164" spans="1:8" ht="12.75">
      <c r="A2164" s="127">
        <v>38400.93965277778</v>
      </c>
      <c r="C2164" s="150" t="s">
        <v>181</v>
      </c>
      <c r="D2164" s="128">
        <v>19607.07736280023</v>
      </c>
      <c r="F2164" s="128">
        <v>270.41634565979916</v>
      </c>
      <c r="G2164" s="128">
        <v>38.188130791298676</v>
      </c>
      <c r="H2164" s="128">
        <v>19607.07736280023</v>
      </c>
    </row>
    <row r="2166" spans="3:8" ht="12.75">
      <c r="C2166" s="150" t="s">
        <v>182</v>
      </c>
      <c r="D2166" s="128">
        <v>1.8179507010327334</v>
      </c>
      <c r="F2166" s="128">
        <v>1.8057852798651035</v>
      </c>
      <c r="G2166" s="128">
        <v>0.3040859784310446</v>
      </c>
      <c r="H2166" s="128">
        <v>1.841315283230931</v>
      </c>
    </row>
    <row r="2167" spans="1:10" ht="12.75">
      <c r="A2167" s="144" t="s">
        <v>171</v>
      </c>
      <c r="C2167" s="145" t="s">
        <v>172</v>
      </c>
      <c r="D2167" s="145" t="s">
        <v>173</v>
      </c>
      <c r="F2167" s="145" t="s">
        <v>174</v>
      </c>
      <c r="G2167" s="145" t="s">
        <v>175</v>
      </c>
      <c r="H2167" s="145" t="s">
        <v>176</v>
      </c>
      <c r="I2167" s="146" t="s">
        <v>177</v>
      </c>
      <c r="J2167" s="145" t="s">
        <v>178</v>
      </c>
    </row>
    <row r="2168" spans="1:8" ht="12.75">
      <c r="A2168" s="147" t="s">
        <v>63</v>
      </c>
      <c r="C2168" s="148">
        <v>288.1579999998212</v>
      </c>
      <c r="D2168" s="128">
        <v>462493.21870946884</v>
      </c>
      <c r="F2168" s="128">
        <v>5090</v>
      </c>
      <c r="G2168" s="128">
        <v>4320</v>
      </c>
      <c r="H2168" s="149" t="s">
        <v>819</v>
      </c>
    </row>
    <row r="2170" spans="4:8" ht="12.75">
      <c r="D2170" s="128">
        <v>453798.9803490639</v>
      </c>
      <c r="F2170" s="128">
        <v>5090</v>
      </c>
      <c r="G2170" s="128">
        <v>4320</v>
      </c>
      <c r="H2170" s="149" t="s">
        <v>820</v>
      </c>
    </row>
    <row r="2172" spans="4:8" ht="12.75">
      <c r="D2172" s="128">
        <v>460171.4849200249</v>
      </c>
      <c r="F2172" s="128">
        <v>5090</v>
      </c>
      <c r="G2172" s="128">
        <v>4320</v>
      </c>
      <c r="H2172" s="149" t="s">
        <v>821</v>
      </c>
    </row>
    <row r="2174" spans="1:10" ht="12.75">
      <c r="A2174" s="144" t="s">
        <v>179</v>
      </c>
      <c r="C2174" s="150" t="s">
        <v>180</v>
      </c>
      <c r="D2174" s="128">
        <v>458821.22799285257</v>
      </c>
      <c r="F2174" s="128">
        <v>5090</v>
      </c>
      <c r="G2174" s="128">
        <v>4320</v>
      </c>
      <c r="H2174" s="128">
        <v>454122.19038223306</v>
      </c>
      <c r="I2174" s="128">
        <v>-0.0001</v>
      </c>
      <c r="J2174" s="128">
        <v>-0.0001</v>
      </c>
    </row>
    <row r="2175" spans="1:8" ht="12.75">
      <c r="A2175" s="127">
        <v>38400.94008101852</v>
      </c>
      <c r="C2175" s="150" t="s">
        <v>181</v>
      </c>
      <c r="D2175" s="128">
        <v>4501.648641765176</v>
      </c>
      <c r="H2175" s="128">
        <v>4501.648641765176</v>
      </c>
    </row>
    <row r="2177" spans="3:8" ht="12.75">
      <c r="C2177" s="150" t="s">
        <v>182</v>
      </c>
      <c r="D2177" s="128">
        <v>0.9811334714084549</v>
      </c>
      <c r="F2177" s="128">
        <v>0</v>
      </c>
      <c r="G2177" s="128">
        <v>0</v>
      </c>
      <c r="H2177" s="128">
        <v>0.9912857678186029</v>
      </c>
    </row>
    <row r="2178" spans="1:10" ht="12.75">
      <c r="A2178" s="144" t="s">
        <v>171</v>
      </c>
      <c r="C2178" s="145" t="s">
        <v>172</v>
      </c>
      <c r="D2178" s="145" t="s">
        <v>173</v>
      </c>
      <c r="F2178" s="145" t="s">
        <v>174</v>
      </c>
      <c r="G2178" s="145" t="s">
        <v>175</v>
      </c>
      <c r="H2178" s="145" t="s">
        <v>176</v>
      </c>
      <c r="I2178" s="146" t="s">
        <v>177</v>
      </c>
      <c r="J2178" s="145" t="s">
        <v>178</v>
      </c>
    </row>
    <row r="2179" spans="1:8" ht="12.75">
      <c r="A2179" s="147" t="s">
        <v>64</v>
      </c>
      <c r="C2179" s="148">
        <v>334.94100000010803</v>
      </c>
      <c r="D2179" s="128">
        <v>587344.0246191025</v>
      </c>
      <c r="F2179" s="128">
        <v>33300</v>
      </c>
      <c r="G2179" s="128">
        <v>87200</v>
      </c>
      <c r="H2179" s="149" t="s">
        <v>822</v>
      </c>
    </row>
    <row r="2181" spans="4:8" ht="12.75">
      <c r="D2181" s="128">
        <v>592760.5414934158</v>
      </c>
      <c r="F2181" s="128">
        <v>32700</v>
      </c>
      <c r="G2181" s="128">
        <v>102300</v>
      </c>
      <c r="H2181" s="149" t="s">
        <v>823</v>
      </c>
    </row>
    <row r="2183" spans="4:8" ht="12.75">
      <c r="D2183" s="128">
        <v>602874.8617677689</v>
      </c>
      <c r="F2183" s="128">
        <v>33200</v>
      </c>
      <c r="G2183" s="128">
        <v>114400</v>
      </c>
      <c r="H2183" s="149" t="s">
        <v>824</v>
      </c>
    </row>
    <row r="2185" spans="1:10" ht="12.75">
      <c r="A2185" s="144" t="s">
        <v>179</v>
      </c>
      <c r="C2185" s="150" t="s">
        <v>180</v>
      </c>
      <c r="D2185" s="128">
        <v>594326.4759600958</v>
      </c>
      <c r="F2185" s="128">
        <v>33066.666666666664</v>
      </c>
      <c r="G2185" s="128">
        <v>101300</v>
      </c>
      <c r="H2185" s="128">
        <v>510192.094408733</v>
      </c>
      <c r="I2185" s="128">
        <v>-0.0001</v>
      </c>
      <c r="J2185" s="128">
        <v>-0.0001</v>
      </c>
    </row>
    <row r="2186" spans="1:8" ht="12.75">
      <c r="A2186" s="127">
        <v>38400.94055555556</v>
      </c>
      <c r="C2186" s="150" t="s">
        <v>181</v>
      </c>
      <c r="D2186" s="128">
        <v>7882.946067302504</v>
      </c>
      <c r="F2186" s="128">
        <v>321.4550253664318</v>
      </c>
      <c r="G2186" s="128">
        <v>13627.545633752248</v>
      </c>
      <c r="H2186" s="128">
        <v>7882.946067302504</v>
      </c>
    </row>
    <row r="2188" spans="3:8" ht="12.75">
      <c r="C2188" s="150" t="s">
        <v>182</v>
      </c>
      <c r="D2188" s="128">
        <v>1.3263662963303324</v>
      </c>
      <c r="F2188" s="128">
        <v>0.9721422138097737</v>
      </c>
      <c r="G2188" s="128">
        <v>13.452661040229268</v>
      </c>
      <c r="H2188" s="128">
        <v>1.5450937311049744</v>
      </c>
    </row>
    <row r="2189" spans="1:10" ht="12.75">
      <c r="A2189" s="144" t="s">
        <v>171</v>
      </c>
      <c r="C2189" s="145" t="s">
        <v>172</v>
      </c>
      <c r="D2189" s="145" t="s">
        <v>173</v>
      </c>
      <c r="F2189" s="145" t="s">
        <v>174</v>
      </c>
      <c r="G2189" s="145" t="s">
        <v>175</v>
      </c>
      <c r="H2189" s="145" t="s">
        <v>176</v>
      </c>
      <c r="I2189" s="146" t="s">
        <v>177</v>
      </c>
      <c r="J2189" s="145" t="s">
        <v>178</v>
      </c>
    </row>
    <row r="2190" spans="1:8" ht="12.75">
      <c r="A2190" s="147" t="s">
        <v>68</v>
      </c>
      <c r="C2190" s="148">
        <v>393.36599999992177</v>
      </c>
      <c r="D2190" s="128">
        <v>4787417.569190979</v>
      </c>
      <c r="F2190" s="128">
        <v>16100</v>
      </c>
      <c r="G2190" s="128">
        <v>17100</v>
      </c>
      <c r="H2190" s="149" t="s">
        <v>825</v>
      </c>
    </row>
    <row r="2192" spans="4:8" ht="12.75">
      <c r="D2192" s="128">
        <v>4751352.388626099</v>
      </c>
      <c r="F2192" s="128">
        <v>16300</v>
      </c>
      <c r="G2192" s="128">
        <v>17100</v>
      </c>
      <c r="H2192" s="149" t="s">
        <v>826</v>
      </c>
    </row>
    <row r="2194" spans="4:8" ht="12.75">
      <c r="D2194" s="128">
        <v>4719481.911651611</v>
      </c>
      <c r="F2194" s="128">
        <v>16700</v>
      </c>
      <c r="G2194" s="128">
        <v>17200</v>
      </c>
      <c r="H2194" s="149" t="s">
        <v>827</v>
      </c>
    </row>
    <row r="2196" spans="1:10" ht="12.75">
      <c r="A2196" s="144" t="s">
        <v>179</v>
      </c>
      <c r="C2196" s="150" t="s">
        <v>180</v>
      </c>
      <c r="D2196" s="128">
        <v>4752750.62315623</v>
      </c>
      <c r="F2196" s="128">
        <v>16366.666666666668</v>
      </c>
      <c r="G2196" s="128">
        <v>17133.333333333332</v>
      </c>
      <c r="H2196" s="128">
        <v>4736000.62315623</v>
      </c>
      <c r="I2196" s="128">
        <v>-0.0001</v>
      </c>
      <c r="J2196" s="128">
        <v>-0.0001</v>
      </c>
    </row>
    <row r="2197" spans="1:8" ht="12.75">
      <c r="A2197" s="127">
        <v>38400.941030092596</v>
      </c>
      <c r="C2197" s="150" t="s">
        <v>181</v>
      </c>
      <c r="D2197" s="128">
        <v>33989.40549906692</v>
      </c>
      <c r="F2197" s="128">
        <v>305.5050463303894</v>
      </c>
      <c r="G2197" s="128">
        <v>57.73502691896257</v>
      </c>
      <c r="H2197" s="128">
        <v>33989.40549906692</v>
      </c>
    </row>
    <row r="2199" spans="3:8" ht="12.75">
      <c r="C2199" s="150" t="s">
        <v>182</v>
      </c>
      <c r="D2199" s="128">
        <v>0.7151523021945355</v>
      </c>
      <c r="F2199" s="128">
        <v>1.8666296109799763</v>
      </c>
      <c r="G2199" s="128">
        <v>0.3369748652857737</v>
      </c>
      <c r="H2199" s="128">
        <v>0.7176816095183541</v>
      </c>
    </row>
    <row r="2200" spans="1:10" ht="12.75">
      <c r="A2200" s="144" t="s">
        <v>171</v>
      </c>
      <c r="C2200" s="145" t="s">
        <v>172</v>
      </c>
      <c r="D2200" s="145" t="s">
        <v>173</v>
      </c>
      <c r="F2200" s="145" t="s">
        <v>174</v>
      </c>
      <c r="G2200" s="145" t="s">
        <v>175</v>
      </c>
      <c r="H2200" s="145" t="s">
        <v>176</v>
      </c>
      <c r="I2200" s="146" t="s">
        <v>177</v>
      </c>
      <c r="J2200" s="145" t="s">
        <v>178</v>
      </c>
    </row>
    <row r="2201" spans="1:8" ht="12.75">
      <c r="A2201" s="147" t="s">
        <v>62</v>
      </c>
      <c r="C2201" s="148">
        <v>396.15199999976903</v>
      </c>
      <c r="D2201" s="128">
        <v>5329874.853317261</v>
      </c>
      <c r="F2201" s="128">
        <v>109300</v>
      </c>
      <c r="G2201" s="128">
        <v>108000</v>
      </c>
      <c r="H2201" s="149" t="s">
        <v>828</v>
      </c>
    </row>
    <row r="2203" spans="4:8" ht="12.75">
      <c r="D2203" s="128">
        <v>5535481.253936768</v>
      </c>
      <c r="F2203" s="128">
        <v>106300</v>
      </c>
      <c r="G2203" s="128">
        <v>108700</v>
      </c>
      <c r="H2203" s="149" t="s">
        <v>829</v>
      </c>
    </row>
    <row r="2205" spans="4:8" ht="12.75">
      <c r="D2205" s="128">
        <v>5344485.191322327</v>
      </c>
      <c r="F2205" s="128">
        <v>106900</v>
      </c>
      <c r="G2205" s="128">
        <v>107700</v>
      </c>
      <c r="H2205" s="149" t="s">
        <v>830</v>
      </c>
    </row>
    <row r="2207" spans="1:10" ht="12.75">
      <c r="A2207" s="144" t="s">
        <v>179</v>
      </c>
      <c r="C2207" s="150" t="s">
        <v>180</v>
      </c>
      <c r="D2207" s="128">
        <v>5403280.432858786</v>
      </c>
      <c r="F2207" s="128">
        <v>107500</v>
      </c>
      <c r="G2207" s="128">
        <v>108133.33333333334</v>
      </c>
      <c r="H2207" s="128">
        <v>5295467.155014948</v>
      </c>
      <c r="I2207" s="128">
        <v>-0.0001</v>
      </c>
      <c r="J2207" s="128">
        <v>-0.0001</v>
      </c>
    </row>
    <row r="2208" spans="1:8" ht="12.75">
      <c r="A2208" s="127">
        <v>38400.94150462963</v>
      </c>
      <c r="C2208" s="150" t="s">
        <v>181</v>
      </c>
      <c r="D2208" s="128">
        <v>114722.09165820388</v>
      </c>
      <c r="F2208" s="128">
        <v>1587.4507866387544</v>
      </c>
      <c r="G2208" s="128">
        <v>513.1601439446883</v>
      </c>
      <c r="H2208" s="128">
        <v>114722.09165820388</v>
      </c>
    </row>
    <row r="2210" spans="3:8" ht="12.75">
      <c r="C2210" s="150" t="s">
        <v>182</v>
      </c>
      <c r="D2210" s="128">
        <v>2.1231933652850654</v>
      </c>
      <c r="F2210" s="128">
        <v>1.4766984061755855</v>
      </c>
      <c r="G2210" s="128">
        <v>0.4745624019217216</v>
      </c>
      <c r="H2210" s="128">
        <v>2.166420606528718</v>
      </c>
    </row>
    <row r="2211" spans="1:10" ht="12.75">
      <c r="A2211" s="144" t="s">
        <v>171</v>
      </c>
      <c r="C2211" s="145" t="s">
        <v>172</v>
      </c>
      <c r="D2211" s="145" t="s">
        <v>173</v>
      </c>
      <c r="F2211" s="145" t="s">
        <v>174</v>
      </c>
      <c r="G2211" s="145" t="s">
        <v>175</v>
      </c>
      <c r="H2211" s="145" t="s">
        <v>176</v>
      </c>
      <c r="I2211" s="146" t="s">
        <v>177</v>
      </c>
      <c r="J2211" s="145" t="s">
        <v>178</v>
      </c>
    </row>
    <row r="2212" spans="1:8" ht="12.75">
      <c r="A2212" s="147" t="s">
        <v>69</v>
      </c>
      <c r="C2212" s="148">
        <v>589.5920000001788</v>
      </c>
      <c r="D2212" s="128">
        <v>398688.7862739563</v>
      </c>
      <c r="F2212" s="128">
        <v>3770</v>
      </c>
      <c r="G2212" s="128">
        <v>3580</v>
      </c>
      <c r="H2212" s="149" t="s">
        <v>831</v>
      </c>
    </row>
    <row r="2214" spans="4:8" ht="12.75">
      <c r="D2214" s="128">
        <v>403093.78125953674</v>
      </c>
      <c r="F2214" s="128">
        <v>3690.0000000037253</v>
      </c>
      <c r="G2214" s="128">
        <v>3409.9999999962747</v>
      </c>
      <c r="H2214" s="149" t="s">
        <v>832</v>
      </c>
    </row>
    <row r="2216" spans="4:8" ht="12.75">
      <c r="D2216" s="128">
        <v>393815.0199279785</v>
      </c>
      <c r="F2216" s="128">
        <v>3830</v>
      </c>
      <c r="G2216" s="128">
        <v>3490.0000000037253</v>
      </c>
      <c r="H2216" s="149" t="s">
        <v>833</v>
      </c>
    </row>
    <row r="2218" spans="1:10" ht="12.75">
      <c r="A2218" s="144" t="s">
        <v>179</v>
      </c>
      <c r="C2218" s="150" t="s">
        <v>180</v>
      </c>
      <c r="D2218" s="128">
        <v>398532.52915382385</v>
      </c>
      <c r="F2218" s="128">
        <v>3763.3333333345754</v>
      </c>
      <c r="G2218" s="128">
        <v>3493.333333333333</v>
      </c>
      <c r="H2218" s="128">
        <v>394912.38619705895</v>
      </c>
      <c r="I2218" s="128">
        <v>-0.0001</v>
      </c>
      <c r="J2218" s="128">
        <v>-0.0001</v>
      </c>
    </row>
    <row r="2219" spans="1:8" ht="12.75">
      <c r="A2219" s="127">
        <v>38400.94199074074</v>
      </c>
      <c r="C2219" s="150" t="s">
        <v>181</v>
      </c>
      <c r="D2219" s="128">
        <v>4641.353808718781</v>
      </c>
      <c r="F2219" s="128">
        <v>70.23769168373877</v>
      </c>
      <c r="G2219" s="128">
        <v>85.04900548291056</v>
      </c>
      <c r="H2219" s="128">
        <v>4641.353808718781</v>
      </c>
    </row>
    <row r="2221" spans="3:8" ht="12.75">
      <c r="C2221" s="150" t="s">
        <v>182</v>
      </c>
      <c r="D2221" s="128">
        <v>1.164611034028625</v>
      </c>
      <c r="F2221" s="128">
        <v>1.8663691324282266</v>
      </c>
      <c r="G2221" s="128">
        <v>2.4346089355795018</v>
      </c>
      <c r="H2221" s="128">
        <v>1.1752869676776287</v>
      </c>
    </row>
    <row r="2222" spans="1:10" ht="12.75">
      <c r="A2222" s="144" t="s">
        <v>171</v>
      </c>
      <c r="C2222" s="145" t="s">
        <v>172</v>
      </c>
      <c r="D2222" s="145" t="s">
        <v>173</v>
      </c>
      <c r="F2222" s="145" t="s">
        <v>174</v>
      </c>
      <c r="G2222" s="145" t="s">
        <v>175</v>
      </c>
      <c r="H2222" s="145" t="s">
        <v>176</v>
      </c>
      <c r="I2222" s="146" t="s">
        <v>177</v>
      </c>
      <c r="J2222" s="145" t="s">
        <v>178</v>
      </c>
    </row>
    <row r="2223" spans="1:8" ht="12.75">
      <c r="A2223" s="147" t="s">
        <v>70</v>
      </c>
      <c r="C2223" s="148">
        <v>766.4900000002235</v>
      </c>
      <c r="D2223" s="128">
        <v>2872.55133439973</v>
      </c>
      <c r="F2223" s="128">
        <v>1904.9999999981374</v>
      </c>
      <c r="G2223" s="128">
        <v>1912</v>
      </c>
      <c r="H2223" s="149" t="s">
        <v>834</v>
      </c>
    </row>
    <row r="2225" spans="4:8" ht="12.75">
      <c r="D2225" s="128">
        <v>2674.4994693547487</v>
      </c>
      <c r="F2225" s="128">
        <v>1810.9999999981374</v>
      </c>
      <c r="G2225" s="128">
        <v>1731</v>
      </c>
      <c r="H2225" s="149" t="s">
        <v>835</v>
      </c>
    </row>
    <row r="2227" spans="4:8" ht="12.75">
      <c r="D2227" s="128">
        <v>2957.192736238241</v>
      </c>
      <c r="F2227" s="128">
        <v>1793</v>
      </c>
      <c r="G2227" s="128">
        <v>1929.9999999981374</v>
      </c>
      <c r="H2227" s="149" t="s">
        <v>836</v>
      </c>
    </row>
    <row r="2229" spans="1:10" ht="12.75">
      <c r="A2229" s="144" t="s">
        <v>179</v>
      </c>
      <c r="C2229" s="150" t="s">
        <v>180</v>
      </c>
      <c r="D2229" s="128">
        <v>2834.7478466642397</v>
      </c>
      <c r="F2229" s="128">
        <v>1836.3333333320916</v>
      </c>
      <c r="G2229" s="128">
        <v>1857.6666666660458</v>
      </c>
      <c r="H2229" s="128">
        <v>987.3315865025576</v>
      </c>
      <c r="I2229" s="128">
        <v>-0.0001</v>
      </c>
      <c r="J2229" s="128">
        <v>-0.0001</v>
      </c>
    </row>
    <row r="2230" spans="1:8" ht="12.75">
      <c r="A2230" s="127">
        <v>38400.9425</v>
      </c>
      <c r="C2230" s="150" t="s">
        <v>181</v>
      </c>
      <c r="D2230" s="128">
        <v>145.08858862447914</v>
      </c>
      <c r="F2230" s="128">
        <v>60.1442709927809</v>
      </c>
      <c r="G2230" s="128">
        <v>110.06513223177552</v>
      </c>
      <c r="H2230" s="128">
        <v>145.08858862447914</v>
      </c>
    </row>
    <row r="2232" spans="3:8" ht="12.75">
      <c r="C2232" s="150" t="s">
        <v>182</v>
      </c>
      <c r="D2232" s="128">
        <v>5.118218496760149</v>
      </c>
      <c r="F2232" s="128">
        <v>3.2752371206836943</v>
      </c>
      <c r="G2232" s="128">
        <v>5.924912913968004</v>
      </c>
      <c r="H2232" s="128">
        <v>14.695021470793725</v>
      </c>
    </row>
    <row r="2233" spans="1:16" ht="12.75">
      <c r="A2233" s="138" t="s">
        <v>226</v>
      </c>
      <c r="B2233" s="133" t="s">
        <v>837</v>
      </c>
      <c r="D2233" s="138" t="s">
        <v>227</v>
      </c>
      <c r="E2233" s="133" t="s">
        <v>228</v>
      </c>
      <c r="F2233" s="134" t="s">
        <v>108</v>
      </c>
      <c r="G2233" s="139" t="s">
        <v>230</v>
      </c>
      <c r="H2233" s="140">
        <v>2</v>
      </c>
      <c r="I2233" s="141" t="s">
        <v>231</v>
      </c>
      <c r="J2233" s="140">
        <v>5</v>
      </c>
      <c r="K2233" s="139" t="s">
        <v>232</v>
      </c>
      <c r="L2233" s="142">
        <v>1</v>
      </c>
      <c r="M2233" s="139" t="s">
        <v>233</v>
      </c>
      <c r="N2233" s="143">
        <v>1</v>
      </c>
      <c r="O2233" s="139" t="s">
        <v>234</v>
      </c>
      <c r="P2233" s="143">
        <v>1</v>
      </c>
    </row>
    <row r="2235" spans="1:10" ht="12.75">
      <c r="A2235" s="144" t="s">
        <v>171</v>
      </c>
      <c r="C2235" s="145" t="s">
        <v>172</v>
      </c>
      <c r="D2235" s="145" t="s">
        <v>173</v>
      </c>
      <c r="F2235" s="145" t="s">
        <v>174</v>
      </c>
      <c r="G2235" s="145" t="s">
        <v>175</v>
      </c>
      <c r="H2235" s="145" t="s">
        <v>176</v>
      </c>
      <c r="I2235" s="146" t="s">
        <v>177</v>
      </c>
      <c r="J2235" s="145" t="s">
        <v>178</v>
      </c>
    </row>
    <row r="2236" spans="1:8" ht="12.75">
      <c r="A2236" s="147" t="s">
        <v>38</v>
      </c>
      <c r="C2236" s="148">
        <v>178.2290000000503</v>
      </c>
      <c r="D2236" s="128">
        <v>348.7118154549971</v>
      </c>
      <c r="F2236" s="128">
        <v>294</v>
      </c>
      <c r="G2236" s="128">
        <v>319</v>
      </c>
      <c r="H2236" s="149" t="s">
        <v>838</v>
      </c>
    </row>
    <row r="2238" spans="4:8" ht="12.75">
      <c r="D2238" s="128">
        <v>330.5</v>
      </c>
      <c r="F2238" s="128">
        <v>324</v>
      </c>
      <c r="G2238" s="128">
        <v>337</v>
      </c>
      <c r="H2238" s="149" t="s">
        <v>839</v>
      </c>
    </row>
    <row r="2240" spans="4:8" ht="12.75">
      <c r="D2240" s="128">
        <v>339</v>
      </c>
      <c r="F2240" s="128">
        <v>347</v>
      </c>
      <c r="G2240" s="128">
        <v>347</v>
      </c>
      <c r="H2240" s="149" t="s">
        <v>840</v>
      </c>
    </row>
    <row r="2242" spans="1:8" ht="12.75">
      <c r="A2242" s="144" t="s">
        <v>179</v>
      </c>
      <c r="C2242" s="150" t="s">
        <v>180</v>
      </c>
      <c r="D2242" s="128">
        <v>339.403938484999</v>
      </c>
      <c r="F2242" s="128">
        <v>321.6666666666667</v>
      </c>
      <c r="G2242" s="128">
        <v>334.33333333333337</v>
      </c>
      <c r="H2242" s="128">
        <v>9.717408379474522</v>
      </c>
    </row>
    <row r="2243" spans="1:8" ht="12.75">
      <c r="A2243" s="127">
        <v>38400.94478009259</v>
      </c>
      <c r="C2243" s="150" t="s">
        <v>181</v>
      </c>
      <c r="D2243" s="128">
        <v>9.11262477371173</v>
      </c>
      <c r="F2243" s="128">
        <v>26.576932353703526</v>
      </c>
      <c r="G2243" s="128">
        <v>14.189197769195175</v>
      </c>
      <c r="H2243" s="128">
        <v>9.11262477371173</v>
      </c>
    </row>
    <row r="2245" spans="3:8" ht="12.75">
      <c r="C2245" s="150" t="s">
        <v>182</v>
      </c>
      <c r="D2245" s="128">
        <v>2.6848906982010434</v>
      </c>
      <c r="F2245" s="128">
        <v>8.262258762809386</v>
      </c>
      <c r="G2245" s="128">
        <v>4.244027249011518</v>
      </c>
      <c r="H2245" s="128">
        <v>93.77628702895477</v>
      </c>
    </row>
    <row r="2246" spans="1:10" ht="12.75">
      <c r="A2246" s="144" t="s">
        <v>171</v>
      </c>
      <c r="C2246" s="145" t="s">
        <v>172</v>
      </c>
      <c r="D2246" s="145" t="s">
        <v>173</v>
      </c>
      <c r="F2246" s="145" t="s">
        <v>174</v>
      </c>
      <c r="G2246" s="145" t="s">
        <v>175</v>
      </c>
      <c r="H2246" s="145" t="s">
        <v>176</v>
      </c>
      <c r="I2246" s="146" t="s">
        <v>177</v>
      </c>
      <c r="J2246" s="145" t="s">
        <v>178</v>
      </c>
    </row>
    <row r="2247" spans="1:8" ht="12.75">
      <c r="A2247" s="147" t="s">
        <v>63</v>
      </c>
      <c r="C2247" s="148">
        <v>251.61100000003353</v>
      </c>
      <c r="D2247" s="128">
        <v>4677962.39503479</v>
      </c>
      <c r="F2247" s="128">
        <v>34200</v>
      </c>
      <c r="G2247" s="128">
        <v>27300</v>
      </c>
      <c r="H2247" s="149" t="s">
        <v>841</v>
      </c>
    </row>
    <row r="2249" spans="4:8" ht="12.75">
      <c r="D2249" s="128">
        <v>4750989.200202942</v>
      </c>
      <c r="F2249" s="128">
        <v>34500</v>
      </c>
      <c r="G2249" s="128">
        <v>27400</v>
      </c>
      <c r="H2249" s="149" t="s">
        <v>842</v>
      </c>
    </row>
    <row r="2251" spans="4:8" ht="12.75">
      <c r="D2251" s="128">
        <v>4736878.120132446</v>
      </c>
      <c r="F2251" s="128">
        <v>34200</v>
      </c>
      <c r="G2251" s="128">
        <v>27400</v>
      </c>
      <c r="H2251" s="149" t="s">
        <v>843</v>
      </c>
    </row>
    <row r="2253" spans="1:10" ht="12.75">
      <c r="A2253" s="144" t="s">
        <v>179</v>
      </c>
      <c r="C2253" s="150" t="s">
        <v>180</v>
      </c>
      <c r="D2253" s="128">
        <v>4721943.238456726</v>
      </c>
      <c r="F2253" s="128">
        <v>34300</v>
      </c>
      <c r="G2253" s="128">
        <v>27366.666666666664</v>
      </c>
      <c r="H2253" s="128">
        <v>4691144.078179252</v>
      </c>
      <c r="I2253" s="128">
        <v>-0.0001</v>
      </c>
      <c r="J2253" s="128">
        <v>-0.0001</v>
      </c>
    </row>
    <row r="2254" spans="1:8" ht="12.75">
      <c r="A2254" s="127">
        <v>38400.945289351854</v>
      </c>
      <c r="C2254" s="150" t="s">
        <v>181</v>
      </c>
      <c r="D2254" s="128">
        <v>38736.501987918324</v>
      </c>
      <c r="F2254" s="128">
        <v>173.20508075688772</v>
      </c>
      <c r="G2254" s="128">
        <v>57.73502691896257</v>
      </c>
      <c r="H2254" s="128">
        <v>38736.501987918324</v>
      </c>
    </row>
    <row r="2256" spans="3:8" ht="12.75">
      <c r="C2256" s="150" t="s">
        <v>182</v>
      </c>
      <c r="D2256" s="128">
        <v>0.8203508604770644</v>
      </c>
      <c r="F2256" s="128">
        <v>0.5049710809238709</v>
      </c>
      <c r="G2256" s="128">
        <v>0.21096842966734194</v>
      </c>
      <c r="H2256" s="128">
        <v>0.8257367785419393</v>
      </c>
    </row>
    <row r="2257" spans="1:10" ht="12.75">
      <c r="A2257" s="144" t="s">
        <v>171</v>
      </c>
      <c r="C2257" s="145" t="s">
        <v>172</v>
      </c>
      <c r="D2257" s="145" t="s">
        <v>173</v>
      </c>
      <c r="F2257" s="145" t="s">
        <v>174</v>
      </c>
      <c r="G2257" s="145" t="s">
        <v>175</v>
      </c>
      <c r="H2257" s="145" t="s">
        <v>176</v>
      </c>
      <c r="I2257" s="146" t="s">
        <v>177</v>
      </c>
      <c r="J2257" s="145" t="s">
        <v>178</v>
      </c>
    </row>
    <row r="2258" spans="1:8" ht="12.75">
      <c r="A2258" s="147" t="s">
        <v>66</v>
      </c>
      <c r="C2258" s="148">
        <v>257.6099999998696</v>
      </c>
      <c r="D2258" s="128">
        <v>175569.19974422455</v>
      </c>
      <c r="F2258" s="128">
        <v>13437.5</v>
      </c>
      <c r="G2258" s="128">
        <v>11397.5</v>
      </c>
      <c r="H2258" s="149" t="s">
        <v>844</v>
      </c>
    </row>
    <row r="2260" spans="4:8" ht="12.75">
      <c r="D2260" s="128">
        <v>178635.6198914051</v>
      </c>
      <c r="F2260" s="128">
        <v>13185.000000014901</v>
      </c>
      <c r="G2260" s="128">
        <v>11345</v>
      </c>
      <c r="H2260" s="149" t="s">
        <v>845</v>
      </c>
    </row>
    <row r="2262" spans="4:8" ht="12.75">
      <c r="D2262" s="128">
        <v>176843.16977524757</v>
      </c>
      <c r="F2262" s="128">
        <v>13282.5</v>
      </c>
      <c r="G2262" s="128">
        <v>11307.5</v>
      </c>
      <c r="H2262" s="149" t="s">
        <v>846</v>
      </c>
    </row>
    <row r="2264" spans="1:10" ht="12.75">
      <c r="A2264" s="144" t="s">
        <v>179</v>
      </c>
      <c r="C2264" s="150" t="s">
        <v>180</v>
      </c>
      <c r="D2264" s="128">
        <v>177015.9964702924</v>
      </c>
      <c r="F2264" s="128">
        <v>13301.666666671634</v>
      </c>
      <c r="G2264" s="128">
        <v>11350</v>
      </c>
      <c r="H2264" s="128">
        <v>164690.1631369566</v>
      </c>
      <c r="I2264" s="128">
        <v>-0.0001</v>
      </c>
      <c r="J2264" s="128">
        <v>-0.0001</v>
      </c>
    </row>
    <row r="2265" spans="1:8" ht="12.75">
      <c r="A2265" s="127">
        <v>38400.9459375</v>
      </c>
      <c r="C2265" s="150" t="s">
        <v>181</v>
      </c>
      <c r="D2265" s="128">
        <v>1540.4982731728192</v>
      </c>
      <c r="F2265" s="128">
        <v>127.33649646351985</v>
      </c>
      <c r="G2265" s="128">
        <v>45.207853300062816</v>
      </c>
      <c r="H2265" s="128">
        <v>1540.4982731728192</v>
      </c>
    </row>
    <row r="2267" spans="3:8" ht="12.75">
      <c r="C2267" s="150" t="s">
        <v>182</v>
      </c>
      <c r="D2267" s="128">
        <v>0.8702593572843306</v>
      </c>
      <c r="F2267" s="128">
        <v>0.9572973045744064</v>
      </c>
      <c r="G2267" s="128">
        <v>0.3983070775335931</v>
      </c>
      <c r="H2267" s="128">
        <v>0.9353917950106944</v>
      </c>
    </row>
    <row r="2268" spans="1:10" ht="12.75">
      <c r="A2268" s="144" t="s">
        <v>171</v>
      </c>
      <c r="C2268" s="145" t="s">
        <v>172</v>
      </c>
      <c r="D2268" s="145" t="s">
        <v>173</v>
      </c>
      <c r="F2268" s="145" t="s">
        <v>174</v>
      </c>
      <c r="G2268" s="145" t="s">
        <v>175</v>
      </c>
      <c r="H2268" s="145" t="s">
        <v>176</v>
      </c>
      <c r="I2268" s="146" t="s">
        <v>177</v>
      </c>
      <c r="J2268" s="145" t="s">
        <v>178</v>
      </c>
    </row>
    <row r="2269" spans="1:8" ht="12.75">
      <c r="A2269" s="147" t="s">
        <v>65</v>
      </c>
      <c r="C2269" s="148">
        <v>259.9399999999441</v>
      </c>
      <c r="D2269" s="128">
        <v>1506012.9657001495</v>
      </c>
      <c r="F2269" s="128">
        <v>21725</v>
      </c>
      <c r="G2269" s="128">
        <v>20075</v>
      </c>
      <c r="H2269" s="149" t="s">
        <v>625</v>
      </c>
    </row>
    <row r="2271" spans="4:8" ht="12.75">
      <c r="D2271" s="128">
        <v>1521622.7416057587</v>
      </c>
      <c r="F2271" s="128">
        <v>21400</v>
      </c>
      <c r="G2271" s="128">
        <v>19825</v>
      </c>
      <c r="H2271" s="149" t="s">
        <v>626</v>
      </c>
    </row>
    <row r="2273" spans="4:8" ht="12.75">
      <c r="D2273" s="128">
        <v>1560001.4872779846</v>
      </c>
      <c r="F2273" s="128">
        <v>21375</v>
      </c>
      <c r="G2273" s="128">
        <v>20125</v>
      </c>
      <c r="H2273" s="149" t="s">
        <v>627</v>
      </c>
    </row>
    <row r="2275" spans="1:10" ht="12.75">
      <c r="A2275" s="144" t="s">
        <v>179</v>
      </c>
      <c r="C2275" s="150" t="s">
        <v>180</v>
      </c>
      <c r="D2275" s="128">
        <v>1529212.398194631</v>
      </c>
      <c r="F2275" s="128">
        <v>21500</v>
      </c>
      <c r="G2275" s="128">
        <v>20008.333333333332</v>
      </c>
      <c r="H2275" s="128">
        <v>1508539.8510248195</v>
      </c>
      <c r="I2275" s="128">
        <v>-0.0001</v>
      </c>
      <c r="J2275" s="128">
        <v>-0.0001</v>
      </c>
    </row>
    <row r="2276" spans="1:8" ht="12.75">
      <c r="A2276" s="127">
        <v>38400.946608796294</v>
      </c>
      <c r="C2276" s="150" t="s">
        <v>181</v>
      </c>
      <c r="D2276" s="128">
        <v>27782.949463534886</v>
      </c>
      <c r="F2276" s="128">
        <v>195.25624189766637</v>
      </c>
      <c r="G2276" s="128">
        <v>160.7275126832159</v>
      </c>
      <c r="H2276" s="128">
        <v>27782.949463534886</v>
      </c>
    </row>
    <row r="2278" spans="3:8" ht="12.75">
      <c r="C2278" s="150" t="s">
        <v>182</v>
      </c>
      <c r="D2278" s="128">
        <v>1.8168142957992686</v>
      </c>
      <c r="F2278" s="128">
        <v>0.90816856696589</v>
      </c>
      <c r="G2278" s="128">
        <v>0.803302853893624</v>
      </c>
      <c r="H2278" s="128">
        <v>1.841711337268331</v>
      </c>
    </row>
    <row r="2279" spans="1:10" ht="12.75">
      <c r="A2279" s="144" t="s">
        <v>171</v>
      </c>
      <c r="C2279" s="145" t="s">
        <v>172</v>
      </c>
      <c r="D2279" s="145" t="s">
        <v>173</v>
      </c>
      <c r="F2279" s="145" t="s">
        <v>174</v>
      </c>
      <c r="G2279" s="145" t="s">
        <v>175</v>
      </c>
      <c r="H2279" s="145" t="s">
        <v>176</v>
      </c>
      <c r="I2279" s="146" t="s">
        <v>177</v>
      </c>
      <c r="J2279" s="145" t="s">
        <v>178</v>
      </c>
    </row>
    <row r="2280" spans="1:8" ht="12.75">
      <c r="A2280" s="147" t="s">
        <v>67</v>
      </c>
      <c r="C2280" s="148">
        <v>285.2129999999888</v>
      </c>
      <c r="D2280" s="128">
        <v>801017.3154611588</v>
      </c>
      <c r="F2280" s="128">
        <v>14400</v>
      </c>
      <c r="G2280" s="128">
        <v>11900</v>
      </c>
      <c r="H2280" s="149" t="s">
        <v>628</v>
      </c>
    </row>
    <row r="2282" spans="4:8" ht="12.75">
      <c r="D2282" s="128">
        <v>791788.6784286499</v>
      </c>
      <c r="F2282" s="128">
        <v>14750</v>
      </c>
      <c r="G2282" s="128">
        <v>11775</v>
      </c>
      <c r="H2282" s="149" t="s">
        <v>629</v>
      </c>
    </row>
    <row r="2284" spans="4:8" ht="12.75">
      <c r="D2284" s="128">
        <v>821895.5822067261</v>
      </c>
      <c r="F2284" s="128">
        <v>13600</v>
      </c>
      <c r="G2284" s="128">
        <v>11750</v>
      </c>
      <c r="H2284" s="149" t="s">
        <v>852</v>
      </c>
    </row>
    <row r="2286" spans="1:10" ht="12.75">
      <c r="A2286" s="144" t="s">
        <v>179</v>
      </c>
      <c r="C2286" s="150" t="s">
        <v>180</v>
      </c>
      <c r="D2286" s="128">
        <v>804900.5253655117</v>
      </c>
      <c r="F2286" s="128">
        <v>14250</v>
      </c>
      <c r="G2286" s="128">
        <v>11808.333333333332</v>
      </c>
      <c r="H2286" s="128">
        <v>791953.3665146455</v>
      </c>
      <c r="I2286" s="128">
        <v>-0.0001</v>
      </c>
      <c r="J2286" s="128">
        <v>-0.0001</v>
      </c>
    </row>
    <row r="2287" spans="1:8" ht="12.75">
      <c r="A2287" s="127">
        <v>38400.947291666664</v>
      </c>
      <c r="C2287" s="150" t="s">
        <v>181</v>
      </c>
      <c r="D2287" s="128">
        <v>15424.522785054542</v>
      </c>
      <c r="F2287" s="128">
        <v>589.4913061275798</v>
      </c>
      <c r="G2287" s="128">
        <v>80.36375634160795</v>
      </c>
      <c r="H2287" s="128">
        <v>15424.522785054542</v>
      </c>
    </row>
    <row r="2289" spans="3:8" ht="12.75">
      <c r="C2289" s="150" t="s">
        <v>182</v>
      </c>
      <c r="D2289" s="128">
        <v>1.9163265893074353</v>
      </c>
      <c r="F2289" s="128">
        <v>4.136781095632139</v>
      </c>
      <c r="G2289" s="128">
        <v>0.6805681553276611</v>
      </c>
      <c r="H2289" s="128">
        <v>1.9476554349326438</v>
      </c>
    </row>
    <row r="2290" spans="1:10" ht="12.75">
      <c r="A2290" s="144" t="s">
        <v>171</v>
      </c>
      <c r="C2290" s="145" t="s">
        <v>172</v>
      </c>
      <c r="D2290" s="145" t="s">
        <v>173</v>
      </c>
      <c r="F2290" s="145" t="s">
        <v>174</v>
      </c>
      <c r="G2290" s="145" t="s">
        <v>175</v>
      </c>
      <c r="H2290" s="145" t="s">
        <v>176</v>
      </c>
      <c r="I2290" s="146" t="s">
        <v>177</v>
      </c>
      <c r="J2290" s="145" t="s">
        <v>178</v>
      </c>
    </row>
    <row r="2291" spans="1:8" ht="12.75">
      <c r="A2291" s="147" t="s">
        <v>63</v>
      </c>
      <c r="C2291" s="148">
        <v>288.1579999998212</v>
      </c>
      <c r="D2291" s="128">
        <v>470660.42181301117</v>
      </c>
      <c r="F2291" s="128">
        <v>4960</v>
      </c>
      <c r="G2291" s="128">
        <v>4240</v>
      </c>
      <c r="H2291" s="149" t="s">
        <v>853</v>
      </c>
    </row>
    <row r="2293" spans="4:8" ht="12.75">
      <c r="D2293" s="128">
        <v>469463.1689400673</v>
      </c>
      <c r="F2293" s="128">
        <v>4960</v>
      </c>
      <c r="G2293" s="128">
        <v>4240</v>
      </c>
      <c r="H2293" s="149" t="s">
        <v>854</v>
      </c>
    </row>
    <row r="2295" spans="4:8" ht="12.75">
      <c r="D2295" s="128">
        <v>456063.4767050743</v>
      </c>
      <c r="F2295" s="128">
        <v>4960</v>
      </c>
      <c r="G2295" s="128">
        <v>4240</v>
      </c>
      <c r="H2295" s="149" t="s">
        <v>855</v>
      </c>
    </row>
    <row r="2297" spans="1:10" ht="12.75">
      <c r="A2297" s="144" t="s">
        <v>179</v>
      </c>
      <c r="C2297" s="150" t="s">
        <v>180</v>
      </c>
      <c r="D2297" s="128">
        <v>465395.6891527176</v>
      </c>
      <c r="F2297" s="128">
        <v>4960</v>
      </c>
      <c r="G2297" s="128">
        <v>4240</v>
      </c>
      <c r="H2297" s="128">
        <v>460801.26437395654</v>
      </c>
      <c r="I2297" s="128">
        <v>-0.0001</v>
      </c>
      <c r="J2297" s="128">
        <v>-0.0001</v>
      </c>
    </row>
    <row r="2298" spans="1:8" ht="12.75">
      <c r="A2298" s="127">
        <v>38400.94771990741</v>
      </c>
      <c r="C2298" s="150" t="s">
        <v>181</v>
      </c>
      <c r="D2298" s="128">
        <v>8104.072771539399</v>
      </c>
      <c r="H2298" s="128">
        <v>8104.072771539399</v>
      </c>
    </row>
    <row r="2300" spans="3:8" ht="12.75">
      <c r="C2300" s="150" t="s">
        <v>182</v>
      </c>
      <c r="D2300" s="128">
        <v>1.7413295740434074</v>
      </c>
      <c r="F2300" s="128">
        <v>0</v>
      </c>
      <c r="G2300" s="128">
        <v>0</v>
      </c>
      <c r="H2300" s="128">
        <v>1.7586915223745254</v>
      </c>
    </row>
    <row r="2301" spans="1:10" ht="12.75">
      <c r="A2301" s="144" t="s">
        <v>171</v>
      </c>
      <c r="C2301" s="145" t="s">
        <v>172</v>
      </c>
      <c r="D2301" s="145" t="s">
        <v>173</v>
      </c>
      <c r="F2301" s="145" t="s">
        <v>174</v>
      </c>
      <c r="G2301" s="145" t="s">
        <v>175</v>
      </c>
      <c r="H2301" s="145" t="s">
        <v>176</v>
      </c>
      <c r="I2301" s="146" t="s">
        <v>177</v>
      </c>
      <c r="J2301" s="145" t="s">
        <v>178</v>
      </c>
    </row>
    <row r="2302" spans="1:8" ht="12.75">
      <c r="A2302" s="147" t="s">
        <v>64</v>
      </c>
      <c r="C2302" s="148">
        <v>334.94100000010803</v>
      </c>
      <c r="D2302" s="128">
        <v>127959.07873618603</v>
      </c>
      <c r="F2302" s="128">
        <v>31200</v>
      </c>
      <c r="G2302" s="128">
        <v>39600</v>
      </c>
      <c r="H2302" s="149" t="s">
        <v>856</v>
      </c>
    </row>
    <row r="2304" spans="4:8" ht="12.75">
      <c r="D2304" s="128">
        <v>127778.54112315178</v>
      </c>
      <c r="F2304" s="128">
        <v>31200</v>
      </c>
      <c r="G2304" s="128">
        <v>41000</v>
      </c>
      <c r="H2304" s="149" t="s">
        <v>857</v>
      </c>
    </row>
    <row r="2306" spans="4:8" ht="12.75">
      <c r="D2306" s="128">
        <v>129355.0866985321</v>
      </c>
      <c r="F2306" s="128">
        <v>31000</v>
      </c>
      <c r="G2306" s="128">
        <v>37800</v>
      </c>
      <c r="H2306" s="149" t="s">
        <v>858</v>
      </c>
    </row>
    <row r="2308" spans="1:10" ht="12.75">
      <c r="A2308" s="144" t="s">
        <v>179</v>
      </c>
      <c r="C2308" s="150" t="s">
        <v>180</v>
      </c>
      <c r="D2308" s="128">
        <v>128364.23551928997</v>
      </c>
      <c r="F2308" s="128">
        <v>31133.333333333336</v>
      </c>
      <c r="G2308" s="128">
        <v>39466.666666666664</v>
      </c>
      <c r="H2308" s="128">
        <v>90994.0049113235</v>
      </c>
      <c r="I2308" s="128">
        <v>-0.0001</v>
      </c>
      <c r="J2308" s="128">
        <v>-0.0001</v>
      </c>
    </row>
    <row r="2309" spans="1:8" ht="12.75">
      <c r="A2309" s="127">
        <v>38400.94819444444</v>
      </c>
      <c r="C2309" s="150" t="s">
        <v>181</v>
      </c>
      <c r="D2309" s="128">
        <v>862.8371816198446</v>
      </c>
      <c r="F2309" s="128">
        <v>115.47005383792514</v>
      </c>
      <c r="G2309" s="128">
        <v>1604.1612554021287</v>
      </c>
      <c r="H2309" s="128">
        <v>862.8371816198446</v>
      </c>
    </row>
    <row r="2311" spans="3:8" ht="12.75">
      <c r="C2311" s="150" t="s">
        <v>182</v>
      </c>
      <c r="D2311" s="128">
        <v>0.6721788028645888</v>
      </c>
      <c r="F2311" s="128">
        <v>0.3708888238905518</v>
      </c>
      <c r="G2311" s="128">
        <v>4.064597775512151</v>
      </c>
      <c r="H2311" s="128">
        <v>0.9482351968799554</v>
      </c>
    </row>
    <row r="2312" spans="1:10" ht="12.75">
      <c r="A2312" s="144" t="s">
        <v>171</v>
      </c>
      <c r="C2312" s="145" t="s">
        <v>172</v>
      </c>
      <c r="D2312" s="145" t="s">
        <v>173</v>
      </c>
      <c r="F2312" s="145" t="s">
        <v>174</v>
      </c>
      <c r="G2312" s="145" t="s">
        <v>175</v>
      </c>
      <c r="H2312" s="145" t="s">
        <v>176</v>
      </c>
      <c r="I2312" s="146" t="s">
        <v>177</v>
      </c>
      <c r="J2312" s="145" t="s">
        <v>178</v>
      </c>
    </row>
    <row r="2313" spans="1:8" ht="12.75">
      <c r="A2313" s="147" t="s">
        <v>68</v>
      </c>
      <c r="C2313" s="148">
        <v>393.36599999992177</v>
      </c>
      <c r="D2313" s="128">
        <v>4741159.275939941</v>
      </c>
      <c r="F2313" s="128">
        <v>17100</v>
      </c>
      <c r="G2313" s="128">
        <v>16300</v>
      </c>
      <c r="H2313" s="149" t="s">
        <v>859</v>
      </c>
    </row>
    <row r="2315" spans="4:8" ht="12.75">
      <c r="D2315" s="128">
        <v>4840003.243659973</v>
      </c>
      <c r="F2315" s="128">
        <v>17000</v>
      </c>
      <c r="G2315" s="128">
        <v>16600</v>
      </c>
      <c r="H2315" s="149" t="s">
        <v>860</v>
      </c>
    </row>
    <row r="2317" spans="4:8" ht="12.75">
      <c r="D2317" s="128">
        <v>4888185.952644348</v>
      </c>
      <c r="F2317" s="128">
        <v>16600</v>
      </c>
      <c r="G2317" s="128">
        <v>16800</v>
      </c>
      <c r="H2317" s="149" t="s">
        <v>861</v>
      </c>
    </row>
    <row r="2319" spans="1:10" ht="12.75">
      <c r="A2319" s="144" t="s">
        <v>179</v>
      </c>
      <c r="C2319" s="150" t="s">
        <v>180</v>
      </c>
      <c r="D2319" s="128">
        <v>4823116.157414754</v>
      </c>
      <c r="F2319" s="128">
        <v>16900</v>
      </c>
      <c r="G2319" s="128">
        <v>16566.666666666668</v>
      </c>
      <c r="H2319" s="128">
        <v>4806382.824081421</v>
      </c>
      <c r="I2319" s="128">
        <v>-0.0001</v>
      </c>
      <c r="J2319" s="128">
        <v>-0.0001</v>
      </c>
    </row>
    <row r="2320" spans="1:8" ht="12.75">
      <c r="A2320" s="127">
        <v>38400.94866898148</v>
      </c>
      <c r="C2320" s="150" t="s">
        <v>181</v>
      </c>
      <c r="D2320" s="128">
        <v>74953.92702907567</v>
      </c>
      <c r="F2320" s="128">
        <v>264.575131106459</v>
      </c>
      <c r="G2320" s="128">
        <v>251.66114784235833</v>
      </c>
      <c r="H2320" s="128">
        <v>74953.92702907567</v>
      </c>
    </row>
    <row r="2322" spans="3:8" ht="12.75">
      <c r="C2322" s="150" t="s">
        <v>182</v>
      </c>
      <c r="D2322" s="128">
        <v>1.5540560206879164</v>
      </c>
      <c r="F2322" s="128">
        <v>1.5655333201565622</v>
      </c>
      <c r="G2322" s="128">
        <v>1.5190813753059857</v>
      </c>
      <c r="H2322" s="128">
        <v>1.559466438119202</v>
      </c>
    </row>
    <row r="2323" spans="1:10" ht="12.75">
      <c r="A2323" s="144" t="s">
        <v>171</v>
      </c>
      <c r="C2323" s="145" t="s">
        <v>172</v>
      </c>
      <c r="D2323" s="145" t="s">
        <v>173</v>
      </c>
      <c r="F2323" s="145" t="s">
        <v>174</v>
      </c>
      <c r="G2323" s="145" t="s">
        <v>175</v>
      </c>
      <c r="H2323" s="145" t="s">
        <v>176</v>
      </c>
      <c r="I2323" s="146" t="s">
        <v>177</v>
      </c>
      <c r="J2323" s="145" t="s">
        <v>178</v>
      </c>
    </row>
    <row r="2324" spans="1:8" ht="12.75">
      <c r="A2324" s="147" t="s">
        <v>62</v>
      </c>
      <c r="C2324" s="148">
        <v>396.15199999976903</v>
      </c>
      <c r="D2324" s="128">
        <v>8389483.607147217</v>
      </c>
      <c r="F2324" s="128">
        <v>116200</v>
      </c>
      <c r="G2324" s="128">
        <v>111100</v>
      </c>
      <c r="H2324" s="149" t="s">
        <v>862</v>
      </c>
    </row>
    <row r="2326" spans="4:8" ht="12.75">
      <c r="D2326" s="128">
        <v>8146290.033821106</v>
      </c>
      <c r="F2326" s="128">
        <v>115200</v>
      </c>
      <c r="G2326" s="128">
        <v>111100</v>
      </c>
      <c r="H2326" s="149" t="s">
        <v>863</v>
      </c>
    </row>
    <row r="2328" spans="4:8" ht="12.75">
      <c r="D2328" s="128">
        <v>8173834.504386902</v>
      </c>
      <c r="F2328" s="128">
        <v>116500</v>
      </c>
      <c r="G2328" s="128">
        <v>112600</v>
      </c>
      <c r="H2328" s="149" t="s">
        <v>864</v>
      </c>
    </row>
    <row r="2330" spans="1:10" ht="12.75">
      <c r="A2330" s="144" t="s">
        <v>179</v>
      </c>
      <c r="C2330" s="150" t="s">
        <v>180</v>
      </c>
      <c r="D2330" s="128">
        <v>8236536.048451742</v>
      </c>
      <c r="F2330" s="128">
        <v>115966.66666666666</v>
      </c>
      <c r="G2330" s="128">
        <v>111600</v>
      </c>
      <c r="H2330" s="128">
        <v>8122729.35007679</v>
      </c>
      <c r="I2330" s="128">
        <v>-0.0001</v>
      </c>
      <c r="J2330" s="128">
        <v>-0.0001</v>
      </c>
    </row>
    <row r="2331" spans="1:8" ht="12.75">
      <c r="A2331" s="127">
        <v>38400.94913194444</v>
      </c>
      <c r="C2331" s="150" t="s">
        <v>181</v>
      </c>
      <c r="D2331" s="128">
        <v>133170.53445814006</v>
      </c>
      <c r="F2331" s="128">
        <v>680.6859285554045</v>
      </c>
      <c r="G2331" s="128">
        <v>866.0254037844387</v>
      </c>
      <c r="H2331" s="128">
        <v>133170.53445814006</v>
      </c>
    </row>
    <row r="2333" spans="3:8" ht="12.75">
      <c r="C2333" s="150" t="s">
        <v>182</v>
      </c>
      <c r="D2333" s="128">
        <v>1.6168269485468074</v>
      </c>
      <c r="F2333" s="128">
        <v>0.5869668829164169</v>
      </c>
      <c r="G2333" s="128">
        <v>0.7760084263301423</v>
      </c>
      <c r="H2333" s="128">
        <v>1.6394801392327703</v>
      </c>
    </row>
    <row r="2334" spans="1:10" ht="12.75">
      <c r="A2334" s="144" t="s">
        <v>171</v>
      </c>
      <c r="C2334" s="145" t="s">
        <v>172</v>
      </c>
      <c r="D2334" s="145" t="s">
        <v>173</v>
      </c>
      <c r="F2334" s="145" t="s">
        <v>174</v>
      </c>
      <c r="G2334" s="145" t="s">
        <v>175</v>
      </c>
      <c r="H2334" s="145" t="s">
        <v>176</v>
      </c>
      <c r="I2334" s="146" t="s">
        <v>177</v>
      </c>
      <c r="J2334" s="145" t="s">
        <v>178</v>
      </c>
    </row>
    <row r="2335" spans="1:8" ht="12.75">
      <c r="A2335" s="147" t="s">
        <v>69</v>
      </c>
      <c r="C2335" s="148">
        <v>589.5920000001788</v>
      </c>
      <c r="D2335" s="128">
        <v>545501.4649400711</v>
      </c>
      <c r="F2335" s="128">
        <v>4490</v>
      </c>
      <c r="G2335" s="128">
        <v>3890.0000000037253</v>
      </c>
      <c r="H2335" s="149" t="s">
        <v>865</v>
      </c>
    </row>
    <row r="2337" spans="4:8" ht="12.75">
      <c r="D2337" s="128">
        <v>531616.475561142</v>
      </c>
      <c r="F2337" s="128">
        <v>4340</v>
      </c>
      <c r="G2337" s="128">
        <v>3830</v>
      </c>
      <c r="H2337" s="149" t="s">
        <v>866</v>
      </c>
    </row>
    <row r="2339" spans="4:8" ht="12.75">
      <c r="D2339" s="128">
        <v>548046.0130281448</v>
      </c>
      <c r="F2339" s="128">
        <v>4240</v>
      </c>
      <c r="G2339" s="128">
        <v>3880</v>
      </c>
      <c r="H2339" s="149" t="s">
        <v>867</v>
      </c>
    </row>
    <row r="2341" spans="1:10" ht="12.75">
      <c r="A2341" s="144" t="s">
        <v>179</v>
      </c>
      <c r="C2341" s="150" t="s">
        <v>180</v>
      </c>
      <c r="D2341" s="128">
        <v>541721.3178431193</v>
      </c>
      <c r="F2341" s="128">
        <v>4356.666666666667</v>
      </c>
      <c r="G2341" s="128">
        <v>3866.6666666679084</v>
      </c>
      <c r="H2341" s="128">
        <v>537624.5151931884</v>
      </c>
      <c r="I2341" s="128">
        <v>-0.0001</v>
      </c>
      <c r="J2341" s="128">
        <v>-0.0001</v>
      </c>
    </row>
    <row r="2342" spans="1:8" ht="12.75">
      <c r="A2342" s="127">
        <v>38400.94962962963</v>
      </c>
      <c r="C2342" s="150" t="s">
        <v>181</v>
      </c>
      <c r="D2342" s="128">
        <v>8843.051475643768</v>
      </c>
      <c r="F2342" s="128">
        <v>125.83057392117917</v>
      </c>
      <c r="G2342" s="128">
        <v>32.14550253797822</v>
      </c>
      <c r="H2342" s="128">
        <v>8843.051475643768</v>
      </c>
    </row>
    <row r="2344" spans="3:8" ht="12.75">
      <c r="C2344" s="150" t="s">
        <v>182</v>
      </c>
      <c r="D2344" s="128">
        <v>1.6323986493373863</v>
      </c>
      <c r="F2344" s="128">
        <v>2.888230464908474</v>
      </c>
      <c r="G2344" s="128">
        <v>0.8313492035681352</v>
      </c>
      <c r="H2344" s="128">
        <v>1.644837842349159</v>
      </c>
    </row>
    <row r="2345" spans="1:10" ht="12.75">
      <c r="A2345" s="144" t="s">
        <v>171</v>
      </c>
      <c r="C2345" s="145" t="s">
        <v>172</v>
      </c>
      <c r="D2345" s="145" t="s">
        <v>173</v>
      </c>
      <c r="F2345" s="145" t="s">
        <v>174</v>
      </c>
      <c r="G2345" s="145" t="s">
        <v>175</v>
      </c>
      <c r="H2345" s="145" t="s">
        <v>176</v>
      </c>
      <c r="I2345" s="146" t="s">
        <v>177</v>
      </c>
      <c r="J2345" s="145" t="s">
        <v>178</v>
      </c>
    </row>
    <row r="2346" spans="1:8" ht="12.75">
      <c r="A2346" s="147" t="s">
        <v>70</v>
      </c>
      <c r="C2346" s="148">
        <v>766.4900000002235</v>
      </c>
      <c r="D2346" s="128">
        <v>2658.5257490053773</v>
      </c>
      <c r="F2346" s="128">
        <v>1824</v>
      </c>
      <c r="G2346" s="128">
        <v>1828</v>
      </c>
      <c r="H2346" s="149" t="s">
        <v>868</v>
      </c>
    </row>
    <row r="2348" spans="4:8" ht="12.75">
      <c r="D2348" s="128">
        <v>2717.1166992783546</v>
      </c>
      <c r="F2348" s="128">
        <v>1979.9999999981374</v>
      </c>
      <c r="G2348" s="128">
        <v>1704</v>
      </c>
      <c r="H2348" s="149" t="s">
        <v>869</v>
      </c>
    </row>
    <row r="2350" spans="4:8" ht="12.75">
      <c r="D2350" s="128">
        <v>2703.364862997085</v>
      </c>
      <c r="F2350" s="128">
        <v>1746</v>
      </c>
      <c r="G2350" s="128">
        <v>1970.0000000018626</v>
      </c>
      <c r="H2350" s="149" t="s">
        <v>870</v>
      </c>
    </row>
    <row r="2352" spans="1:10" ht="12.75">
      <c r="A2352" s="144" t="s">
        <v>179</v>
      </c>
      <c r="C2352" s="150" t="s">
        <v>180</v>
      </c>
      <c r="D2352" s="128">
        <v>2693.0024370936053</v>
      </c>
      <c r="F2352" s="128">
        <v>1849.9999999993793</v>
      </c>
      <c r="G2352" s="128">
        <v>1834.0000000006207</v>
      </c>
      <c r="H2352" s="128">
        <v>851.3146322155326</v>
      </c>
      <c r="I2352" s="128">
        <v>-0.0001</v>
      </c>
      <c r="J2352" s="128">
        <v>-0.0001</v>
      </c>
    </row>
    <row r="2353" spans="1:8" ht="12.75">
      <c r="A2353" s="127">
        <v>38400.95012731481</v>
      </c>
      <c r="C2353" s="150" t="s">
        <v>181</v>
      </c>
      <c r="D2353" s="128">
        <v>30.639186778145504</v>
      </c>
      <c r="F2353" s="128">
        <v>119.14696806783131</v>
      </c>
      <c r="G2353" s="128">
        <v>133.10146505675402</v>
      </c>
      <c r="H2353" s="128">
        <v>30.639186778145504</v>
      </c>
    </row>
    <row r="2355" spans="3:8" ht="12.75">
      <c r="C2355" s="150" t="s">
        <v>182</v>
      </c>
      <c r="D2355" s="128">
        <v>1.137733347587035</v>
      </c>
      <c r="F2355" s="128">
        <v>6.440376652317367</v>
      </c>
      <c r="G2355" s="128">
        <v>7.2574408427867505</v>
      </c>
      <c r="H2355" s="128">
        <v>3.5990438339357</v>
      </c>
    </row>
    <row r="2356" spans="1:16" ht="12.75">
      <c r="A2356" s="138" t="s">
        <v>226</v>
      </c>
      <c r="B2356" s="133" t="s">
        <v>871</v>
      </c>
      <c r="D2356" s="138" t="s">
        <v>227</v>
      </c>
      <c r="E2356" s="133" t="s">
        <v>228</v>
      </c>
      <c r="F2356" s="134" t="s">
        <v>109</v>
      </c>
      <c r="G2356" s="139" t="s">
        <v>230</v>
      </c>
      <c r="H2356" s="140">
        <v>2</v>
      </c>
      <c r="I2356" s="141" t="s">
        <v>231</v>
      </c>
      <c r="J2356" s="140">
        <v>6</v>
      </c>
      <c r="K2356" s="139" t="s">
        <v>232</v>
      </c>
      <c r="L2356" s="142">
        <v>1</v>
      </c>
      <c r="M2356" s="139" t="s">
        <v>233</v>
      </c>
      <c r="N2356" s="143">
        <v>1</v>
      </c>
      <c r="O2356" s="139" t="s">
        <v>234</v>
      </c>
      <c r="P2356" s="143">
        <v>1</v>
      </c>
    </row>
    <row r="2358" spans="1:10" ht="12.75">
      <c r="A2358" s="144" t="s">
        <v>171</v>
      </c>
      <c r="C2358" s="145" t="s">
        <v>172</v>
      </c>
      <c r="D2358" s="145" t="s">
        <v>173</v>
      </c>
      <c r="F2358" s="145" t="s">
        <v>174</v>
      </c>
      <c r="G2358" s="145" t="s">
        <v>175</v>
      </c>
      <c r="H2358" s="145" t="s">
        <v>176</v>
      </c>
      <c r="I2358" s="146" t="s">
        <v>177</v>
      </c>
      <c r="J2358" s="145" t="s">
        <v>178</v>
      </c>
    </row>
    <row r="2359" spans="1:8" ht="12.75">
      <c r="A2359" s="147" t="s">
        <v>38</v>
      </c>
      <c r="C2359" s="148">
        <v>178.2290000000503</v>
      </c>
      <c r="D2359" s="128">
        <v>439</v>
      </c>
      <c r="F2359" s="128">
        <v>447</v>
      </c>
      <c r="G2359" s="128">
        <v>356</v>
      </c>
      <c r="H2359" s="149" t="s">
        <v>872</v>
      </c>
    </row>
    <row r="2361" spans="4:8" ht="12.75">
      <c r="D2361" s="128">
        <v>360.5</v>
      </c>
      <c r="F2361" s="128">
        <v>344</v>
      </c>
      <c r="G2361" s="128">
        <v>388</v>
      </c>
      <c r="H2361" s="149" t="s">
        <v>873</v>
      </c>
    </row>
    <row r="2363" spans="4:8" ht="12.75">
      <c r="D2363" s="128">
        <v>427.8127083191648</v>
      </c>
      <c r="F2363" s="128">
        <v>444.99999999953434</v>
      </c>
      <c r="G2363" s="128">
        <v>381</v>
      </c>
      <c r="H2363" s="149" t="s">
        <v>874</v>
      </c>
    </row>
    <row r="2365" spans="1:8" ht="12.75">
      <c r="A2365" s="144" t="s">
        <v>179</v>
      </c>
      <c r="C2365" s="150" t="s">
        <v>180</v>
      </c>
      <c r="D2365" s="128">
        <v>409.10423610638827</v>
      </c>
      <c r="F2365" s="128">
        <v>411.9999999998448</v>
      </c>
      <c r="G2365" s="128">
        <v>375</v>
      </c>
      <c r="H2365" s="128">
        <v>20.53067930942473</v>
      </c>
    </row>
    <row r="2366" spans="1:8" ht="12.75">
      <c r="A2366" s="127">
        <v>38400.95239583333</v>
      </c>
      <c r="C2366" s="150" t="s">
        <v>181</v>
      </c>
      <c r="D2366" s="128">
        <v>42.46254466470684</v>
      </c>
      <c r="F2366" s="128">
        <v>58.89821729037817</v>
      </c>
      <c r="G2366" s="128">
        <v>16.82260384126072</v>
      </c>
      <c r="H2366" s="128">
        <v>42.46254466470684</v>
      </c>
    </row>
    <row r="2368" spans="3:8" ht="12.75">
      <c r="C2368" s="150" t="s">
        <v>182</v>
      </c>
      <c r="D2368" s="128">
        <v>10.379395009164456</v>
      </c>
      <c r="F2368" s="128">
        <v>14.2956838083496</v>
      </c>
      <c r="G2368" s="128">
        <v>4.486027691002859</v>
      </c>
      <c r="H2368" s="128">
        <v>206.82484015623461</v>
      </c>
    </row>
    <row r="2369" spans="1:10" ht="12.75">
      <c r="A2369" s="144" t="s">
        <v>171</v>
      </c>
      <c r="C2369" s="145" t="s">
        <v>172</v>
      </c>
      <c r="D2369" s="145" t="s">
        <v>173</v>
      </c>
      <c r="F2369" s="145" t="s">
        <v>174</v>
      </c>
      <c r="G2369" s="145" t="s">
        <v>175</v>
      </c>
      <c r="H2369" s="145" t="s">
        <v>176</v>
      </c>
      <c r="I2369" s="146" t="s">
        <v>177</v>
      </c>
      <c r="J2369" s="145" t="s">
        <v>178</v>
      </c>
    </row>
    <row r="2370" spans="1:8" ht="12.75">
      <c r="A2370" s="147" t="s">
        <v>63</v>
      </c>
      <c r="C2370" s="148">
        <v>251.61100000003353</v>
      </c>
      <c r="D2370" s="128">
        <v>3840390.6634140015</v>
      </c>
      <c r="F2370" s="128">
        <v>30700</v>
      </c>
      <c r="G2370" s="128">
        <v>27000</v>
      </c>
      <c r="H2370" s="149" t="s">
        <v>875</v>
      </c>
    </row>
    <row r="2372" spans="4:8" ht="12.75">
      <c r="D2372" s="128">
        <v>3868570.371273041</v>
      </c>
      <c r="F2372" s="128">
        <v>32400</v>
      </c>
      <c r="G2372" s="128">
        <v>27000</v>
      </c>
      <c r="H2372" s="149" t="s">
        <v>876</v>
      </c>
    </row>
    <row r="2374" spans="4:8" ht="12.75">
      <c r="D2374" s="128">
        <v>3917871.2139320374</v>
      </c>
      <c r="F2374" s="128">
        <v>31600</v>
      </c>
      <c r="G2374" s="128">
        <v>26800</v>
      </c>
      <c r="H2374" s="149" t="s">
        <v>877</v>
      </c>
    </row>
    <row r="2376" spans="1:10" ht="12.75">
      <c r="A2376" s="144" t="s">
        <v>179</v>
      </c>
      <c r="C2376" s="150" t="s">
        <v>180</v>
      </c>
      <c r="D2376" s="128">
        <v>3875610.749539693</v>
      </c>
      <c r="F2376" s="128">
        <v>31566.666666666664</v>
      </c>
      <c r="G2376" s="128">
        <v>26933.333333333336</v>
      </c>
      <c r="H2376" s="128">
        <v>3846383.5863414453</v>
      </c>
      <c r="I2376" s="128">
        <v>-0.0001</v>
      </c>
      <c r="J2376" s="128">
        <v>-0.0001</v>
      </c>
    </row>
    <row r="2377" spans="1:8" ht="12.75">
      <c r="A2377" s="127">
        <v>38400.95291666667</v>
      </c>
      <c r="C2377" s="150" t="s">
        <v>181</v>
      </c>
      <c r="D2377" s="128">
        <v>39217.14066255553</v>
      </c>
      <c r="F2377" s="128">
        <v>850.4900548115381</v>
      </c>
      <c r="G2377" s="128">
        <v>115.47005383792514</v>
      </c>
      <c r="H2377" s="128">
        <v>39217.14066255553</v>
      </c>
    </row>
    <row r="2379" spans="3:8" ht="12.75">
      <c r="C2379" s="150" t="s">
        <v>182</v>
      </c>
      <c r="D2379" s="128">
        <v>1.0118957551971224</v>
      </c>
      <c r="F2379" s="128">
        <v>2.694266277122085</v>
      </c>
      <c r="G2379" s="128">
        <v>0.4287254474180388</v>
      </c>
      <c r="H2379" s="128">
        <v>1.0195847549322972</v>
      </c>
    </row>
    <row r="2380" spans="1:10" ht="12.75">
      <c r="A2380" s="144" t="s">
        <v>171</v>
      </c>
      <c r="C2380" s="145" t="s">
        <v>172</v>
      </c>
      <c r="D2380" s="145" t="s">
        <v>173</v>
      </c>
      <c r="F2380" s="145" t="s">
        <v>174</v>
      </c>
      <c r="G2380" s="145" t="s">
        <v>175</v>
      </c>
      <c r="H2380" s="145" t="s">
        <v>176</v>
      </c>
      <c r="I2380" s="146" t="s">
        <v>177</v>
      </c>
      <c r="J2380" s="145" t="s">
        <v>178</v>
      </c>
    </row>
    <row r="2381" spans="1:8" ht="12.75">
      <c r="A2381" s="147" t="s">
        <v>66</v>
      </c>
      <c r="C2381" s="148">
        <v>257.6099999998696</v>
      </c>
      <c r="D2381" s="128">
        <v>438818.24306821823</v>
      </c>
      <c r="F2381" s="128">
        <v>16487.5</v>
      </c>
      <c r="G2381" s="128">
        <v>12647.5</v>
      </c>
      <c r="H2381" s="149" t="s">
        <v>878</v>
      </c>
    </row>
    <row r="2383" spans="4:8" ht="12.75">
      <c r="D2383" s="128">
        <v>441761.5769147873</v>
      </c>
      <c r="F2383" s="128">
        <v>16762.5</v>
      </c>
      <c r="G2383" s="128">
        <v>12195</v>
      </c>
      <c r="H2383" s="149" t="s">
        <v>879</v>
      </c>
    </row>
    <row r="2385" spans="4:8" ht="12.75">
      <c r="D2385" s="128">
        <v>433754.37885284424</v>
      </c>
      <c r="F2385" s="128">
        <v>16795</v>
      </c>
      <c r="G2385" s="128">
        <v>12740</v>
      </c>
      <c r="H2385" s="149" t="s">
        <v>880</v>
      </c>
    </row>
    <row r="2387" spans="1:10" ht="12.75">
      <c r="A2387" s="144" t="s">
        <v>179</v>
      </c>
      <c r="C2387" s="150" t="s">
        <v>180</v>
      </c>
      <c r="D2387" s="128">
        <v>438111.3996119499</v>
      </c>
      <c r="F2387" s="128">
        <v>16681.666666666668</v>
      </c>
      <c r="G2387" s="128">
        <v>12527.5</v>
      </c>
      <c r="H2387" s="128">
        <v>423506.81627861655</v>
      </c>
      <c r="I2387" s="128">
        <v>-0.0001</v>
      </c>
      <c r="J2387" s="128">
        <v>-0.0001</v>
      </c>
    </row>
    <row r="2388" spans="1:8" ht="12.75">
      <c r="A2388" s="127">
        <v>38400.95355324074</v>
      </c>
      <c r="C2388" s="150" t="s">
        <v>181</v>
      </c>
      <c r="D2388" s="128">
        <v>4050.1266590726823</v>
      </c>
      <c r="F2388" s="128">
        <v>168.93662519812966</v>
      </c>
      <c r="G2388" s="128">
        <v>291.64404674191445</v>
      </c>
      <c r="H2388" s="128">
        <v>4050.1266590726823</v>
      </c>
    </row>
    <row r="2390" spans="3:8" ht="12.75">
      <c r="C2390" s="150" t="s">
        <v>182</v>
      </c>
      <c r="D2390" s="128">
        <v>0.9244513296526901</v>
      </c>
      <c r="F2390" s="128">
        <v>1.0127083137064419</v>
      </c>
      <c r="G2390" s="128">
        <v>2.328030706381277</v>
      </c>
      <c r="H2390" s="128">
        <v>0.9563309263027742</v>
      </c>
    </row>
    <row r="2391" spans="1:10" ht="12.75">
      <c r="A2391" s="144" t="s">
        <v>171</v>
      </c>
      <c r="C2391" s="145" t="s">
        <v>172</v>
      </c>
      <c r="D2391" s="145" t="s">
        <v>173</v>
      </c>
      <c r="F2391" s="145" t="s">
        <v>174</v>
      </c>
      <c r="G2391" s="145" t="s">
        <v>175</v>
      </c>
      <c r="H2391" s="145" t="s">
        <v>176</v>
      </c>
      <c r="I2391" s="146" t="s">
        <v>177</v>
      </c>
      <c r="J2391" s="145" t="s">
        <v>178</v>
      </c>
    </row>
    <row r="2392" spans="1:8" ht="12.75">
      <c r="A2392" s="147" t="s">
        <v>65</v>
      </c>
      <c r="C2392" s="148">
        <v>259.9399999999441</v>
      </c>
      <c r="D2392" s="128">
        <v>4664895.980880737</v>
      </c>
      <c r="F2392" s="128">
        <v>30350</v>
      </c>
      <c r="G2392" s="128">
        <v>26375</v>
      </c>
      <c r="H2392" s="149" t="s">
        <v>881</v>
      </c>
    </row>
    <row r="2394" spans="4:8" ht="12.75">
      <c r="D2394" s="128">
        <v>4812659.914779663</v>
      </c>
      <c r="F2394" s="128">
        <v>30200</v>
      </c>
      <c r="G2394" s="128">
        <v>26700</v>
      </c>
      <c r="H2394" s="149" t="s">
        <v>882</v>
      </c>
    </row>
    <row r="2396" spans="4:8" ht="12.75">
      <c r="D2396" s="128">
        <v>4677893.495819092</v>
      </c>
      <c r="F2396" s="128">
        <v>31575</v>
      </c>
      <c r="G2396" s="128">
        <v>27350</v>
      </c>
      <c r="H2396" s="149" t="s">
        <v>883</v>
      </c>
    </row>
    <row r="2398" spans="1:10" ht="12.75">
      <c r="A2398" s="144" t="s">
        <v>179</v>
      </c>
      <c r="C2398" s="150" t="s">
        <v>180</v>
      </c>
      <c r="D2398" s="128">
        <v>4718483.130493164</v>
      </c>
      <c r="F2398" s="128">
        <v>30708.333333333336</v>
      </c>
      <c r="G2398" s="128">
        <v>26808.333333333336</v>
      </c>
      <c r="H2398" s="128">
        <v>4689938.1933862455</v>
      </c>
      <c r="I2398" s="128">
        <v>-0.0001</v>
      </c>
      <c r="J2398" s="128">
        <v>-0.0001</v>
      </c>
    </row>
    <row r="2399" spans="1:8" ht="12.75">
      <c r="A2399" s="127">
        <v>38400.95422453704</v>
      </c>
      <c r="C2399" s="150" t="s">
        <v>181</v>
      </c>
      <c r="D2399" s="128">
        <v>81817.99235225302</v>
      </c>
      <c r="F2399" s="128">
        <v>754.293267458575</v>
      </c>
      <c r="G2399" s="128">
        <v>496.44570028688264</v>
      </c>
      <c r="H2399" s="128">
        <v>81817.99235225302</v>
      </c>
    </row>
    <row r="2401" spans="3:8" ht="12.75">
      <c r="C2401" s="150" t="s">
        <v>182</v>
      </c>
      <c r="D2401" s="128">
        <v>1.733989294642272</v>
      </c>
      <c r="F2401" s="128">
        <v>2.456314575170393</v>
      </c>
      <c r="G2401" s="128">
        <v>1.8518335105510075</v>
      </c>
      <c r="H2401" s="128">
        <v>1.7445430830545448</v>
      </c>
    </row>
    <row r="2402" spans="1:10" ht="12.75">
      <c r="A2402" s="144" t="s">
        <v>171</v>
      </c>
      <c r="C2402" s="145" t="s">
        <v>172</v>
      </c>
      <c r="D2402" s="145" t="s">
        <v>173</v>
      </c>
      <c r="F2402" s="145" t="s">
        <v>174</v>
      </c>
      <c r="G2402" s="145" t="s">
        <v>175</v>
      </c>
      <c r="H2402" s="145" t="s">
        <v>176</v>
      </c>
      <c r="I2402" s="146" t="s">
        <v>177</v>
      </c>
      <c r="J2402" s="145" t="s">
        <v>178</v>
      </c>
    </row>
    <row r="2403" spans="1:8" ht="12.75">
      <c r="A2403" s="147" t="s">
        <v>67</v>
      </c>
      <c r="C2403" s="148">
        <v>285.2129999999888</v>
      </c>
      <c r="D2403" s="128">
        <v>3907184.452194214</v>
      </c>
      <c r="F2403" s="128">
        <v>28500</v>
      </c>
      <c r="G2403" s="128">
        <v>19500</v>
      </c>
      <c r="H2403" s="149" t="s">
        <v>884</v>
      </c>
    </row>
    <row r="2405" spans="4:8" ht="12.75">
      <c r="D2405" s="128">
        <v>3848203.213344574</v>
      </c>
      <c r="F2405" s="128">
        <v>27850</v>
      </c>
      <c r="G2405" s="128">
        <v>19700</v>
      </c>
      <c r="H2405" s="149" t="s">
        <v>885</v>
      </c>
    </row>
    <row r="2407" spans="4:8" ht="12.75">
      <c r="D2407" s="128">
        <v>3812614.8533210754</v>
      </c>
      <c r="F2407" s="128">
        <v>29450</v>
      </c>
      <c r="G2407" s="128">
        <v>19150</v>
      </c>
      <c r="H2407" s="149" t="s">
        <v>886</v>
      </c>
    </row>
    <row r="2409" spans="1:10" ht="12.75">
      <c r="A2409" s="144" t="s">
        <v>179</v>
      </c>
      <c r="C2409" s="150" t="s">
        <v>180</v>
      </c>
      <c r="D2409" s="128">
        <v>3856000.839619954</v>
      </c>
      <c r="F2409" s="128">
        <v>28600</v>
      </c>
      <c r="G2409" s="128">
        <v>19450</v>
      </c>
      <c r="H2409" s="128">
        <v>3832283.15901159</v>
      </c>
      <c r="I2409" s="128">
        <v>-0.0001</v>
      </c>
      <c r="J2409" s="128">
        <v>-0.0001</v>
      </c>
    </row>
    <row r="2410" spans="1:8" ht="12.75">
      <c r="A2410" s="127">
        <v>38400.95490740741</v>
      </c>
      <c r="C2410" s="150" t="s">
        <v>181</v>
      </c>
      <c r="D2410" s="128">
        <v>47764.573581299075</v>
      </c>
      <c r="F2410" s="128">
        <v>804.673846971554</v>
      </c>
      <c r="G2410" s="128">
        <v>278.3882181415011</v>
      </c>
      <c r="H2410" s="128">
        <v>47764.573581299075</v>
      </c>
    </row>
    <row r="2412" spans="3:8" ht="12.75">
      <c r="C2412" s="150" t="s">
        <v>182</v>
      </c>
      <c r="D2412" s="128">
        <v>1.2387075513709362</v>
      </c>
      <c r="F2412" s="128">
        <v>2.8135449194809574</v>
      </c>
      <c r="G2412" s="128">
        <v>1.4313018927583605</v>
      </c>
      <c r="H2412" s="128">
        <v>1.2463738090172427</v>
      </c>
    </row>
    <row r="2413" spans="1:10" ht="12.75">
      <c r="A2413" s="144" t="s">
        <v>171</v>
      </c>
      <c r="C2413" s="145" t="s">
        <v>172</v>
      </c>
      <c r="D2413" s="145" t="s">
        <v>173</v>
      </c>
      <c r="F2413" s="145" t="s">
        <v>174</v>
      </c>
      <c r="G2413" s="145" t="s">
        <v>175</v>
      </c>
      <c r="H2413" s="145" t="s">
        <v>176</v>
      </c>
      <c r="I2413" s="146" t="s">
        <v>177</v>
      </c>
      <c r="J2413" s="145" t="s">
        <v>178</v>
      </c>
    </row>
    <row r="2414" spans="1:8" ht="12.75">
      <c r="A2414" s="147" t="s">
        <v>63</v>
      </c>
      <c r="C2414" s="148">
        <v>288.1579999998212</v>
      </c>
      <c r="D2414" s="128">
        <v>393843.4032702446</v>
      </c>
      <c r="F2414" s="128">
        <v>4700</v>
      </c>
      <c r="G2414" s="128">
        <v>4290</v>
      </c>
      <c r="H2414" s="149" t="s">
        <v>887</v>
      </c>
    </row>
    <row r="2416" spans="4:8" ht="12.75">
      <c r="D2416" s="128">
        <v>393713.53627443314</v>
      </c>
      <c r="F2416" s="128">
        <v>4700</v>
      </c>
      <c r="G2416" s="128">
        <v>4290</v>
      </c>
      <c r="H2416" s="149" t="s">
        <v>888</v>
      </c>
    </row>
    <row r="2418" spans="4:8" ht="12.75">
      <c r="D2418" s="128">
        <v>396818.87828683853</v>
      </c>
      <c r="F2418" s="128">
        <v>4700</v>
      </c>
      <c r="G2418" s="128">
        <v>4290</v>
      </c>
      <c r="H2418" s="149" t="s">
        <v>889</v>
      </c>
    </row>
    <row r="2420" spans="1:10" ht="12.75">
      <c r="A2420" s="144" t="s">
        <v>179</v>
      </c>
      <c r="C2420" s="150" t="s">
        <v>180</v>
      </c>
      <c r="D2420" s="128">
        <v>394791.9392771721</v>
      </c>
      <c r="F2420" s="128">
        <v>4700</v>
      </c>
      <c r="G2420" s="128">
        <v>4290</v>
      </c>
      <c r="H2420" s="128">
        <v>390300.11405593314</v>
      </c>
      <c r="I2420" s="128">
        <v>-0.0001</v>
      </c>
      <c r="J2420" s="128">
        <v>-0.0001</v>
      </c>
    </row>
    <row r="2421" spans="1:8" ht="12.75">
      <c r="A2421" s="127">
        <v>38400.95532407407</v>
      </c>
      <c r="C2421" s="150" t="s">
        <v>181</v>
      </c>
      <c r="D2421" s="128">
        <v>1756.5812451632787</v>
      </c>
      <c r="H2421" s="128">
        <v>1756.5812451632787</v>
      </c>
    </row>
    <row r="2423" spans="3:8" ht="12.75">
      <c r="C2423" s="150" t="s">
        <v>182</v>
      </c>
      <c r="D2423" s="128">
        <v>0.44493847781680096</v>
      </c>
      <c r="F2423" s="128">
        <v>0</v>
      </c>
      <c r="G2423" s="128">
        <v>0</v>
      </c>
      <c r="H2423" s="128">
        <v>0.45005911653706226</v>
      </c>
    </row>
    <row r="2424" spans="1:10" ht="12.75">
      <c r="A2424" s="144" t="s">
        <v>171</v>
      </c>
      <c r="C2424" s="145" t="s">
        <v>172</v>
      </c>
      <c r="D2424" s="145" t="s">
        <v>173</v>
      </c>
      <c r="F2424" s="145" t="s">
        <v>174</v>
      </c>
      <c r="G2424" s="145" t="s">
        <v>175</v>
      </c>
      <c r="H2424" s="145" t="s">
        <v>176</v>
      </c>
      <c r="I2424" s="146" t="s">
        <v>177</v>
      </c>
      <c r="J2424" s="145" t="s">
        <v>178</v>
      </c>
    </row>
    <row r="2425" spans="1:8" ht="12.75">
      <c r="A2425" s="147" t="s">
        <v>64</v>
      </c>
      <c r="C2425" s="148">
        <v>334.94100000010803</v>
      </c>
      <c r="D2425" s="128">
        <v>58470.50594043732</v>
      </c>
      <c r="F2425" s="128">
        <v>30800</v>
      </c>
      <c r="G2425" s="128">
        <v>34500</v>
      </c>
      <c r="H2425" s="149" t="s">
        <v>890</v>
      </c>
    </row>
    <row r="2427" spans="4:8" ht="12.75">
      <c r="D2427" s="128">
        <v>57980.03142666817</v>
      </c>
      <c r="F2427" s="128">
        <v>30800</v>
      </c>
      <c r="G2427" s="128">
        <v>35700</v>
      </c>
      <c r="H2427" s="149" t="s">
        <v>891</v>
      </c>
    </row>
    <row r="2429" spans="4:8" ht="12.75">
      <c r="D2429" s="128">
        <v>58107.2837754488</v>
      </c>
      <c r="F2429" s="128">
        <v>30900</v>
      </c>
      <c r="G2429" s="128">
        <v>33800</v>
      </c>
      <c r="H2429" s="149" t="s">
        <v>892</v>
      </c>
    </row>
    <row r="2431" spans="1:10" ht="12.75">
      <c r="A2431" s="144" t="s">
        <v>179</v>
      </c>
      <c r="C2431" s="150" t="s">
        <v>180</v>
      </c>
      <c r="D2431" s="128">
        <v>58185.94038085143</v>
      </c>
      <c r="F2431" s="128">
        <v>30833.333333333336</v>
      </c>
      <c r="G2431" s="128">
        <v>34666.666666666664</v>
      </c>
      <c r="H2431" s="128">
        <v>24483.634301186856</v>
      </c>
      <c r="I2431" s="128">
        <v>-0.0001</v>
      </c>
      <c r="J2431" s="128">
        <v>-0.0001</v>
      </c>
    </row>
    <row r="2432" spans="1:8" ht="12.75">
      <c r="A2432" s="127">
        <v>38400.95581018519</v>
      </c>
      <c r="C2432" s="150" t="s">
        <v>181</v>
      </c>
      <c r="D2432" s="128">
        <v>254.52201937106847</v>
      </c>
      <c r="F2432" s="128">
        <v>57.73502691896257</v>
      </c>
      <c r="G2432" s="128">
        <v>960.9023536933049</v>
      </c>
      <c r="H2432" s="128">
        <v>254.52201937106847</v>
      </c>
    </row>
    <row r="2434" spans="3:8" ht="12.75">
      <c r="C2434" s="150" t="s">
        <v>182</v>
      </c>
      <c r="D2434" s="128">
        <v>0.4374287288391575</v>
      </c>
      <c r="F2434" s="128">
        <v>0.1872487359533921</v>
      </c>
      <c r="G2434" s="128">
        <v>2.7718337125768415</v>
      </c>
      <c r="H2434" s="128">
        <v>1.0395597983536717</v>
      </c>
    </row>
    <row r="2435" spans="1:10" ht="12.75">
      <c r="A2435" s="144" t="s">
        <v>171</v>
      </c>
      <c r="C2435" s="145" t="s">
        <v>172</v>
      </c>
      <c r="D2435" s="145" t="s">
        <v>173</v>
      </c>
      <c r="F2435" s="145" t="s">
        <v>174</v>
      </c>
      <c r="G2435" s="145" t="s">
        <v>175</v>
      </c>
      <c r="H2435" s="145" t="s">
        <v>176</v>
      </c>
      <c r="I2435" s="146" t="s">
        <v>177</v>
      </c>
      <c r="J2435" s="145" t="s">
        <v>178</v>
      </c>
    </row>
    <row r="2436" spans="1:8" ht="12.75">
      <c r="A2436" s="147" t="s">
        <v>68</v>
      </c>
      <c r="C2436" s="148">
        <v>393.36599999992177</v>
      </c>
      <c r="D2436" s="128">
        <v>1399759.563911438</v>
      </c>
      <c r="F2436" s="128">
        <v>10200</v>
      </c>
      <c r="G2436" s="128">
        <v>10200</v>
      </c>
      <c r="H2436" s="149" t="s">
        <v>893</v>
      </c>
    </row>
    <row r="2438" spans="4:8" ht="12.75">
      <c r="D2438" s="128">
        <v>1401404.4467391968</v>
      </c>
      <c r="F2438" s="128">
        <v>10400</v>
      </c>
      <c r="G2438" s="128">
        <v>10300</v>
      </c>
      <c r="H2438" s="149" t="s">
        <v>894</v>
      </c>
    </row>
    <row r="2440" spans="4:8" ht="12.75">
      <c r="D2440" s="128">
        <v>1397798.5745449066</v>
      </c>
      <c r="F2440" s="128">
        <v>10600</v>
      </c>
      <c r="G2440" s="128">
        <v>10200</v>
      </c>
      <c r="H2440" s="149" t="s">
        <v>895</v>
      </c>
    </row>
    <row r="2442" spans="1:10" ht="12.75">
      <c r="A2442" s="144" t="s">
        <v>179</v>
      </c>
      <c r="C2442" s="150" t="s">
        <v>180</v>
      </c>
      <c r="D2442" s="128">
        <v>1399654.1950651803</v>
      </c>
      <c r="F2442" s="128">
        <v>10400</v>
      </c>
      <c r="G2442" s="128">
        <v>10233.333333333334</v>
      </c>
      <c r="H2442" s="128">
        <v>1389337.5283985138</v>
      </c>
      <c r="I2442" s="128">
        <v>-0.0001</v>
      </c>
      <c r="J2442" s="128">
        <v>-0.0001</v>
      </c>
    </row>
    <row r="2443" spans="1:8" ht="12.75">
      <c r="A2443" s="127">
        <v>38400.95628472222</v>
      </c>
      <c r="C2443" s="150" t="s">
        <v>181</v>
      </c>
      <c r="D2443" s="128">
        <v>1805.2438937255356</v>
      </c>
      <c r="F2443" s="128">
        <v>200</v>
      </c>
      <c r="G2443" s="128">
        <v>57.73502691896257</v>
      </c>
      <c r="H2443" s="128">
        <v>1805.2438937255356</v>
      </c>
    </row>
    <row r="2445" spans="3:8" ht="12.75">
      <c r="C2445" s="150" t="s">
        <v>182</v>
      </c>
      <c r="D2445" s="128">
        <v>0.12897785039264414</v>
      </c>
      <c r="F2445" s="128">
        <v>1.923076923076923</v>
      </c>
      <c r="G2445" s="128">
        <v>0.5641859308041944</v>
      </c>
      <c r="H2445" s="128">
        <v>0.12993558849637035</v>
      </c>
    </row>
    <row r="2446" spans="1:10" ht="12.75">
      <c r="A2446" s="144" t="s">
        <v>171</v>
      </c>
      <c r="C2446" s="145" t="s">
        <v>172</v>
      </c>
      <c r="D2446" s="145" t="s">
        <v>173</v>
      </c>
      <c r="F2446" s="145" t="s">
        <v>174</v>
      </c>
      <c r="G2446" s="145" t="s">
        <v>175</v>
      </c>
      <c r="H2446" s="145" t="s">
        <v>176</v>
      </c>
      <c r="I2446" s="146" t="s">
        <v>177</v>
      </c>
      <c r="J2446" s="145" t="s">
        <v>178</v>
      </c>
    </row>
    <row r="2447" spans="1:8" ht="12.75">
      <c r="A2447" s="147" t="s">
        <v>62</v>
      </c>
      <c r="C2447" s="148">
        <v>396.15199999976903</v>
      </c>
      <c r="D2447" s="128">
        <v>2217014.9886283875</v>
      </c>
      <c r="F2447" s="128">
        <v>92600</v>
      </c>
      <c r="G2447" s="128">
        <v>91000</v>
      </c>
      <c r="H2447" s="149" t="s">
        <v>896</v>
      </c>
    </row>
    <row r="2449" spans="4:8" ht="12.75">
      <c r="D2449" s="128">
        <v>2205577.602481842</v>
      </c>
      <c r="F2449" s="128">
        <v>90600</v>
      </c>
      <c r="G2449" s="128">
        <v>91200</v>
      </c>
      <c r="H2449" s="149" t="s">
        <v>897</v>
      </c>
    </row>
    <row r="2451" spans="4:8" ht="12.75">
      <c r="D2451" s="128">
        <v>2261408.614944458</v>
      </c>
      <c r="F2451" s="128">
        <v>90500</v>
      </c>
      <c r="G2451" s="128">
        <v>91500</v>
      </c>
      <c r="H2451" s="149" t="s">
        <v>898</v>
      </c>
    </row>
    <row r="2453" spans="1:10" ht="12.75">
      <c r="A2453" s="144" t="s">
        <v>179</v>
      </c>
      <c r="C2453" s="150" t="s">
        <v>180</v>
      </c>
      <c r="D2453" s="128">
        <v>2228000.402018229</v>
      </c>
      <c r="F2453" s="128">
        <v>91233.33333333334</v>
      </c>
      <c r="G2453" s="128">
        <v>91233.33333333334</v>
      </c>
      <c r="H2453" s="128">
        <v>2136767.068684896</v>
      </c>
      <c r="I2453" s="128">
        <v>-0.0001</v>
      </c>
      <c r="J2453" s="128">
        <v>-0.0001</v>
      </c>
    </row>
    <row r="2454" spans="1:8" ht="12.75">
      <c r="A2454" s="127">
        <v>38400.95674768519</v>
      </c>
      <c r="C2454" s="150" t="s">
        <v>181</v>
      </c>
      <c r="D2454" s="128">
        <v>29492.117059620075</v>
      </c>
      <c r="F2454" s="128">
        <v>1184.6237095944575</v>
      </c>
      <c r="G2454" s="128">
        <v>251.66114784235833</v>
      </c>
      <c r="H2454" s="128">
        <v>29492.117059620075</v>
      </c>
    </row>
    <row r="2456" spans="3:8" ht="12.75">
      <c r="C2456" s="150" t="s">
        <v>182</v>
      </c>
      <c r="D2456" s="128">
        <v>1.323703399375723</v>
      </c>
      <c r="F2456" s="128">
        <v>1.2984549246559636</v>
      </c>
      <c r="G2456" s="128">
        <v>0.2758434210913683</v>
      </c>
      <c r="H2456" s="128">
        <v>1.380221433203359</v>
      </c>
    </row>
    <row r="2457" spans="1:10" ht="12.75">
      <c r="A2457" s="144" t="s">
        <v>171</v>
      </c>
      <c r="C2457" s="145" t="s">
        <v>172</v>
      </c>
      <c r="D2457" s="145" t="s">
        <v>173</v>
      </c>
      <c r="F2457" s="145" t="s">
        <v>174</v>
      </c>
      <c r="G2457" s="145" t="s">
        <v>175</v>
      </c>
      <c r="H2457" s="145" t="s">
        <v>176</v>
      </c>
      <c r="I2457" s="146" t="s">
        <v>177</v>
      </c>
      <c r="J2457" s="145" t="s">
        <v>178</v>
      </c>
    </row>
    <row r="2458" spans="1:8" ht="12.75">
      <c r="A2458" s="147" t="s">
        <v>69</v>
      </c>
      <c r="C2458" s="148">
        <v>589.5920000001788</v>
      </c>
      <c r="D2458" s="128">
        <v>100648.13649094105</v>
      </c>
      <c r="F2458" s="128">
        <v>2350</v>
      </c>
      <c r="G2458" s="128">
        <v>2300</v>
      </c>
      <c r="H2458" s="149" t="s">
        <v>899</v>
      </c>
    </row>
    <row r="2460" spans="4:8" ht="12.75">
      <c r="D2460" s="128">
        <v>103255.01024615765</v>
      </c>
      <c r="F2460" s="128">
        <v>2360</v>
      </c>
      <c r="G2460" s="128">
        <v>2270</v>
      </c>
      <c r="H2460" s="149" t="s">
        <v>900</v>
      </c>
    </row>
    <row r="2462" spans="4:8" ht="12.75">
      <c r="D2462" s="128">
        <v>100554.40311861038</v>
      </c>
      <c r="F2462" s="128">
        <v>2330</v>
      </c>
      <c r="G2462" s="128">
        <v>2250</v>
      </c>
      <c r="H2462" s="149" t="s">
        <v>901</v>
      </c>
    </row>
    <row r="2464" spans="1:10" ht="12.75">
      <c r="A2464" s="144" t="s">
        <v>179</v>
      </c>
      <c r="C2464" s="150" t="s">
        <v>180</v>
      </c>
      <c r="D2464" s="128">
        <v>101485.84995190302</v>
      </c>
      <c r="F2464" s="128">
        <v>2346.6666666666665</v>
      </c>
      <c r="G2464" s="128">
        <v>2273.3333333333335</v>
      </c>
      <c r="H2464" s="128">
        <v>99178.07449862547</v>
      </c>
      <c r="I2464" s="128">
        <v>-0.0001</v>
      </c>
      <c r="J2464" s="128">
        <v>-0.0001</v>
      </c>
    </row>
    <row r="2465" spans="1:8" ht="12.75">
      <c r="A2465" s="127">
        <v>38400.95724537037</v>
      </c>
      <c r="C2465" s="150" t="s">
        <v>181</v>
      </c>
      <c r="D2465" s="128">
        <v>1532.8543950240025</v>
      </c>
      <c r="F2465" s="128">
        <v>15.275252316519468</v>
      </c>
      <c r="G2465" s="128">
        <v>25.166114784235834</v>
      </c>
      <c r="H2465" s="128">
        <v>1532.8543950240025</v>
      </c>
    </row>
    <row r="2467" spans="3:8" ht="12.75">
      <c r="C2467" s="150" t="s">
        <v>182</v>
      </c>
      <c r="D2467" s="128">
        <v>1.510411939940854</v>
      </c>
      <c r="F2467" s="128">
        <v>0.6509340475789549</v>
      </c>
      <c r="G2467" s="128">
        <v>1.1070138468138928</v>
      </c>
      <c r="H2467" s="128">
        <v>1.5455577281299673</v>
      </c>
    </row>
    <row r="2468" spans="1:10" ht="12.75">
      <c r="A2468" s="144" t="s">
        <v>171</v>
      </c>
      <c r="C2468" s="145" t="s">
        <v>172</v>
      </c>
      <c r="D2468" s="145" t="s">
        <v>173</v>
      </c>
      <c r="F2468" s="145" t="s">
        <v>174</v>
      </c>
      <c r="G2468" s="145" t="s">
        <v>175</v>
      </c>
      <c r="H2468" s="145" t="s">
        <v>176</v>
      </c>
      <c r="I2468" s="146" t="s">
        <v>177</v>
      </c>
      <c r="J2468" s="145" t="s">
        <v>178</v>
      </c>
    </row>
    <row r="2469" spans="1:8" ht="12.75">
      <c r="A2469" s="147" t="s">
        <v>70</v>
      </c>
      <c r="C2469" s="148">
        <v>766.4900000002235</v>
      </c>
      <c r="D2469" s="128">
        <v>2039.5</v>
      </c>
      <c r="F2469" s="128">
        <v>1672</v>
      </c>
      <c r="G2469" s="128">
        <v>1947</v>
      </c>
      <c r="H2469" s="149" t="s">
        <v>902</v>
      </c>
    </row>
    <row r="2471" spans="4:8" ht="12.75">
      <c r="D2471" s="128">
        <v>2122.726088602096</v>
      </c>
      <c r="F2471" s="128">
        <v>1731</v>
      </c>
      <c r="G2471" s="128">
        <v>1659</v>
      </c>
      <c r="H2471" s="149" t="s">
        <v>903</v>
      </c>
    </row>
    <row r="2473" spans="4:8" ht="12.75">
      <c r="D2473" s="128">
        <v>2119.515805967152</v>
      </c>
      <c r="F2473" s="128">
        <v>1735.9999999981374</v>
      </c>
      <c r="G2473" s="128">
        <v>1778</v>
      </c>
      <c r="H2473" s="149" t="s">
        <v>904</v>
      </c>
    </row>
    <row r="2475" spans="1:10" ht="12.75">
      <c r="A2475" s="144" t="s">
        <v>179</v>
      </c>
      <c r="C2475" s="150" t="s">
        <v>180</v>
      </c>
      <c r="D2475" s="128">
        <v>2093.913964856416</v>
      </c>
      <c r="F2475" s="128">
        <v>1712.9999999993793</v>
      </c>
      <c r="G2475" s="128">
        <v>1794.6666666666665</v>
      </c>
      <c r="H2475" s="128">
        <v>338.48713558842167</v>
      </c>
      <c r="I2475" s="128">
        <v>-0.0001</v>
      </c>
      <c r="J2475" s="128">
        <v>-0.0001</v>
      </c>
    </row>
    <row r="2476" spans="1:8" ht="12.75">
      <c r="A2476" s="127">
        <v>38400.95774305556</v>
      </c>
      <c r="C2476" s="150" t="s">
        <v>181</v>
      </c>
      <c r="D2476" s="128">
        <v>47.151205257082964</v>
      </c>
      <c r="F2476" s="128">
        <v>35.59494346051254</v>
      </c>
      <c r="G2476" s="128">
        <v>144.72157176224053</v>
      </c>
      <c r="H2476" s="128">
        <v>47.151205257082964</v>
      </c>
    </row>
    <row r="2478" spans="3:8" ht="12.75">
      <c r="C2478" s="150" t="s">
        <v>182</v>
      </c>
      <c r="D2478" s="128">
        <v>2.251821519339083</v>
      </c>
      <c r="F2478" s="128">
        <v>2.0779301494760913</v>
      </c>
      <c r="G2478" s="128">
        <v>8.06398059596437</v>
      </c>
      <c r="H2478" s="128">
        <v>13.929984421746466</v>
      </c>
    </row>
    <row r="2479" spans="1:16" ht="12.75">
      <c r="A2479" s="138" t="s">
        <v>226</v>
      </c>
      <c r="B2479" s="133" t="s">
        <v>10</v>
      </c>
      <c r="D2479" s="138" t="s">
        <v>227</v>
      </c>
      <c r="E2479" s="133" t="s">
        <v>228</v>
      </c>
      <c r="F2479" s="134" t="s">
        <v>110</v>
      </c>
      <c r="G2479" s="139" t="s">
        <v>230</v>
      </c>
      <c r="H2479" s="140">
        <v>2</v>
      </c>
      <c r="I2479" s="141" t="s">
        <v>231</v>
      </c>
      <c r="J2479" s="140">
        <v>7</v>
      </c>
      <c r="K2479" s="139" t="s">
        <v>232</v>
      </c>
      <c r="L2479" s="142">
        <v>1</v>
      </c>
      <c r="M2479" s="139" t="s">
        <v>233</v>
      </c>
      <c r="N2479" s="143">
        <v>1</v>
      </c>
      <c r="O2479" s="139" t="s">
        <v>234</v>
      </c>
      <c r="P2479" s="143">
        <v>1</v>
      </c>
    </row>
    <row r="2481" spans="1:10" ht="12.75">
      <c r="A2481" s="144" t="s">
        <v>171</v>
      </c>
      <c r="C2481" s="145" t="s">
        <v>172</v>
      </c>
      <c r="D2481" s="145" t="s">
        <v>173</v>
      </c>
      <c r="F2481" s="145" t="s">
        <v>174</v>
      </c>
      <c r="G2481" s="145" t="s">
        <v>175</v>
      </c>
      <c r="H2481" s="145" t="s">
        <v>176</v>
      </c>
      <c r="I2481" s="146" t="s">
        <v>177</v>
      </c>
      <c r="J2481" s="145" t="s">
        <v>178</v>
      </c>
    </row>
    <row r="2482" spans="1:8" ht="12.75">
      <c r="A2482" s="147" t="s">
        <v>38</v>
      </c>
      <c r="C2482" s="148">
        <v>178.2290000000503</v>
      </c>
      <c r="D2482" s="128">
        <v>657.6668931916356</v>
      </c>
      <c r="F2482" s="128">
        <v>310</v>
      </c>
      <c r="G2482" s="128">
        <v>331</v>
      </c>
      <c r="H2482" s="149" t="s">
        <v>905</v>
      </c>
    </row>
    <row r="2484" spans="4:8" ht="12.75">
      <c r="D2484" s="128">
        <v>591.1887063970789</v>
      </c>
      <c r="F2484" s="128">
        <v>357</v>
      </c>
      <c r="G2484" s="128">
        <v>303</v>
      </c>
      <c r="H2484" s="149" t="s">
        <v>906</v>
      </c>
    </row>
    <row r="2486" spans="4:8" ht="12.75">
      <c r="D2486" s="128">
        <v>619.179463237524</v>
      </c>
      <c r="F2486" s="128">
        <v>332</v>
      </c>
      <c r="G2486" s="128">
        <v>343</v>
      </c>
      <c r="H2486" s="149" t="s">
        <v>907</v>
      </c>
    </row>
    <row r="2488" spans="1:8" ht="12.75">
      <c r="A2488" s="144" t="s">
        <v>179</v>
      </c>
      <c r="C2488" s="150" t="s">
        <v>180</v>
      </c>
      <c r="D2488" s="128">
        <v>622.6783542754129</v>
      </c>
      <c r="F2488" s="128">
        <v>333</v>
      </c>
      <c r="G2488" s="128">
        <v>325.6666666666667</v>
      </c>
      <c r="H2488" s="128">
        <v>294.32143310843577</v>
      </c>
    </row>
    <row r="2489" spans="1:8" ht="12.75">
      <c r="A2489" s="127">
        <v>38400.960011574076</v>
      </c>
      <c r="C2489" s="150" t="s">
        <v>181</v>
      </c>
      <c r="D2489" s="128">
        <v>33.37692329655715</v>
      </c>
      <c r="F2489" s="128">
        <v>23.515952032609693</v>
      </c>
      <c r="G2489" s="128">
        <v>20.52640575778754</v>
      </c>
      <c r="H2489" s="128">
        <v>33.37692329655715</v>
      </c>
    </row>
    <row r="2491" spans="3:8" ht="12.75">
      <c r="C2491" s="150" t="s">
        <v>182</v>
      </c>
      <c r="D2491" s="128">
        <v>5.360218974593491</v>
      </c>
      <c r="F2491" s="128">
        <v>7.061847457240147</v>
      </c>
      <c r="G2491" s="128">
        <v>6.302888154898937</v>
      </c>
      <c r="H2491" s="128">
        <v>11.340296540435851</v>
      </c>
    </row>
    <row r="2492" spans="1:10" ht="12.75">
      <c r="A2492" s="144" t="s">
        <v>171</v>
      </c>
      <c r="C2492" s="145" t="s">
        <v>172</v>
      </c>
      <c r="D2492" s="145" t="s">
        <v>173</v>
      </c>
      <c r="F2492" s="145" t="s">
        <v>174</v>
      </c>
      <c r="G2492" s="145" t="s">
        <v>175</v>
      </c>
      <c r="H2492" s="145" t="s">
        <v>176</v>
      </c>
      <c r="I2492" s="146" t="s">
        <v>177</v>
      </c>
      <c r="J2492" s="145" t="s">
        <v>178</v>
      </c>
    </row>
    <row r="2493" spans="1:8" ht="12.75">
      <c r="A2493" s="147" t="s">
        <v>63</v>
      </c>
      <c r="C2493" s="148">
        <v>251.61100000003353</v>
      </c>
      <c r="D2493" s="128">
        <v>4751284.282196045</v>
      </c>
      <c r="F2493" s="128">
        <v>33900</v>
      </c>
      <c r="G2493" s="128">
        <v>29400</v>
      </c>
      <c r="H2493" s="149" t="s">
        <v>908</v>
      </c>
    </row>
    <row r="2495" spans="4:8" ht="12.75">
      <c r="D2495" s="128">
        <v>4927081.647079468</v>
      </c>
      <c r="F2495" s="128">
        <v>33000</v>
      </c>
      <c r="G2495" s="128">
        <v>28900</v>
      </c>
      <c r="H2495" s="149" t="s">
        <v>909</v>
      </c>
    </row>
    <row r="2497" spans="4:8" ht="12.75">
      <c r="D2497" s="128">
        <v>4763520.028419495</v>
      </c>
      <c r="F2497" s="128">
        <v>36600</v>
      </c>
      <c r="G2497" s="128">
        <v>28600</v>
      </c>
      <c r="H2497" s="149" t="s">
        <v>910</v>
      </c>
    </row>
    <row r="2499" spans="1:10" ht="12.75">
      <c r="A2499" s="144" t="s">
        <v>179</v>
      </c>
      <c r="C2499" s="150" t="s">
        <v>180</v>
      </c>
      <c r="D2499" s="128">
        <v>4813961.985898335</v>
      </c>
      <c r="F2499" s="128">
        <v>34500</v>
      </c>
      <c r="G2499" s="128">
        <v>28966.666666666664</v>
      </c>
      <c r="H2499" s="128">
        <v>4782255.925292275</v>
      </c>
      <c r="I2499" s="128">
        <v>-0.0001</v>
      </c>
      <c r="J2499" s="128">
        <v>-0.0001</v>
      </c>
    </row>
    <row r="2500" spans="1:8" ht="12.75">
      <c r="A2500" s="127">
        <v>38400.96052083333</v>
      </c>
      <c r="C2500" s="150" t="s">
        <v>181</v>
      </c>
      <c r="D2500" s="128">
        <v>98155.3446365505</v>
      </c>
      <c r="F2500" s="128">
        <v>1873.4993995195193</v>
      </c>
      <c r="G2500" s="128">
        <v>404.14518843273805</v>
      </c>
      <c r="H2500" s="128">
        <v>98155.3446365505</v>
      </c>
    </row>
    <row r="2502" spans="3:8" ht="12.75">
      <c r="C2502" s="150" t="s">
        <v>182</v>
      </c>
      <c r="D2502" s="128">
        <v>2.038972158984211</v>
      </c>
      <c r="F2502" s="128">
        <v>5.430433042085565</v>
      </c>
      <c r="G2502" s="128">
        <v>1.3952077851532965</v>
      </c>
      <c r="H2502" s="128">
        <v>2.0524904181189667</v>
      </c>
    </row>
    <row r="2503" spans="1:10" ht="12.75">
      <c r="A2503" s="144" t="s">
        <v>171</v>
      </c>
      <c r="C2503" s="145" t="s">
        <v>172</v>
      </c>
      <c r="D2503" s="145" t="s">
        <v>173</v>
      </c>
      <c r="F2503" s="145" t="s">
        <v>174</v>
      </c>
      <c r="G2503" s="145" t="s">
        <v>175</v>
      </c>
      <c r="H2503" s="145" t="s">
        <v>176</v>
      </c>
      <c r="I2503" s="146" t="s">
        <v>177</v>
      </c>
      <c r="J2503" s="145" t="s">
        <v>178</v>
      </c>
    </row>
    <row r="2504" spans="1:8" ht="12.75">
      <c r="A2504" s="147" t="s">
        <v>66</v>
      </c>
      <c r="C2504" s="148">
        <v>257.6099999998696</v>
      </c>
      <c r="D2504" s="128">
        <v>453619.968126297</v>
      </c>
      <c r="F2504" s="128">
        <v>15075</v>
      </c>
      <c r="G2504" s="128">
        <v>12385</v>
      </c>
      <c r="H2504" s="149" t="s">
        <v>911</v>
      </c>
    </row>
    <row r="2506" spans="4:8" ht="12.75">
      <c r="D2506" s="128">
        <v>452892.72809791565</v>
      </c>
      <c r="F2506" s="128">
        <v>14922.500000014901</v>
      </c>
      <c r="G2506" s="128">
        <v>12797.5</v>
      </c>
      <c r="H2506" s="149" t="s">
        <v>912</v>
      </c>
    </row>
    <row r="2508" spans="4:8" ht="12.75">
      <c r="D2508" s="128">
        <v>457764.82278347015</v>
      </c>
      <c r="F2508" s="128">
        <v>15030</v>
      </c>
      <c r="G2508" s="128">
        <v>12260</v>
      </c>
      <c r="H2508" s="149" t="s">
        <v>913</v>
      </c>
    </row>
    <row r="2510" spans="1:10" ht="12.75">
      <c r="A2510" s="144" t="s">
        <v>179</v>
      </c>
      <c r="C2510" s="150" t="s">
        <v>180</v>
      </c>
      <c r="D2510" s="128">
        <v>454759.173002561</v>
      </c>
      <c r="F2510" s="128">
        <v>15009.166666671634</v>
      </c>
      <c r="G2510" s="128">
        <v>12480.833333333332</v>
      </c>
      <c r="H2510" s="128">
        <v>441014.1730025584</v>
      </c>
      <c r="I2510" s="128">
        <v>-0.0001</v>
      </c>
      <c r="J2510" s="128">
        <v>-0.0001</v>
      </c>
    </row>
    <row r="2511" spans="1:8" ht="12.75">
      <c r="A2511" s="127">
        <v>38400.96115740741</v>
      </c>
      <c r="C2511" s="150" t="s">
        <v>181</v>
      </c>
      <c r="D2511" s="128">
        <v>2628.244179828443</v>
      </c>
      <c r="F2511" s="128">
        <v>78.35549331132928</v>
      </c>
      <c r="G2511" s="128">
        <v>281.27314719562787</v>
      </c>
      <c r="H2511" s="128">
        <v>2628.244179828443</v>
      </c>
    </row>
    <row r="2513" spans="3:8" ht="12.75">
      <c r="C2513" s="150" t="s">
        <v>182</v>
      </c>
      <c r="D2513" s="128">
        <v>0.5779419824509273</v>
      </c>
      <c r="F2513" s="128">
        <v>0.5220509242882907</v>
      </c>
      <c r="G2513" s="128">
        <v>2.2536407600637878</v>
      </c>
      <c r="H2513" s="128">
        <v>0.595954583938779</v>
      </c>
    </row>
    <row r="2514" spans="1:10" ht="12.75">
      <c r="A2514" s="144" t="s">
        <v>171</v>
      </c>
      <c r="C2514" s="145" t="s">
        <v>172</v>
      </c>
      <c r="D2514" s="145" t="s">
        <v>173</v>
      </c>
      <c r="F2514" s="145" t="s">
        <v>174</v>
      </c>
      <c r="G2514" s="145" t="s">
        <v>175</v>
      </c>
      <c r="H2514" s="145" t="s">
        <v>176</v>
      </c>
      <c r="I2514" s="146" t="s">
        <v>177</v>
      </c>
      <c r="J2514" s="145" t="s">
        <v>178</v>
      </c>
    </row>
    <row r="2515" spans="1:8" ht="12.75">
      <c r="A2515" s="147" t="s">
        <v>65</v>
      </c>
      <c r="C2515" s="148">
        <v>259.9399999999441</v>
      </c>
      <c r="D2515" s="128">
        <v>4304940.950897217</v>
      </c>
      <c r="F2515" s="128">
        <v>30125</v>
      </c>
      <c r="G2515" s="128">
        <v>27325</v>
      </c>
      <c r="H2515" s="149" t="s">
        <v>914</v>
      </c>
    </row>
    <row r="2517" spans="4:8" ht="12.75">
      <c r="D2517" s="128">
        <v>4430155.928489685</v>
      </c>
      <c r="F2517" s="128">
        <v>29125</v>
      </c>
      <c r="G2517" s="128">
        <v>27850</v>
      </c>
      <c r="H2517" s="149" t="s">
        <v>915</v>
      </c>
    </row>
    <row r="2519" spans="4:8" ht="12.75">
      <c r="D2519" s="128">
        <v>4459357.050666809</v>
      </c>
      <c r="F2519" s="128">
        <v>29850</v>
      </c>
      <c r="G2519" s="128">
        <v>28050</v>
      </c>
      <c r="H2519" s="149" t="s">
        <v>916</v>
      </c>
    </row>
    <row r="2521" spans="1:10" ht="12.75">
      <c r="A2521" s="144" t="s">
        <v>179</v>
      </c>
      <c r="C2521" s="150" t="s">
        <v>180</v>
      </c>
      <c r="D2521" s="128">
        <v>4398151.310017903</v>
      </c>
      <c r="F2521" s="128">
        <v>29700</v>
      </c>
      <c r="G2521" s="128">
        <v>27741.666666666664</v>
      </c>
      <c r="H2521" s="128">
        <v>4369537.630772621</v>
      </c>
      <c r="I2521" s="128">
        <v>-0.0001</v>
      </c>
      <c r="J2521" s="128">
        <v>-0.0001</v>
      </c>
    </row>
    <row r="2522" spans="1:8" ht="12.75">
      <c r="A2522" s="127">
        <v>38400.9618287037</v>
      </c>
      <c r="C2522" s="150" t="s">
        <v>181</v>
      </c>
      <c r="D2522" s="128">
        <v>82032.33916968358</v>
      </c>
      <c r="F2522" s="128">
        <v>516.5994579942956</v>
      </c>
      <c r="G2522" s="128">
        <v>374.4440323110162</v>
      </c>
      <c r="H2522" s="128">
        <v>82032.33916968358</v>
      </c>
    </row>
    <row r="2524" spans="3:8" ht="12.75">
      <c r="C2524" s="150" t="s">
        <v>182</v>
      </c>
      <c r="D2524" s="128">
        <v>1.8651550023491494</v>
      </c>
      <c r="F2524" s="128">
        <v>1.7393921144589073</v>
      </c>
      <c r="G2524" s="128">
        <v>1.3497531954737747</v>
      </c>
      <c r="H2524" s="128">
        <v>1.877368868320711</v>
      </c>
    </row>
    <row r="2525" spans="1:10" ht="12.75">
      <c r="A2525" s="144" t="s">
        <v>171</v>
      </c>
      <c r="C2525" s="145" t="s">
        <v>172</v>
      </c>
      <c r="D2525" s="145" t="s">
        <v>173</v>
      </c>
      <c r="F2525" s="145" t="s">
        <v>174</v>
      </c>
      <c r="G2525" s="145" t="s">
        <v>175</v>
      </c>
      <c r="H2525" s="145" t="s">
        <v>176</v>
      </c>
      <c r="I2525" s="146" t="s">
        <v>177</v>
      </c>
      <c r="J2525" s="145" t="s">
        <v>178</v>
      </c>
    </row>
    <row r="2526" spans="1:8" ht="12.75">
      <c r="A2526" s="147" t="s">
        <v>67</v>
      </c>
      <c r="C2526" s="148">
        <v>285.2129999999888</v>
      </c>
      <c r="D2526" s="128">
        <v>576997.0512189865</v>
      </c>
      <c r="F2526" s="128">
        <v>12975</v>
      </c>
      <c r="G2526" s="128">
        <v>11475</v>
      </c>
      <c r="H2526" s="149" t="s">
        <v>917</v>
      </c>
    </row>
    <row r="2528" spans="4:8" ht="12.75">
      <c r="D2528" s="128">
        <v>582117.3010387421</v>
      </c>
      <c r="F2528" s="128">
        <v>12875</v>
      </c>
      <c r="G2528" s="128">
        <v>11425</v>
      </c>
      <c r="H2528" s="149" t="s">
        <v>918</v>
      </c>
    </row>
    <row r="2530" spans="4:8" ht="12.75">
      <c r="D2530" s="128">
        <v>584771.9419260025</v>
      </c>
      <c r="F2530" s="128">
        <v>12775</v>
      </c>
      <c r="G2530" s="128">
        <v>11425</v>
      </c>
      <c r="H2530" s="149" t="s">
        <v>919</v>
      </c>
    </row>
    <row r="2532" spans="1:10" ht="12.75">
      <c r="A2532" s="144" t="s">
        <v>179</v>
      </c>
      <c r="C2532" s="150" t="s">
        <v>180</v>
      </c>
      <c r="D2532" s="128">
        <v>581295.431394577</v>
      </c>
      <c r="F2532" s="128">
        <v>12875</v>
      </c>
      <c r="G2532" s="128">
        <v>11441.666666666668</v>
      </c>
      <c r="H2532" s="128">
        <v>569185.2391681301</v>
      </c>
      <c r="I2532" s="128">
        <v>-0.0001</v>
      </c>
      <c r="J2532" s="128">
        <v>-0.0001</v>
      </c>
    </row>
    <row r="2533" spans="1:8" ht="12.75">
      <c r="A2533" s="127">
        <v>38400.96251157407</v>
      </c>
      <c r="C2533" s="150" t="s">
        <v>181</v>
      </c>
      <c r="D2533" s="128">
        <v>3952.067011124263</v>
      </c>
      <c r="F2533" s="128">
        <v>100</v>
      </c>
      <c r="G2533" s="128">
        <v>28.867513459481284</v>
      </c>
      <c r="H2533" s="128">
        <v>3952.067011124263</v>
      </c>
    </row>
    <row r="2535" spans="3:8" ht="12.75">
      <c r="C2535" s="150" t="s">
        <v>182</v>
      </c>
      <c r="D2535" s="128">
        <v>0.6798723674195958</v>
      </c>
      <c r="F2535" s="128">
        <v>0.7766990291262136</v>
      </c>
      <c r="G2535" s="128">
        <v>0.25230164713312114</v>
      </c>
      <c r="H2535" s="128">
        <v>0.6943375792563153</v>
      </c>
    </row>
    <row r="2536" spans="1:10" ht="12.75">
      <c r="A2536" s="144" t="s">
        <v>171</v>
      </c>
      <c r="C2536" s="145" t="s">
        <v>172</v>
      </c>
      <c r="D2536" s="145" t="s">
        <v>173</v>
      </c>
      <c r="F2536" s="145" t="s">
        <v>174</v>
      </c>
      <c r="G2536" s="145" t="s">
        <v>175</v>
      </c>
      <c r="H2536" s="145" t="s">
        <v>176</v>
      </c>
      <c r="I2536" s="146" t="s">
        <v>177</v>
      </c>
      <c r="J2536" s="145" t="s">
        <v>178</v>
      </c>
    </row>
    <row r="2537" spans="1:8" ht="12.75">
      <c r="A2537" s="147" t="s">
        <v>63</v>
      </c>
      <c r="C2537" s="148">
        <v>288.1579999998212</v>
      </c>
      <c r="D2537" s="128">
        <v>500070.1914048195</v>
      </c>
      <c r="F2537" s="128">
        <v>4960</v>
      </c>
      <c r="G2537" s="128">
        <v>4510</v>
      </c>
      <c r="H2537" s="149" t="s">
        <v>920</v>
      </c>
    </row>
    <row r="2539" spans="4:8" ht="12.75">
      <c r="D2539" s="128">
        <v>484960.2967557907</v>
      </c>
      <c r="F2539" s="128">
        <v>4960</v>
      </c>
      <c r="G2539" s="128">
        <v>4510</v>
      </c>
      <c r="H2539" s="149" t="s">
        <v>921</v>
      </c>
    </row>
    <row r="2541" spans="4:8" ht="12.75">
      <c r="D2541" s="128">
        <v>494036.9222764969</v>
      </c>
      <c r="F2541" s="128">
        <v>4960</v>
      </c>
      <c r="G2541" s="128">
        <v>4510</v>
      </c>
      <c r="H2541" s="149" t="s">
        <v>922</v>
      </c>
    </row>
    <row r="2543" spans="1:10" ht="12.75">
      <c r="A2543" s="144" t="s">
        <v>179</v>
      </c>
      <c r="C2543" s="150" t="s">
        <v>180</v>
      </c>
      <c r="D2543" s="128">
        <v>493022.47014570236</v>
      </c>
      <c r="F2543" s="128">
        <v>4960</v>
      </c>
      <c r="G2543" s="128">
        <v>4510</v>
      </c>
      <c r="H2543" s="128">
        <v>488290.9546589767</v>
      </c>
      <c r="I2543" s="128">
        <v>-0.0001</v>
      </c>
      <c r="J2543" s="128">
        <v>-0.0001</v>
      </c>
    </row>
    <row r="2544" spans="1:8" ht="12.75">
      <c r="A2544" s="127">
        <v>38400.96293981482</v>
      </c>
      <c r="C2544" s="150" t="s">
        <v>181</v>
      </c>
      <c r="D2544" s="128">
        <v>7605.857211417314</v>
      </c>
      <c r="H2544" s="128">
        <v>7605.857211417314</v>
      </c>
    </row>
    <row r="2546" spans="3:8" ht="12.75">
      <c r="C2546" s="150" t="s">
        <v>182</v>
      </c>
      <c r="D2546" s="128">
        <v>1.5426999116631672</v>
      </c>
      <c r="F2546" s="128">
        <v>0</v>
      </c>
      <c r="G2546" s="128">
        <v>0</v>
      </c>
      <c r="H2546" s="128">
        <v>1.557648598411834</v>
      </c>
    </row>
    <row r="2547" spans="1:10" ht="12.75">
      <c r="A2547" s="144" t="s">
        <v>171</v>
      </c>
      <c r="C2547" s="145" t="s">
        <v>172</v>
      </c>
      <c r="D2547" s="145" t="s">
        <v>173</v>
      </c>
      <c r="F2547" s="145" t="s">
        <v>174</v>
      </c>
      <c r="G2547" s="145" t="s">
        <v>175</v>
      </c>
      <c r="H2547" s="145" t="s">
        <v>176</v>
      </c>
      <c r="I2547" s="146" t="s">
        <v>177</v>
      </c>
      <c r="J2547" s="145" t="s">
        <v>178</v>
      </c>
    </row>
    <row r="2548" spans="1:8" ht="12.75">
      <c r="A2548" s="147" t="s">
        <v>64</v>
      </c>
      <c r="C2548" s="148">
        <v>334.94100000010803</v>
      </c>
      <c r="D2548" s="128">
        <v>866002.4819221497</v>
      </c>
      <c r="F2548" s="128">
        <v>34700</v>
      </c>
      <c r="G2548" s="128">
        <v>170900</v>
      </c>
      <c r="H2548" s="149" t="s">
        <v>923</v>
      </c>
    </row>
    <row r="2550" spans="4:8" ht="12.75">
      <c r="D2550" s="128">
        <v>858097.301314354</v>
      </c>
      <c r="F2550" s="128">
        <v>34400</v>
      </c>
      <c r="G2550" s="128">
        <v>178000</v>
      </c>
      <c r="H2550" s="149" t="s">
        <v>924</v>
      </c>
    </row>
    <row r="2552" spans="4:8" ht="12.75">
      <c r="D2552" s="128">
        <v>844288.8904390335</v>
      </c>
      <c r="F2552" s="128">
        <v>34200</v>
      </c>
      <c r="G2552" s="128">
        <v>220600</v>
      </c>
      <c r="H2552" s="149" t="s">
        <v>925</v>
      </c>
    </row>
    <row r="2554" spans="1:10" ht="12.75">
      <c r="A2554" s="144" t="s">
        <v>179</v>
      </c>
      <c r="C2554" s="150" t="s">
        <v>180</v>
      </c>
      <c r="D2554" s="128">
        <v>856129.5578918457</v>
      </c>
      <c r="F2554" s="128">
        <v>34433.333333333336</v>
      </c>
      <c r="G2554" s="128">
        <v>189833.3333333333</v>
      </c>
      <c r="H2554" s="128">
        <v>705390.5641811538</v>
      </c>
      <c r="I2554" s="128">
        <v>-0.0001</v>
      </c>
      <c r="J2554" s="128">
        <v>-0.0001</v>
      </c>
    </row>
    <row r="2555" spans="1:8" ht="12.75">
      <c r="A2555" s="127">
        <v>38400.96341435185</v>
      </c>
      <c r="C2555" s="150" t="s">
        <v>181</v>
      </c>
      <c r="D2555" s="128">
        <v>10989.723581885488</v>
      </c>
      <c r="F2555" s="128">
        <v>251.66114784235833</v>
      </c>
      <c r="G2555" s="128">
        <v>26880.16617012129</v>
      </c>
      <c r="H2555" s="128">
        <v>10989.723581885488</v>
      </c>
    </row>
    <row r="2557" spans="3:8" ht="12.75">
      <c r="C2557" s="150" t="s">
        <v>182</v>
      </c>
      <c r="D2557" s="128">
        <v>1.2836519286808474</v>
      </c>
      <c r="F2557" s="128">
        <v>0.7308649017687077</v>
      </c>
      <c r="G2557" s="128">
        <v>14.159876823593313</v>
      </c>
      <c r="H2557" s="128">
        <v>1.5579629413731682</v>
      </c>
    </row>
    <row r="2558" spans="1:10" ht="12.75">
      <c r="A2558" s="144" t="s">
        <v>171</v>
      </c>
      <c r="C2558" s="145" t="s">
        <v>172</v>
      </c>
      <c r="D2558" s="145" t="s">
        <v>173</v>
      </c>
      <c r="F2558" s="145" t="s">
        <v>174</v>
      </c>
      <c r="G2558" s="145" t="s">
        <v>175</v>
      </c>
      <c r="H2558" s="145" t="s">
        <v>176</v>
      </c>
      <c r="I2558" s="146" t="s">
        <v>177</v>
      </c>
      <c r="J2558" s="145" t="s">
        <v>178</v>
      </c>
    </row>
    <row r="2559" spans="1:8" ht="12.75">
      <c r="A2559" s="147" t="s">
        <v>68</v>
      </c>
      <c r="C2559" s="148">
        <v>393.36599999992177</v>
      </c>
      <c r="D2559" s="128">
        <v>3431659.6722602844</v>
      </c>
      <c r="F2559" s="128">
        <v>13400</v>
      </c>
      <c r="G2559" s="128">
        <v>15400</v>
      </c>
      <c r="H2559" s="149" t="s">
        <v>926</v>
      </c>
    </row>
    <row r="2561" spans="4:8" ht="12.75">
      <c r="D2561" s="128">
        <v>3403973.0209121704</v>
      </c>
      <c r="F2561" s="128">
        <v>14900</v>
      </c>
      <c r="G2561" s="128">
        <v>13900</v>
      </c>
      <c r="H2561" s="149" t="s">
        <v>927</v>
      </c>
    </row>
    <row r="2563" spans="4:8" ht="12.75">
      <c r="D2563" s="128">
        <v>3403472.1337661743</v>
      </c>
      <c r="F2563" s="128">
        <v>14800</v>
      </c>
      <c r="G2563" s="128">
        <v>14300</v>
      </c>
      <c r="H2563" s="149" t="s">
        <v>928</v>
      </c>
    </row>
    <row r="2565" spans="1:10" ht="12.75">
      <c r="A2565" s="144" t="s">
        <v>179</v>
      </c>
      <c r="C2565" s="150" t="s">
        <v>180</v>
      </c>
      <c r="D2565" s="128">
        <v>3413034.9423128767</v>
      </c>
      <c r="F2565" s="128">
        <v>14366.666666666668</v>
      </c>
      <c r="G2565" s="128">
        <v>14533.333333333332</v>
      </c>
      <c r="H2565" s="128">
        <v>3398584.9423128767</v>
      </c>
      <c r="I2565" s="128">
        <v>-0.0001</v>
      </c>
      <c r="J2565" s="128">
        <v>-0.0001</v>
      </c>
    </row>
    <row r="2566" spans="1:8" ht="12.75">
      <c r="A2566" s="127">
        <v>38400.96388888889</v>
      </c>
      <c r="C2566" s="150" t="s">
        <v>181</v>
      </c>
      <c r="D2566" s="128">
        <v>16131.433482386698</v>
      </c>
      <c r="F2566" s="128">
        <v>838.6497083606082</v>
      </c>
      <c r="G2566" s="128">
        <v>776.745346515403</v>
      </c>
      <c r="H2566" s="128">
        <v>16131.433482386698</v>
      </c>
    </row>
    <row r="2568" spans="3:8" ht="12.75">
      <c r="C2568" s="150" t="s">
        <v>182</v>
      </c>
      <c r="D2568" s="128">
        <v>0.47264190830273406</v>
      </c>
      <c r="F2568" s="128">
        <v>5.83746896770725</v>
      </c>
      <c r="G2568" s="128">
        <v>5.3445780723536895</v>
      </c>
      <c r="H2568" s="128">
        <v>0.4746514727805684</v>
      </c>
    </row>
    <row r="2569" spans="1:10" ht="12.75">
      <c r="A2569" s="144" t="s">
        <v>171</v>
      </c>
      <c r="C2569" s="145" t="s">
        <v>172</v>
      </c>
      <c r="D2569" s="145" t="s">
        <v>173</v>
      </c>
      <c r="F2569" s="145" t="s">
        <v>174</v>
      </c>
      <c r="G2569" s="145" t="s">
        <v>175</v>
      </c>
      <c r="H2569" s="145" t="s">
        <v>176</v>
      </c>
      <c r="I2569" s="146" t="s">
        <v>177</v>
      </c>
      <c r="J2569" s="145" t="s">
        <v>178</v>
      </c>
    </row>
    <row r="2570" spans="1:8" ht="12.75">
      <c r="A2570" s="147" t="s">
        <v>62</v>
      </c>
      <c r="C2570" s="148">
        <v>396.15199999976903</v>
      </c>
      <c r="D2570" s="128">
        <v>6100162.093132019</v>
      </c>
      <c r="F2570" s="128">
        <v>108300</v>
      </c>
      <c r="G2570" s="128">
        <v>110400</v>
      </c>
      <c r="H2570" s="149" t="s">
        <v>929</v>
      </c>
    </row>
    <row r="2572" spans="4:8" ht="12.75">
      <c r="D2572" s="128">
        <v>6091294.602546692</v>
      </c>
      <c r="F2572" s="128">
        <v>107500</v>
      </c>
      <c r="G2572" s="128">
        <v>109600</v>
      </c>
      <c r="H2572" s="149" t="s">
        <v>930</v>
      </c>
    </row>
    <row r="2574" spans="4:8" ht="12.75">
      <c r="D2574" s="128">
        <v>6245712.597984314</v>
      </c>
      <c r="F2574" s="128">
        <v>107000</v>
      </c>
      <c r="G2574" s="128">
        <v>108700</v>
      </c>
      <c r="H2574" s="149" t="s">
        <v>931</v>
      </c>
    </row>
    <row r="2576" spans="1:10" ht="12.75">
      <c r="A2576" s="144" t="s">
        <v>179</v>
      </c>
      <c r="C2576" s="150" t="s">
        <v>180</v>
      </c>
      <c r="D2576" s="128">
        <v>6145723.097887674</v>
      </c>
      <c r="F2576" s="128">
        <v>107600</v>
      </c>
      <c r="G2576" s="128">
        <v>109566.66666666666</v>
      </c>
      <c r="H2576" s="128">
        <v>6037150.287741024</v>
      </c>
      <c r="I2576" s="128">
        <v>-0.0001</v>
      </c>
      <c r="J2576" s="128">
        <v>-0.0001</v>
      </c>
    </row>
    <row r="2577" spans="1:8" ht="12.75">
      <c r="A2577" s="127">
        <v>38400.96436342593</v>
      </c>
      <c r="C2577" s="150" t="s">
        <v>181</v>
      </c>
      <c r="D2577" s="128">
        <v>86706.88089477098</v>
      </c>
      <c r="F2577" s="128">
        <v>655.7438524302</v>
      </c>
      <c r="G2577" s="128">
        <v>850.4900548115381</v>
      </c>
      <c r="H2577" s="128">
        <v>86706.88089477098</v>
      </c>
    </row>
    <row r="2579" spans="3:8" ht="12.75">
      <c r="C2579" s="150" t="s">
        <v>182</v>
      </c>
      <c r="D2579" s="128">
        <v>1.410849130585996</v>
      </c>
      <c r="F2579" s="128">
        <v>0.609427372147026</v>
      </c>
      <c r="G2579" s="128">
        <v>0.7762306554410147</v>
      </c>
      <c r="H2579" s="128">
        <v>1.4362220047898604</v>
      </c>
    </row>
    <row r="2580" spans="1:10" ht="12.75">
      <c r="A2580" s="144" t="s">
        <v>171</v>
      </c>
      <c r="C2580" s="145" t="s">
        <v>172</v>
      </c>
      <c r="D2580" s="145" t="s">
        <v>173</v>
      </c>
      <c r="F2580" s="145" t="s">
        <v>174</v>
      </c>
      <c r="G2580" s="145" t="s">
        <v>175</v>
      </c>
      <c r="H2580" s="145" t="s">
        <v>176</v>
      </c>
      <c r="I2580" s="146" t="s">
        <v>177</v>
      </c>
      <c r="J2580" s="145" t="s">
        <v>178</v>
      </c>
    </row>
    <row r="2581" spans="1:8" ht="12.75">
      <c r="A2581" s="147" t="s">
        <v>69</v>
      </c>
      <c r="C2581" s="148">
        <v>589.5920000001788</v>
      </c>
      <c r="D2581" s="128">
        <v>629591.6529989243</v>
      </c>
      <c r="F2581" s="128">
        <v>4380</v>
      </c>
      <c r="G2581" s="128">
        <v>4230</v>
      </c>
      <c r="H2581" s="149" t="s">
        <v>932</v>
      </c>
    </row>
    <row r="2583" spans="4:8" ht="12.75">
      <c r="D2583" s="128">
        <v>596281.4673757553</v>
      </c>
      <c r="F2583" s="128">
        <v>4670</v>
      </c>
      <c r="G2583" s="128">
        <v>4430</v>
      </c>
      <c r="H2583" s="149" t="s">
        <v>933</v>
      </c>
    </row>
    <row r="2585" spans="4:8" ht="12.75">
      <c r="D2585" s="128">
        <v>615206.1266956329</v>
      </c>
      <c r="F2585" s="128">
        <v>4440</v>
      </c>
      <c r="G2585" s="128">
        <v>4380</v>
      </c>
      <c r="H2585" s="149" t="s">
        <v>934</v>
      </c>
    </row>
    <row r="2587" spans="1:10" ht="12.75">
      <c r="A2587" s="144" t="s">
        <v>179</v>
      </c>
      <c r="C2587" s="150" t="s">
        <v>180</v>
      </c>
      <c r="D2587" s="128">
        <v>613693.0823567709</v>
      </c>
      <c r="F2587" s="128">
        <v>4496.666666666667</v>
      </c>
      <c r="G2587" s="128">
        <v>4346.666666666667</v>
      </c>
      <c r="H2587" s="128">
        <v>609275.9658993091</v>
      </c>
      <c r="I2587" s="128">
        <v>-0.0001</v>
      </c>
      <c r="J2587" s="128">
        <v>-0.0001</v>
      </c>
    </row>
    <row r="2588" spans="1:8" ht="12.75">
      <c r="A2588" s="127">
        <v>38400.964849537035</v>
      </c>
      <c r="C2588" s="150" t="s">
        <v>181</v>
      </c>
      <c r="D2588" s="128">
        <v>16706.55841102654</v>
      </c>
      <c r="F2588" s="128">
        <v>153.0795000427338</v>
      </c>
      <c r="G2588" s="128">
        <v>104.08329997330664</v>
      </c>
      <c r="H2588" s="128">
        <v>16706.55841102654</v>
      </c>
    </row>
    <row r="2590" spans="3:8" ht="12.75">
      <c r="C2590" s="150" t="s">
        <v>182</v>
      </c>
      <c r="D2590" s="128">
        <v>2.7222986361306534</v>
      </c>
      <c r="F2590" s="128">
        <v>3.4042883626997873</v>
      </c>
      <c r="G2590" s="128">
        <v>2.3945544472386495</v>
      </c>
      <c r="H2590" s="128">
        <v>2.7420347011993442</v>
      </c>
    </row>
    <row r="2591" spans="1:10" ht="12.75">
      <c r="A2591" s="144" t="s">
        <v>171</v>
      </c>
      <c r="C2591" s="145" t="s">
        <v>172</v>
      </c>
      <c r="D2591" s="145" t="s">
        <v>173</v>
      </c>
      <c r="F2591" s="145" t="s">
        <v>174</v>
      </c>
      <c r="G2591" s="145" t="s">
        <v>175</v>
      </c>
      <c r="H2591" s="145" t="s">
        <v>176</v>
      </c>
      <c r="I2591" s="146" t="s">
        <v>177</v>
      </c>
      <c r="J2591" s="145" t="s">
        <v>178</v>
      </c>
    </row>
    <row r="2592" spans="1:8" ht="12.75">
      <c r="A2592" s="147" t="s">
        <v>70</v>
      </c>
      <c r="C2592" s="148">
        <v>766.4900000002235</v>
      </c>
      <c r="D2592" s="128">
        <v>35254.38769078255</v>
      </c>
      <c r="F2592" s="128">
        <v>2079</v>
      </c>
      <c r="G2592" s="128">
        <v>2191</v>
      </c>
      <c r="H2592" s="149" t="s">
        <v>935</v>
      </c>
    </row>
    <row r="2594" spans="4:8" ht="12.75">
      <c r="D2594" s="128">
        <v>36060.85213834047</v>
      </c>
      <c r="F2594" s="128">
        <v>2105</v>
      </c>
      <c r="G2594" s="128">
        <v>2133</v>
      </c>
      <c r="H2594" s="149" t="s">
        <v>936</v>
      </c>
    </row>
    <row r="2596" spans="4:8" ht="12.75">
      <c r="D2596" s="128">
        <v>35952.99298131466</v>
      </c>
      <c r="F2596" s="128">
        <v>2070</v>
      </c>
      <c r="G2596" s="128">
        <v>2038</v>
      </c>
      <c r="H2596" s="149" t="s">
        <v>937</v>
      </c>
    </row>
    <row r="2598" spans="1:10" ht="12.75">
      <c r="A2598" s="144" t="s">
        <v>179</v>
      </c>
      <c r="C2598" s="150" t="s">
        <v>180</v>
      </c>
      <c r="D2598" s="128">
        <v>35756.07760347923</v>
      </c>
      <c r="F2598" s="128">
        <v>2084.6666666666665</v>
      </c>
      <c r="G2598" s="128">
        <v>2120.6666666666665</v>
      </c>
      <c r="H2598" s="128">
        <v>33652.708497788175</v>
      </c>
      <c r="I2598" s="128">
        <v>-0.0001</v>
      </c>
      <c r="J2598" s="128">
        <v>-0.0001</v>
      </c>
    </row>
    <row r="2599" spans="1:8" ht="12.75">
      <c r="A2599" s="127">
        <v>38400.96534722222</v>
      </c>
      <c r="C2599" s="150" t="s">
        <v>181</v>
      </c>
      <c r="D2599" s="128">
        <v>437.810433651608</v>
      </c>
      <c r="F2599" s="128">
        <v>18.175074506954115</v>
      </c>
      <c r="G2599" s="128">
        <v>77.2420438189807</v>
      </c>
      <c r="H2599" s="128">
        <v>437.810433651608</v>
      </c>
    </row>
    <row r="2601" spans="3:8" ht="12.75">
      <c r="C2601" s="150" t="s">
        <v>182</v>
      </c>
      <c r="D2601" s="128">
        <v>1.2244364119206603</v>
      </c>
      <c r="F2601" s="128">
        <v>0.8718455951528999</v>
      </c>
      <c r="G2601" s="128">
        <v>3.642347240756714</v>
      </c>
      <c r="H2601" s="128">
        <v>1.3009664101193608</v>
      </c>
    </row>
    <row r="2602" spans="1:16" ht="12.75">
      <c r="A2602" s="138" t="s">
        <v>226</v>
      </c>
      <c r="B2602" s="133" t="s">
        <v>95</v>
      </c>
      <c r="D2602" s="138" t="s">
        <v>227</v>
      </c>
      <c r="E2602" s="133" t="s">
        <v>228</v>
      </c>
      <c r="F2602" s="134" t="s">
        <v>111</v>
      </c>
      <c r="G2602" s="139" t="s">
        <v>230</v>
      </c>
      <c r="H2602" s="140">
        <v>2</v>
      </c>
      <c r="I2602" s="141" t="s">
        <v>231</v>
      </c>
      <c r="J2602" s="140">
        <v>8</v>
      </c>
      <c r="K2602" s="139" t="s">
        <v>232</v>
      </c>
      <c r="L2602" s="142">
        <v>1</v>
      </c>
      <c r="M2602" s="139" t="s">
        <v>233</v>
      </c>
      <c r="N2602" s="143">
        <v>1</v>
      </c>
      <c r="O2602" s="139" t="s">
        <v>234</v>
      </c>
      <c r="P2602" s="143">
        <v>1</v>
      </c>
    </row>
    <row r="2604" spans="1:10" ht="12.75">
      <c r="A2604" s="144" t="s">
        <v>171</v>
      </c>
      <c r="C2604" s="145" t="s">
        <v>172</v>
      </c>
      <c r="D2604" s="145" t="s">
        <v>173</v>
      </c>
      <c r="F2604" s="145" t="s">
        <v>174</v>
      </c>
      <c r="G2604" s="145" t="s">
        <v>175</v>
      </c>
      <c r="H2604" s="145" t="s">
        <v>176</v>
      </c>
      <c r="I2604" s="146" t="s">
        <v>177</v>
      </c>
      <c r="J2604" s="145" t="s">
        <v>178</v>
      </c>
    </row>
    <row r="2605" spans="1:8" ht="12.75">
      <c r="A2605" s="147" t="s">
        <v>38</v>
      </c>
      <c r="C2605" s="148">
        <v>178.2290000000503</v>
      </c>
      <c r="D2605" s="128">
        <v>642.8412332609296</v>
      </c>
      <c r="F2605" s="128">
        <v>340</v>
      </c>
      <c r="G2605" s="128">
        <v>350</v>
      </c>
      <c r="H2605" s="149" t="s">
        <v>938</v>
      </c>
    </row>
    <row r="2607" spans="4:8" ht="12.75">
      <c r="D2607" s="128">
        <v>566.6924587339163</v>
      </c>
      <c r="F2607" s="128">
        <v>336</v>
      </c>
      <c r="G2607" s="128">
        <v>324</v>
      </c>
      <c r="H2607" s="149" t="s">
        <v>939</v>
      </c>
    </row>
    <row r="2609" spans="4:8" ht="12.75">
      <c r="D2609" s="128">
        <v>643.6662026681006</v>
      </c>
      <c r="F2609" s="128">
        <v>342</v>
      </c>
      <c r="G2609" s="128">
        <v>334</v>
      </c>
      <c r="H2609" s="149" t="s">
        <v>940</v>
      </c>
    </row>
    <row r="2611" spans="1:8" ht="12.75">
      <c r="A2611" s="144" t="s">
        <v>179</v>
      </c>
      <c r="C2611" s="150" t="s">
        <v>180</v>
      </c>
      <c r="D2611" s="128">
        <v>617.7332982209822</v>
      </c>
      <c r="F2611" s="128">
        <v>339.33333333333337</v>
      </c>
      <c r="G2611" s="128">
        <v>336</v>
      </c>
      <c r="H2611" s="128">
        <v>280.5104552662956</v>
      </c>
    </row>
    <row r="2612" spans="1:8" ht="12.75">
      <c r="A2612" s="127">
        <v>38400.967627314814</v>
      </c>
      <c r="C2612" s="150" t="s">
        <v>181</v>
      </c>
      <c r="D2612" s="128">
        <v>44.20458817010869</v>
      </c>
      <c r="F2612" s="128">
        <v>3.0550504633038935</v>
      </c>
      <c r="G2612" s="128">
        <v>13.114877048604</v>
      </c>
      <c r="H2612" s="128">
        <v>44.20458817010869</v>
      </c>
    </row>
    <row r="2614" spans="3:8" ht="12.75">
      <c r="C2614" s="150" t="s">
        <v>182</v>
      </c>
      <c r="D2614" s="128">
        <v>7.155934170525377</v>
      </c>
      <c r="F2614" s="128">
        <v>0.9003095667889666</v>
      </c>
      <c r="G2614" s="128">
        <v>3.9032372168464287</v>
      </c>
      <c r="H2614" s="128">
        <v>15.75862408698605</v>
      </c>
    </row>
    <row r="2615" spans="1:10" ht="12.75">
      <c r="A2615" s="144" t="s">
        <v>171</v>
      </c>
      <c r="C2615" s="145" t="s">
        <v>172</v>
      </c>
      <c r="D2615" s="145" t="s">
        <v>173</v>
      </c>
      <c r="F2615" s="145" t="s">
        <v>174</v>
      </c>
      <c r="G2615" s="145" t="s">
        <v>175</v>
      </c>
      <c r="H2615" s="145" t="s">
        <v>176</v>
      </c>
      <c r="I2615" s="146" t="s">
        <v>177</v>
      </c>
      <c r="J2615" s="145" t="s">
        <v>178</v>
      </c>
    </row>
    <row r="2616" spans="1:8" ht="12.75">
      <c r="A2616" s="147" t="s">
        <v>63</v>
      </c>
      <c r="C2616" s="148">
        <v>251.61100000003353</v>
      </c>
      <c r="D2616" s="128">
        <v>4751498.194259644</v>
      </c>
      <c r="F2616" s="128">
        <v>34500</v>
      </c>
      <c r="G2616" s="128">
        <v>28900</v>
      </c>
      <c r="H2616" s="149" t="s">
        <v>941</v>
      </c>
    </row>
    <row r="2618" spans="4:8" ht="12.75">
      <c r="D2618" s="128">
        <v>4816054.183403015</v>
      </c>
      <c r="F2618" s="128">
        <v>35200</v>
      </c>
      <c r="G2618" s="128">
        <v>29000</v>
      </c>
      <c r="H2618" s="149" t="s">
        <v>942</v>
      </c>
    </row>
    <row r="2620" spans="4:8" ht="12.75">
      <c r="D2620" s="128">
        <v>4751608.440612793</v>
      </c>
      <c r="F2620" s="128">
        <v>35000</v>
      </c>
      <c r="G2620" s="128">
        <v>29100</v>
      </c>
      <c r="H2620" s="149" t="s">
        <v>943</v>
      </c>
    </row>
    <row r="2622" spans="1:10" ht="12.75">
      <c r="A2622" s="144" t="s">
        <v>179</v>
      </c>
      <c r="C2622" s="150" t="s">
        <v>180</v>
      </c>
      <c r="D2622" s="128">
        <v>4773053.606091817</v>
      </c>
      <c r="F2622" s="128">
        <v>34900</v>
      </c>
      <c r="G2622" s="128">
        <v>29000</v>
      </c>
      <c r="H2622" s="128">
        <v>4741132.686048005</v>
      </c>
      <c r="I2622" s="128">
        <v>-0.0001</v>
      </c>
      <c r="J2622" s="128">
        <v>-0.0001</v>
      </c>
    </row>
    <row r="2623" spans="1:8" ht="12.75">
      <c r="A2623" s="127">
        <v>38400.968136574076</v>
      </c>
      <c r="C2623" s="150" t="s">
        <v>181</v>
      </c>
      <c r="D2623" s="128">
        <v>37239.63312645995</v>
      </c>
      <c r="F2623" s="128">
        <v>360.5551275463989</v>
      </c>
      <c r="G2623" s="128">
        <v>100</v>
      </c>
      <c r="H2623" s="128">
        <v>37239.63312645995</v>
      </c>
    </row>
    <row r="2625" spans="3:8" ht="12.75">
      <c r="C2625" s="150" t="s">
        <v>182</v>
      </c>
      <c r="D2625" s="128">
        <v>0.7802056335368046</v>
      </c>
      <c r="F2625" s="128">
        <v>1.0331092479839512</v>
      </c>
      <c r="G2625" s="128">
        <v>0.3448275862068966</v>
      </c>
      <c r="H2625" s="128">
        <v>0.7854585727171716</v>
      </c>
    </row>
    <row r="2626" spans="1:10" ht="12.75">
      <c r="A2626" s="144" t="s">
        <v>171</v>
      </c>
      <c r="C2626" s="145" t="s">
        <v>172</v>
      </c>
      <c r="D2626" s="145" t="s">
        <v>173</v>
      </c>
      <c r="F2626" s="145" t="s">
        <v>174</v>
      </c>
      <c r="G2626" s="145" t="s">
        <v>175</v>
      </c>
      <c r="H2626" s="145" t="s">
        <v>176</v>
      </c>
      <c r="I2626" s="146" t="s">
        <v>177</v>
      </c>
      <c r="J2626" s="145" t="s">
        <v>178</v>
      </c>
    </row>
    <row r="2627" spans="1:8" ht="12.75">
      <c r="A2627" s="147" t="s">
        <v>66</v>
      </c>
      <c r="C2627" s="148">
        <v>257.6099999998696</v>
      </c>
      <c r="D2627" s="128">
        <v>438322.8246936798</v>
      </c>
      <c r="F2627" s="128">
        <v>17622.5</v>
      </c>
      <c r="G2627" s="128">
        <v>12922.500000014901</v>
      </c>
      <c r="H2627" s="149" t="s">
        <v>944</v>
      </c>
    </row>
    <row r="2629" spans="4:8" ht="12.75">
      <c r="D2629" s="128">
        <v>444909.3922200203</v>
      </c>
      <c r="F2629" s="128">
        <v>16385</v>
      </c>
      <c r="G2629" s="128">
        <v>13472.500000014901</v>
      </c>
      <c r="H2629" s="149" t="s">
        <v>945</v>
      </c>
    </row>
    <row r="2631" spans="4:8" ht="12.75">
      <c r="D2631" s="128">
        <v>442614.37178230286</v>
      </c>
      <c r="F2631" s="128">
        <v>16075</v>
      </c>
      <c r="G2631" s="128">
        <v>13037.5</v>
      </c>
      <c r="H2631" s="149" t="s">
        <v>946</v>
      </c>
    </row>
    <row r="2633" spans="1:10" ht="12.75">
      <c r="A2633" s="144" t="s">
        <v>179</v>
      </c>
      <c r="C2633" s="150" t="s">
        <v>180</v>
      </c>
      <c r="D2633" s="128">
        <v>441948.8628986677</v>
      </c>
      <c r="F2633" s="128">
        <v>16694.166666666668</v>
      </c>
      <c r="G2633" s="128">
        <v>13144.1666666766</v>
      </c>
      <c r="H2633" s="128">
        <v>427029.69623199606</v>
      </c>
      <c r="I2633" s="128">
        <v>-0.0001</v>
      </c>
      <c r="J2633" s="128">
        <v>-0.0001</v>
      </c>
    </row>
    <row r="2634" spans="1:8" ht="12.75">
      <c r="A2634" s="127">
        <v>38400.96878472222</v>
      </c>
      <c r="C2634" s="150" t="s">
        <v>181</v>
      </c>
      <c r="D2634" s="128">
        <v>3343.335834217763</v>
      </c>
      <c r="F2634" s="128">
        <v>818.7655850933974</v>
      </c>
      <c r="G2634" s="128">
        <v>290.10055728119386</v>
      </c>
      <c r="H2634" s="128">
        <v>3343.335834217763</v>
      </c>
    </row>
    <row r="2636" spans="3:8" ht="12.75">
      <c r="C2636" s="150" t="s">
        <v>182</v>
      </c>
      <c r="D2636" s="128">
        <v>0.7564983451454972</v>
      </c>
      <c r="F2636" s="128">
        <v>4.90450108377216</v>
      </c>
      <c r="G2636" s="128">
        <v>2.207066941844732</v>
      </c>
      <c r="H2636" s="128">
        <v>0.7829281812760397</v>
      </c>
    </row>
    <row r="2637" spans="1:10" ht="12.75">
      <c r="A2637" s="144" t="s">
        <v>171</v>
      </c>
      <c r="C2637" s="145" t="s">
        <v>172</v>
      </c>
      <c r="D2637" s="145" t="s">
        <v>173</v>
      </c>
      <c r="F2637" s="145" t="s">
        <v>174</v>
      </c>
      <c r="G2637" s="145" t="s">
        <v>175</v>
      </c>
      <c r="H2637" s="145" t="s">
        <v>176</v>
      </c>
      <c r="I2637" s="146" t="s">
        <v>177</v>
      </c>
      <c r="J2637" s="145" t="s">
        <v>178</v>
      </c>
    </row>
    <row r="2638" spans="1:8" ht="12.75">
      <c r="A2638" s="147" t="s">
        <v>65</v>
      </c>
      <c r="C2638" s="148">
        <v>259.9399999999441</v>
      </c>
      <c r="D2638" s="128">
        <v>4691629.263626099</v>
      </c>
      <c r="F2638" s="128">
        <v>30650</v>
      </c>
      <c r="G2638" s="128">
        <v>27875</v>
      </c>
      <c r="H2638" s="149" t="s">
        <v>947</v>
      </c>
    </row>
    <row r="2640" spans="4:8" ht="12.75">
      <c r="D2640" s="128">
        <v>4597045.253440857</v>
      </c>
      <c r="F2640" s="128">
        <v>31450</v>
      </c>
      <c r="G2640" s="128">
        <v>27675</v>
      </c>
      <c r="H2640" s="149" t="s">
        <v>948</v>
      </c>
    </row>
    <row r="2642" spans="4:8" ht="12.75">
      <c r="D2642" s="128">
        <v>4843052.595413208</v>
      </c>
      <c r="F2642" s="128">
        <v>30475</v>
      </c>
      <c r="G2642" s="128">
        <v>27725</v>
      </c>
      <c r="H2642" s="149" t="s">
        <v>949</v>
      </c>
    </row>
    <row r="2644" spans="1:10" ht="12.75">
      <c r="A2644" s="144" t="s">
        <v>179</v>
      </c>
      <c r="C2644" s="150" t="s">
        <v>180</v>
      </c>
      <c r="D2644" s="128">
        <v>4710575.704160054</v>
      </c>
      <c r="F2644" s="128">
        <v>30858.333333333336</v>
      </c>
      <c r="G2644" s="128">
        <v>27758.333333333336</v>
      </c>
      <c r="H2644" s="128">
        <v>4681436.993468231</v>
      </c>
      <c r="I2644" s="128">
        <v>-0.0001</v>
      </c>
      <c r="J2644" s="128">
        <v>-0.0001</v>
      </c>
    </row>
    <row r="2645" spans="1:8" ht="12.75">
      <c r="A2645" s="127">
        <v>38400.969456018516</v>
      </c>
      <c r="C2645" s="150" t="s">
        <v>181</v>
      </c>
      <c r="D2645" s="128">
        <v>124093.22617599508</v>
      </c>
      <c r="F2645" s="128">
        <v>519.8156724583565</v>
      </c>
      <c r="G2645" s="128">
        <v>104.08329997330664</v>
      </c>
      <c r="H2645" s="128">
        <v>124093.22617599508</v>
      </c>
    </row>
    <row r="2647" spans="3:8" ht="12.75">
      <c r="C2647" s="150" t="s">
        <v>182</v>
      </c>
      <c r="D2647" s="128">
        <v>2.6343537174533584</v>
      </c>
      <c r="F2647" s="128">
        <v>1.6845228381043142</v>
      </c>
      <c r="G2647" s="128">
        <v>0.37496235355138985</v>
      </c>
      <c r="H2647" s="128">
        <v>2.6507507491639006</v>
      </c>
    </row>
    <row r="2648" spans="1:10" ht="12.75">
      <c r="A2648" s="144" t="s">
        <v>171</v>
      </c>
      <c r="C2648" s="145" t="s">
        <v>172</v>
      </c>
      <c r="D2648" s="145" t="s">
        <v>173</v>
      </c>
      <c r="F2648" s="145" t="s">
        <v>174</v>
      </c>
      <c r="G2648" s="145" t="s">
        <v>175</v>
      </c>
      <c r="H2648" s="145" t="s">
        <v>176</v>
      </c>
      <c r="I2648" s="146" t="s">
        <v>177</v>
      </c>
      <c r="J2648" s="145" t="s">
        <v>178</v>
      </c>
    </row>
    <row r="2649" spans="1:8" ht="12.75">
      <c r="A2649" s="147" t="s">
        <v>67</v>
      </c>
      <c r="C2649" s="148">
        <v>285.2129999999888</v>
      </c>
      <c r="D2649" s="128">
        <v>808760.0483322144</v>
      </c>
      <c r="F2649" s="128">
        <v>14125</v>
      </c>
      <c r="G2649" s="128">
        <v>11925</v>
      </c>
      <c r="H2649" s="149" t="s">
        <v>950</v>
      </c>
    </row>
    <row r="2651" spans="4:8" ht="12.75">
      <c r="D2651" s="128">
        <v>802826.42827034</v>
      </c>
      <c r="F2651" s="128">
        <v>13975</v>
      </c>
      <c r="G2651" s="128">
        <v>12025</v>
      </c>
      <c r="H2651" s="149" t="s">
        <v>951</v>
      </c>
    </row>
    <row r="2653" spans="4:8" ht="12.75">
      <c r="D2653" s="128">
        <v>802579.4984321594</v>
      </c>
      <c r="F2653" s="128">
        <v>14625</v>
      </c>
      <c r="G2653" s="128">
        <v>11950</v>
      </c>
      <c r="H2653" s="149" t="s">
        <v>952</v>
      </c>
    </row>
    <row r="2655" spans="1:10" ht="12.75">
      <c r="A2655" s="144" t="s">
        <v>179</v>
      </c>
      <c r="C2655" s="150" t="s">
        <v>180</v>
      </c>
      <c r="D2655" s="128">
        <v>804721.9916782379</v>
      </c>
      <c r="F2655" s="128">
        <v>14241.666666666668</v>
      </c>
      <c r="G2655" s="128">
        <v>11966.666666666668</v>
      </c>
      <c r="H2655" s="128">
        <v>791694.2350242456</v>
      </c>
      <c r="I2655" s="128">
        <v>-0.0001</v>
      </c>
      <c r="J2655" s="128">
        <v>-0.0001</v>
      </c>
    </row>
    <row r="2656" spans="1:8" ht="12.75">
      <c r="A2656" s="127">
        <v>38400.97012731482</v>
      </c>
      <c r="C2656" s="150" t="s">
        <v>181</v>
      </c>
      <c r="D2656" s="128">
        <v>3499.2384517027413</v>
      </c>
      <c r="F2656" s="128">
        <v>340.34296427770227</v>
      </c>
      <c r="G2656" s="128">
        <v>52.04164998665332</v>
      </c>
      <c r="H2656" s="128">
        <v>3499.2384517027413</v>
      </c>
    </row>
    <row r="2658" spans="3:8" ht="12.75">
      <c r="C2658" s="150" t="s">
        <v>182</v>
      </c>
      <c r="D2658" s="128">
        <v>0.43483817863671426</v>
      </c>
      <c r="F2658" s="128">
        <v>2.389769204992643</v>
      </c>
      <c r="G2658" s="128">
        <v>0.4348884399998885</v>
      </c>
      <c r="H2658" s="128">
        <v>0.44199367595440164</v>
      </c>
    </row>
    <row r="2659" spans="1:10" ht="12.75">
      <c r="A2659" s="144" t="s">
        <v>171</v>
      </c>
      <c r="C2659" s="145" t="s">
        <v>172</v>
      </c>
      <c r="D2659" s="145" t="s">
        <v>173</v>
      </c>
      <c r="F2659" s="145" t="s">
        <v>174</v>
      </c>
      <c r="G2659" s="145" t="s">
        <v>175</v>
      </c>
      <c r="H2659" s="145" t="s">
        <v>176</v>
      </c>
      <c r="I2659" s="146" t="s">
        <v>177</v>
      </c>
      <c r="J2659" s="145" t="s">
        <v>178</v>
      </c>
    </row>
    <row r="2660" spans="1:8" ht="12.75">
      <c r="A2660" s="147" t="s">
        <v>63</v>
      </c>
      <c r="C2660" s="148">
        <v>288.1579999998212</v>
      </c>
      <c r="D2660" s="128">
        <v>471805.89654684067</v>
      </c>
      <c r="F2660" s="128">
        <v>5180</v>
      </c>
      <c r="G2660" s="128">
        <v>4420</v>
      </c>
      <c r="H2660" s="149" t="s">
        <v>953</v>
      </c>
    </row>
    <row r="2662" spans="4:8" ht="12.75">
      <c r="D2662" s="128">
        <v>471113.8068213463</v>
      </c>
      <c r="F2662" s="128">
        <v>5180</v>
      </c>
      <c r="G2662" s="128">
        <v>4420</v>
      </c>
      <c r="H2662" s="149" t="s">
        <v>954</v>
      </c>
    </row>
    <row r="2664" spans="4:8" ht="12.75">
      <c r="D2664" s="128">
        <v>478417.95015478134</v>
      </c>
      <c r="F2664" s="128">
        <v>5180</v>
      </c>
      <c r="G2664" s="128">
        <v>4420</v>
      </c>
      <c r="H2664" s="149" t="s">
        <v>955</v>
      </c>
    </row>
    <row r="2666" spans="1:10" ht="12.75">
      <c r="A2666" s="144" t="s">
        <v>179</v>
      </c>
      <c r="C2666" s="150" t="s">
        <v>180</v>
      </c>
      <c r="D2666" s="128">
        <v>473779.21784098947</v>
      </c>
      <c r="F2666" s="128">
        <v>5180</v>
      </c>
      <c r="G2666" s="128">
        <v>4420</v>
      </c>
      <c r="H2666" s="128">
        <v>468985.1027967417</v>
      </c>
      <c r="I2666" s="128">
        <v>-0.0001</v>
      </c>
      <c r="J2666" s="128">
        <v>-0.0001</v>
      </c>
    </row>
    <row r="2667" spans="1:8" ht="12.75">
      <c r="A2667" s="127">
        <v>38400.970555555556</v>
      </c>
      <c r="C2667" s="150" t="s">
        <v>181</v>
      </c>
      <c r="D2667" s="128">
        <v>4032.136549808561</v>
      </c>
      <c r="H2667" s="128">
        <v>4032.136549808561</v>
      </c>
    </row>
    <row r="2669" spans="3:8" ht="12.75">
      <c r="C2669" s="150" t="s">
        <v>182</v>
      </c>
      <c r="D2669" s="128">
        <v>0.8510581296036994</v>
      </c>
      <c r="F2669" s="128">
        <v>0</v>
      </c>
      <c r="G2669" s="128">
        <v>0</v>
      </c>
      <c r="H2669" s="128">
        <v>0.8597579167788814</v>
      </c>
    </row>
    <row r="2670" spans="1:10" ht="12.75">
      <c r="A2670" s="144" t="s">
        <v>171</v>
      </c>
      <c r="C2670" s="145" t="s">
        <v>172</v>
      </c>
      <c r="D2670" s="145" t="s">
        <v>173</v>
      </c>
      <c r="F2670" s="145" t="s">
        <v>174</v>
      </c>
      <c r="G2670" s="145" t="s">
        <v>175</v>
      </c>
      <c r="H2670" s="145" t="s">
        <v>176</v>
      </c>
      <c r="I2670" s="146" t="s">
        <v>177</v>
      </c>
      <c r="J2670" s="145" t="s">
        <v>178</v>
      </c>
    </row>
    <row r="2671" spans="1:8" ht="12.75">
      <c r="A2671" s="147" t="s">
        <v>64</v>
      </c>
      <c r="C2671" s="148">
        <v>334.94100000010803</v>
      </c>
      <c r="D2671" s="128">
        <v>1628312.308713913</v>
      </c>
      <c r="F2671" s="128">
        <v>39000</v>
      </c>
      <c r="G2671" s="128">
        <v>268900</v>
      </c>
      <c r="H2671" s="149" t="s">
        <v>956</v>
      </c>
    </row>
    <row r="2673" spans="4:8" ht="12.75">
      <c r="D2673" s="128">
        <v>1672217.0549373627</v>
      </c>
      <c r="F2673" s="128">
        <v>38900</v>
      </c>
      <c r="G2673" s="128">
        <v>375000</v>
      </c>
      <c r="H2673" s="149" t="s">
        <v>957</v>
      </c>
    </row>
    <row r="2675" spans="4:8" ht="12.75">
      <c r="D2675" s="128">
        <v>1679694.0802593231</v>
      </c>
      <c r="F2675" s="128">
        <v>37600</v>
      </c>
      <c r="G2675" s="128">
        <v>321900</v>
      </c>
      <c r="H2675" s="149" t="s">
        <v>736</v>
      </c>
    </row>
    <row r="2677" spans="1:10" ht="12.75">
      <c r="A2677" s="144" t="s">
        <v>179</v>
      </c>
      <c r="C2677" s="150" t="s">
        <v>180</v>
      </c>
      <c r="D2677" s="128">
        <v>1660074.481303533</v>
      </c>
      <c r="F2677" s="128">
        <v>38500</v>
      </c>
      <c r="G2677" s="128">
        <v>321933.3333333333</v>
      </c>
      <c r="H2677" s="128">
        <v>1409445.131198711</v>
      </c>
      <c r="I2677" s="128">
        <v>-0.0001</v>
      </c>
      <c r="J2677" s="128">
        <v>-0.0001</v>
      </c>
    </row>
    <row r="2678" spans="1:8" ht="12.75">
      <c r="A2678" s="127">
        <v>38400.971030092594</v>
      </c>
      <c r="C2678" s="150" t="s">
        <v>181</v>
      </c>
      <c r="D2678" s="128">
        <v>27759.740319855904</v>
      </c>
      <c r="F2678" s="128">
        <v>781.0249675906655</v>
      </c>
      <c r="G2678" s="128">
        <v>53050.00785422498</v>
      </c>
      <c r="H2678" s="128">
        <v>27759.740319855904</v>
      </c>
    </row>
    <row r="2680" spans="3:8" ht="12.75">
      <c r="C2680" s="150" t="s">
        <v>182</v>
      </c>
      <c r="D2680" s="128">
        <v>1.6721984846160782</v>
      </c>
      <c r="F2680" s="128">
        <v>2.028636279456274</v>
      </c>
      <c r="G2680" s="128">
        <v>16.478569430800892</v>
      </c>
      <c r="H2680" s="128">
        <v>1.969550974733346</v>
      </c>
    </row>
    <row r="2681" spans="1:10" ht="12.75">
      <c r="A2681" s="144" t="s">
        <v>171</v>
      </c>
      <c r="C2681" s="145" t="s">
        <v>172</v>
      </c>
      <c r="D2681" s="145" t="s">
        <v>173</v>
      </c>
      <c r="F2681" s="145" t="s">
        <v>174</v>
      </c>
      <c r="G2681" s="145" t="s">
        <v>175</v>
      </c>
      <c r="H2681" s="145" t="s">
        <v>176</v>
      </c>
      <c r="I2681" s="146" t="s">
        <v>177</v>
      </c>
      <c r="J2681" s="145" t="s">
        <v>178</v>
      </c>
    </row>
    <row r="2682" spans="1:8" ht="12.75">
      <c r="A2682" s="147" t="s">
        <v>68</v>
      </c>
      <c r="C2682" s="148">
        <v>393.36599999992177</v>
      </c>
      <c r="D2682" s="128">
        <v>4116384.0484161377</v>
      </c>
      <c r="F2682" s="128">
        <v>15300</v>
      </c>
      <c r="G2682" s="128">
        <v>15900</v>
      </c>
      <c r="H2682" s="149" t="s">
        <v>737</v>
      </c>
    </row>
    <row r="2684" spans="4:8" ht="12.75">
      <c r="D2684" s="128">
        <v>4072009.939689636</v>
      </c>
      <c r="F2684" s="128">
        <v>16200</v>
      </c>
      <c r="G2684" s="128">
        <v>15100</v>
      </c>
      <c r="H2684" s="149" t="s">
        <v>738</v>
      </c>
    </row>
    <row r="2686" spans="4:8" ht="12.75">
      <c r="D2686" s="128">
        <v>4053414.871318817</v>
      </c>
      <c r="F2686" s="128">
        <v>17300</v>
      </c>
      <c r="G2686" s="128">
        <v>14300</v>
      </c>
      <c r="H2686" s="149" t="s">
        <v>739</v>
      </c>
    </row>
    <row r="2688" spans="1:10" ht="12.75">
      <c r="A2688" s="144" t="s">
        <v>179</v>
      </c>
      <c r="C2688" s="150" t="s">
        <v>180</v>
      </c>
      <c r="D2688" s="128">
        <v>4080602.95314153</v>
      </c>
      <c r="F2688" s="128">
        <v>16266.666666666668</v>
      </c>
      <c r="G2688" s="128">
        <v>15100</v>
      </c>
      <c r="H2688" s="128">
        <v>4064919.619808197</v>
      </c>
      <c r="I2688" s="128">
        <v>-0.0001</v>
      </c>
      <c r="J2688" s="128">
        <v>-0.0001</v>
      </c>
    </row>
    <row r="2689" spans="1:8" ht="12.75">
      <c r="A2689" s="127">
        <v>38400.971504629626</v>
      </c>
      <c r="C2689" s="150" t="s">
        <v>181</v>
      </c>
      <c r="D2689" s="128">
        <v>32352.11316462445</v>
      </c>
      <c r="F2689" s="128">
        <v>1001.6652800877813</v>
      </c>
      <c r="G2689" s="128">
        <v>800</v>
      </c>
      <c r="H2689" s="128">
        <v>32352.11316462445</v>
      </c>
    </row>
    <row r="2691" spans="3:8" ht="12.75">
      <c r="C2691" s="150" t="s">
        <v>182</v>
      </c>
      <c r="D2691" s="128">
        <v>0.7928267840838954</v>
      </c>
      <c r="F2691" s="128">
        <v>6.1577783611953745</v>
      </c>
      <c r="G2691" s="128">
        <v>5.298013245033113</v>
      </c>
      <c r="H2691" s="128">
        <v>0.7958856801736951</v>
      </c>
    </row>
    <row r="2692" spans="1:10" ht="12.75">
      <c r="A2692" s="144" t="s">
        <v>171</v>
      </c>
      <c r="C2692" s="145" t="s">
        <v>172</v>
      </c>
      <c r="D2692" s="145" t="s">
        <v>173</v>
      </c>
      <c r="F2692" s="145" t="s">
        <v>174</v>
      </c>
      <c r="G2692" s="145" t="s">
        <v>175</v>
      </c>
      <c r="H2692" s="145" t="s">
        <v>176</v>
      </c>
      <c r="I2692" s="146" t="s">
        <v>177</v>
      </c>
      <c r="J2692" s="145" t="s">
        <v>178</v>
      </c>
    </row>
    <row r="2693" spans="1:8" ht="12.75">
      <c r="A2693" s="147" t="s">
        <v>62</v>
      </c>
      <c r="C2693" s="148">
        <v>396.15199999976903</v>
      </c>
      <c r="D2693" s="128">
        <v>4677219.998344421</v>
      </c>
      <c r="F2693" s="128">
        <v>109200</v>
      </c>
      <c r="G2693" s="128">
        <v>109800</v>
      </c>
      <c r="H2693" s="149" t="s">
        <v>740</v>
      </c>
    </row>
    <row r="2695" spans="4:8" ht="12.75">
      <c r="D2695" s="128">
        <v>4646683.6740112305</v>
      </c>
      <c r="F2695" s="128">
        <v>109800</v>
      </c>
      <c r="G2695" s="128">
        <v>107300</v>
      </c>
      <c r="H2695" s="149" t="s">
        <v>963</v>
      </c>
    </row>
    <row r="2697" spans="4:8" ht="12.75">
      <c r="D2697" s="128">
        <v>4742959.902854919</v>
      </c>
      <c r="F2697" s="128">
        <v>108500</v>
      </c>
      <c r="G2697" s="128">
        <v>110000</v>
      </c>
      <c r="H2697" s="149" t="s">
        <v>964</v>
      </c>
    </row>
    <row r="2699" spans="1:10" ht="12.75">
      <c r="A2699" s="144" t="s">
        <v>179</v>
      </c>
      <c r="C2699" s="150" t="s">
        <v>180</v>
      </c>
      <c r="D2699" s="128">
        <v>4688954.52507019</v>
      </c>
      <c r="F2699" s="128">
        <v>109166.66666666666</v>
      </c>
      <c r="G2699" s="128">
        <v>109033.33333333334</v>
      </c>
      <c r="H2699" s="128">
        <v>4579853.811633806</v>
      </c>
      <c r="I2699" s="128">
        <v>-0.0001</v>
      </c>
      <c r="J2699" s="128">
        <v>-0.0001</v>
      </c>
    </row>
    <row r="2700" spans="1:8" ht="12.75">
      <c r="A2700" s="127">
        <v>38400.971979166665</v>
      </c>
      <c r="C2700" s="150" t="s">
        <v>181</v>
      </c>
      <c r="D2700" s="128">
        <v>49199.10972968244</v>
      </c>
      <c r="F2700" s="128">
        <v>650.6407098647712</v>
      </c>
      <c r="G2700" s="128">
        <v>1504.437879519568</v>
      </c>
      <c r="H2700" s="128">
        <v>49199.10972968244</v>
      </c>
    </row>
    <row r="2702" spans="3:8" ht="12.75">
      <c r="C2702" s="150" t="s">
        <v>182</v>
      </c>
      <c r="D2702" s="128">
        <v>1.0492554249914794</v>
      </c>
      <c r="F2702" s="128">
        <v>0.5960067571280349</v>
      </c>
      <c r="G2702" s="128">
        <v>1.3797962820417928</v>
      </c>
      <c r="H2702" s="128">
        <v>1.074250658497138</v>
      </c>
    </row>
    <row r="2703" spans="1:10" ht="12.75">
      <c r="A2703" s="144" t="s">
        <v>171</v>
      </c>
      <c r="C2703" s="145" t="s">
        <v>172</v>
      </c>
      <c r="D2703" s="145" t="s">
        <v>173</v>
      </c>
      <c r="F2703" s="145" t="s">
        <v>174</v>
      </c>
      <c r="G2703" s="145" t="s">
        <v>175</v>
      </c>
      <c r="H2703" s="145" t="s">
        <v>176</v>
      </c>
      <c r="I2703" s="146" t="s">
        <v>177</v>
      </c>
      <c r="J2703" s="145" t="s">
        <v>178</v>
      </c>
    </row>
    <row r="2704" spans="1:8" ht="12.75">
      <c r="A2704" s="147" t="s">
        <v>69</v>
      </c>
      <c r="C2704" s="148">
        <v>589.5920000001788</v>
      </c>
      <c r="D2704" s="128">
        <v>495033.272005558</v>
      </c>
      <c r="F2704" s="128">
        <v>4250</v>
      </c>
      <c r="G2704" s="128">
        <v>4040.0000000037253</v>
      </c>
      <c r="H2704" s="149" t="s">
        <v>965</v>
      </c>
    </row>
    <row r="2706" spans="4:8" ht="12.75">
      <c r="D2706" s="128">
        <v>500744.9854784012</v>
      </c>
      <c r="F2706" s="128">
        <v>4300</v>
      </c>
      <c r="G2706" s="128">
        <v>3700</v>
      </c>
      <c r="H2706" s="149" t="s">
        <v>966</v>
      </c>
    </row>
    <row r="2708" spans="4:8" ht="12.75">
      <c r="D2708" s="128">
        <v>501189.2611737251</v>
      </c>
      <c r="F2708" s="128">
        <v>4560</v>
      </c>
      <c r="G2708" s="128">
        <v>3809.9999999962747</v>
      </c>
      <c r="H2708" s="149" t="s">
        <v>967</v>
      </c>
    </row>
    <row r="2710" spans="1:10" ht="12.75">
      <c r="A2710" s="144" t="s">
        <v>179</v>
      </c>
      <c r="C2710" s="150" t="s">
        <v>180</v>
      </c>
      <c r="D2710" s="128">
        <v>498989.1728858948</v>
      </c>
      <c r="F2710" s="128">
        <v>4370</v>
      </c>
      <c r="G2710" s="128">
        <v>3850</v>
      </c>
      <c r="H2710" s="128">
        <v>494894.9469444722</v>
      </c>
      <c r="I2710" s="128">
        <v>-0.0001</v>
      </c>
      <c r="J2710" s="128">
        <v>-0.0001</v>
      </c>
    </row>
    <row r="2711" spans="1:8" ht="12.75">
      <c r="A2711" s="127">
        <v>38400.97246527778</v>
      </c>
      <c r="C2711" s="150" t="s">
        <v>181</v>
      </c>
      <c r="D2711" s="128">
        <v>3433.104870897965</v>
      </c>
      <c r="F2711" s="128">
        <v>166.4331697709324</v>
      </c>
      <c r="G2711" s="128">
        <v>173.49351573144833</v>
      </c>
      <c r="H2711" s="128">
        <v>3433.104870897965</v>
      </c>
    </row>
    <row r="2713" spans="3:8" ht="12.75">
      <c r="C2713" s="150" t="s">
        <v>182</v>
      </c>
      <c r="D2713" s="128">
        <v>0.6880118963388856</v>
      </c>
      <c r="F2713" s="128">
        <v>3.808539354025913</v>
      </c>
      <c r="G2713" s="128">
        <v>4.506325083933722</v>
      </c>
      <c r="H2713" s="128">
        <v>0.6937037632116221</v>
      </c>
    </row>
    <row r="2714" spans="1:10" ht="12.75">
      <c r="A2714" s="144" t="s">
        <v>171</v>
      </c>
      <c r="C2714" s="145" t="s">
        <v>172</v>
      </c>
      <c r="D2714" s="145" t="s">
        <v>173</v>
      </c>
      <c r="F2714" s="145" t="s">
        <v>174</v>
      </c>
      <c r="G2714" s="145" t="s">
        <v>175</v>
      </c>
      <c r="H2714" s="145" t="s">
        <v>176</v>
      </c>
      <c r="I2714" s="146" t="s">
        <v>177</v>
      </c>
      <c r="J2714" s="145" t="s">
        <v>178</v>
      </c>
    </row>
    <row r="2715" spans="1:8" ht="12.75">
      <c r="A2715" s="147" t="s">
        <v>70</v>
      </c>
      <c r="C2715" s="148">
        <v>766.4900000002235</v>
      </c>
      <c r="D2715" s="128">
        <v>26107.703574448824</v>
      </c>
      <c r="F2715" s="128">
        <v>2004</v>
      </c>
      <c r="G2715" s="128">
        <v>2153</v>
      </c>
      <c r="H2715" s="149" t="s">
        <v>968</v>
      </c>
    </row>
    <row r="2717" spans="4:8" ht="12.75">
      <c r="D2717" s="128">
        <v>24489.920961618423</v>
      </c>
      <c r="F2717" s="128">
        <v>2087</v>
      </c>
      <c r="G2717" s="128">
        <v>1948.0000000018626</v>
      </c>
      <c r="H2717" s="149" t="s">
        <v>969</v>
      </c>
    </row>
    <row r="2719" spans="4:8" ht="12.75">
      <c r="D2719" s="128">
        <v>24350.54809808731</v>
      </c>
      <c r="F2719" s="128">
        <v>1970.0000000018626</v>
      </c>
      <c r="G2719" s="128">
        <v>2201</v>
      </c>
      <c r="H2719" s="149" t="s">
        <v>970</v>
      </c>
    </row>
    <row r="2721" spans="1:10" ht="12.75">
      <c r="A2721" s="144" t="s">
        <v>179</v>
      </c>
      <c r="C2721" s="150" t="s">
        <v>180</v>
      </c>
      <c r="D2721" s="128">
        <v>24982.724211384855</v>
      </c>
      <c r="F2721" s="128">
        <v>2020.3333333339542</v>
      </c>
      <c r="G2721" s="128">
        <v>2100.6666666672877</v>
      </c>
      <c r="H2721" s="128">
        <v>22920.656731709434</v>
      </c>
      <c r="I2721" s="128">
        <v>-0.0001</v>
      </c>
      <c r="J2721" s="128">
        <v>-0.0001</v>
      </c>
    </row>
    <row r="2722" spans="1:8" ht="12.75">
      <c r="A2722" s="127">
        <v>38400.972974537035</v>
      </c>
      <c r="C2722" s="150" t="s">
        <v>181</v>
      </c>
      <c r="D2722" s="128">
        <v>976.7497756652339</v>
      </c>
      <c r="F2722" s="128">
        <v>60.18582335766086</v>
      </c>
      <c r="G2722" s="128">
        <v>134.37385658322685</v>
      </c>
      <c r="H2722" s="128">
        <v>976.7497756652339</v>
      </c>
    </row>
    <row r="2724" spans="3:8" ht="12.75">
      <c r="C2724" s="150" t="s">
        <v>182</v>
      </c>
      <c r="D2724" s="128">
        <v>3.9097008292639295</v>
      </c>
      <c r="F2724" s="128">
        <v>2.9790046209029377</v>
      </c>
      <c r="G2724" s="128">
        <v>6.396724369240899</v>
      </c>
      <c r="H2724" s="128">
        <v>4.261438871923579</v>
      </c>
    </row>
    <row r="2725" spans="1:16" ht="12.75">
      <c r="A2725" s="138" t="s">
        <v>226</v>
      </c>
      <c r="B2725" s="133" t="s">
        <v>49</v>
      </c>
      <c r="D2725" s="138" t="s">
        <v>227</v>
      </c>
      <c r="E2725" s="133" t="s">
        <v>228</v>
      </c>
      <c r="F2725" s="134" t="s">
        <v>112</v>
      </c>
      <c r="G2725" s="139" t="s">
        <v>230</v>
      </c>
      <c r="H2725" s="140">
        <v>2</v>
      </c>
      <c r="I2725" s="141" t="s">
        <v>231</v>
      </c>
      <c r="J2725" s="140">
        <v>9</v>
      </c>
      <c r="K2725" s="139" t="s">
        <v>232</v>
      </c>
      <c r="L2725" s="142">
        <v>1</v>
      </c>
      <c r="M2725" s="139" t="s">
        <v>233</v>
      </c>
      <c r="N2725" s="143">
        <v>1</v>
      </c>
      <c r="O2725" s="139" t="s">
        <v>234</v>
      </c>
      <c r="P2725" s="143">
        <v>1</v>
      </c>
    </row>
    <row r="2727" spans="1:10" ht="12.75">
      <c r="A2727" s="144" t="s">
        <v>171</v>
      </c>
      <c r="C2727" s="145" t="s">
        <v>172</v>
      </c>
      <c r="D2727" s="145" t="s">
        <v>173</v>
      </c>
      <c r="F2727" s="145" t="s">
        <v>174</v>
      </c>
      <c r="G2727" s="145" t="s">
        <v>175</v>
      </c>
      <c r="H2727" s="145" t="s">
        <v>176</v>
      </c>
      <c r="I2727" s="146" t="s">
        <v>177</v>
      </c>
      <c r="J2727" s="145" t="s">
        <v>178</v>
      </c>
    </row>
    <row r="2728" spans="1:8" ht="12.75">
      <c r="A2728" s="147" t="s">
        <v>38</v>
      </c>
      <c r="C2728" s="148">
        <v>178.2290000000503</v>
      </c>
      <c r="D2728" s="128">
        <v>374</v>
      </c>
      <c r="F2728" s="128">
        <v>397</v>
      </c>
      <c r="G2728" s="128">
        <v>353</v>
      </c>
      <c r="H2728" s="149" t="s">
        <v>971</v>
      </c>
    </row>
    <row r="2730" spans="4:8" ht="12.75">
      <c r="D2730" s="128">
        <v>394.9271563948132</v>
      </c>
      <c r="F2730" s="128">
        <v>347</v>
      </c>
      <c r="G2730" s="128">
        <v>375</v>
      </c>
      <c r="H2730" s="149" t="s">
        <v>972</v>
      </c>
    </row>
    <row r="2732" spans="4:8" ht="12.75">
      <c r="D2732" s="128">
        <v>381</v>
      </c>
      <c r="F2732" s="128">
        <v>371</v>
      </c>
      <c r="G2732" s="128">
        <v>365</v>
      </c>
      <c r="H2732" s="149" t="s">
        <v>973</v>
      </c>
    </row>
    <row r="2734" spans="1:8" ht="12.75">
      <c r="A2734" s="144" t="s">
        <v>179</v>
      </c>
      <c r="C2734" s="150" t="s">
        <v>180</v>
      </c>
      <c r="D2734" s="128">
        <v>383.3090521316044</v>
      </c>
      <c r="F2734" s="128">
        <v>371.66666666666663</v>
      </c>
      <c r="G2734" s="128">
        <v>364.33333333333337</v>
      </c>
      <c r="H2734" s="128">
        <v>16.285464297960704</v>
      </c>
    </row>
    <row r="2735" spans="1:8" ht="12.75">
      <c r="A2735" s="127">
        <v>38400.97524305555</v>
      </c>
      <c r="C2735" s="150" t="s">
        <v>181</v>
      </c>
      <c r="D2735" s="128">
        <v>10.652946071536274</v>
      </c>
      <c r="F2735" s="128">
        <v>25.006665778014735</v>
      </c>
      <c r="G2735" s="128">
        <v>11.015141094572204</v>
      </c>
      <c r="H2735" s="128">
        <v>10.652946071536274</v>
      </c>
    </row>
    <row r="2737" spans="3:8" ht="12.75">
      <c r="C2737" s="150" t="s">
        <v>182</v>
      </c>
      <c r="D2737" s="128">
        <v>2.7792054511352147</v>
      </c>
      <c r="F2737" s="128">
        <v>6.72825088197706</v>
      </c>
      <c r="G2737" s="128">
        <v>3.0233690104040822</v>
      </c>
      <c r="H2737" s="128">
        <v>65.41383086554218</v>
      </c>
    </row>
    <row r="2738" spans="1:10" ht="12.75">
      <c r="A2738" s="144" t="s">
        <v>171</v>
      </c>
      <c r="C2738" s="145" t="s">
        <v>172</v>
      </c>
      <c r="D2738" s="145" t="s">
        <v>173</v>
      </c>
      <c r="F2738" s="145" t="s">
        <v>174</v>
      </c>
      <c r="G2738" s="145" t="s">
        <v>175</v>
      </c>
      <c r="H2738" s="145" t="s">
        <v>176</v>
      </c>
      <c r="I2738" s="146" t="s">
        <v>177</v>
      </c>
      <c r="J2738" s="145" t="s">
        <v>178</v>
      </c>
    </row>
    <row r="2739" spans="1:8" ht="12.75">
      <c r="A2739" s="147" t="s">
        <v>63</v>
      </c>
      <c r="C2739" s="148">
        <v>251.61100000003353</v>
      </c>
      <c r="D2739" s="128">
        <v>4362458.647392273</v>
      </c>
      <c r="F2739" s="128">
        <v>34700</v>
      </c>
      <c r="G2739" s="128">
        <v>28800</v>
      </c>
      <c r="H2739" s="149" t="s">
        <v>974</v>
      </c>
    </row>
    <row r="2741" spans="4:8" ht="12.75">
      <c r="D2741" s="128">
        <v>4438462.717346191</v>
      </c>
      <c r="F2741" s="128">
        <v>34000</v>
      </c>
      <c r="G2741" s="128">
        <v>28700</v>
      </c>
      <c r="H2741" s="149" t="s">
        <v>975</v>
      </c>
    </row>
    <row r="2743" spans="4:8" ht="12.75">
      <c r="D2743" s="128">
        <v>4406480.244316101</v>
      </c>
      <c r="F2743" s="128">
        <v>33600</v>
      </c>
      <c r="G2743" s="128">
        <v>28700</v>
      </c>
      <c r="H2743" s="149" t="s">
        <v>976</v>
      </c>
    </row>
    <row r="2745" spans="1:10" ht="12.75">
      <c r="A2745" s="144" t="s">
        <v>179</v>
      </c>
      <c r="C2745" s="150" t="s">
        <v>180</v>
      </c>
      <c r="D2745" s="128">
        <v>4402467.2030181885</v>
      </c>
      <c r="F2745" s="128">
        <v>34100</v>
      </c>
      <c r="G2745" s="128">
        <v>28733.333333333336</v>
      </c>
      <c r="H2745" s="128">
        <v>4371076.987611106</v>
      </c>
      <c r="I2745" s="128">
        <v>-0.0001</v>
      </c>
      <c r="J2745" s="128">
        <v>-0.0001</v>
      </c>
    </row>
    <row r="2746" spans="1:8" ht="12.75">
      <c r="A2746" s="127">
        <v>38400.975752314815</v>
      </c>
      <c r="C2746" s="150" t="s">
        <v>181</v>
      </c>
      <c r="D2746" s="128">
        <v>38160.621558529856</v>
      </c>
      <c r="F2746" s="128">
        <v>556.7764362830022</v>
      </c>
      <c r="G2746" s="128">
        <v>57.73502691896257</v>
      </c>
      <c r="H2746" s="128">
        <v>38160.621558529856</v>
      </c>
    </row>
    <row r="2748" spans="3:8" ht="12.75">
      <c r="C2748" s="150" t="s">
        <v>182</v>
      </c>
      <c r="D2748" s="128">
        <v>0.8668008141518504</v>
      </c>
      <c r="F2748" s="128">
        <v>1.6327754729706805</v>
      </c>
      <c r="G2748" s="128">
        <v>0.20093396839546135</v>
      </c>
      <c r="H2748" s="128">
        <v>0.8730256105460527</v>
      </c>
    </row>
    <row r="2749" spans="1:10" ht="12.75">
      <c r="A2749" s="144" t="s">
        <v>171</v>
      </c>
      <c r="C2749" s="145" t="s">
        <v>172</v>
      </c>
      <c r="D2749" s="145" t="s">
        <v>173</v>
      </c>
      <c r="F2749" s="145" t="s">
        <v>174</v>
      </c>
      <c r="G2749" s="145" t="s">
        <v>175</v>
      </c>
      <c r="H2749" s="145" t="s">
        <v>176</v>
      </c>
      <c r="I2749" s="146" t="s">
        <v>177</v>
      </c>
      <c r="J2749" s="145" t="s">
        <v>178</v>
      </c>
    </row>
    <row r="2750" spans="1:8" ht="12.75">
      <c r="A2750" s="147" t="s">
        <v>66</v>
      </c>
      <c r="C2750" s="148">
        <v>257.6099999998696</v>
      </c>
      <c r="D2750" s="128">
        <v>662638.6918363571</v>
      </c>
      <c r="F2750" s="128">
        <v>19927.5</v>
      </c>
      <c r="G2750" s="128">
        <v>13855</v>
      </c>
      <c r="H2750" s="149" t="s">
        <v>977</v>
      </c>
    </row>
    <row r="2752" spans="4:8" ht="12.75">
      <c r="D2752" s="128">
        <v>690526.752655983</v>
      </c>
      <c r="F2752" s="128">
        <v>19172.5</v>
      </c>
      <c r="G2752" s="128">
        <v>13992.5</v>
      </c>
      <c r="H2752" s="149" t="s">
        <v>978</v>
      </c>
    </row>
    <row r="2754" spans="4:8" ht="12.75">
      <c r="D2754" s="128">
        <v>667345.7046031952</v>
      </c>
      <c r="F2754" s="128">
        <v>19412.5</v>
      </c>
      <c r="G2754" s="128">
        <v>14232.5</v>
      </c>
      <c r="H2754" s="149" t="s">
        <v>979</v>
      </c>
    </row>
    <row r="2756" spans="1:10" ht="12.75">
      <c r="A2756" s="144" t="s">
        <v>179</v>
      </c>
      <c r="C2756" s="150" t="s">
        <v>180</v>
      </c>
      <c r="D2756" s="128">
        <v>673503.7163651783</v>
      </c>
      <c r="F2756" s="128">
        <v>19504.166666666668</v>
      </c>
      <c r="G2756" s="128">
        <v>14026.666666666668</v>
      </c>
      <c r="H2756" s="128">
        <v>656738.2996985117</v>
      </c>
      <c r="I2756" s="128">
        <v>-0.0001</v>
      </c>
      <c r="J2756" s="128">
        <v>-0.0001</v>
      </c>
    </row>
    <row r="2757" spans="1:8" ht="12.75">
      <c r="A2757" s="127">
        <v>38400.97640046296</v>
      </c>
      <c r="C2757" s="150" t="s">
        <v>181</v>
      </c>
      <c r="D2757" s="128">
        <v>14929.059438404576</v>
      </c>
      <c r="F2757" s="128">
        <v>385.7568318686441</v>
      </c>
      <c r="G2757" s="128">
        <v>191.0551840001557</v>
      </c>
      <c r="H2757" s="128">
        <v>14929.059438404576</v>
      </c>
    </row>
    <row r="2759" spans="3:8" ht="12.75">
      <c r="C2759" s="150" t="s">
        <v>182</v>
      </c>
      <c r="D2759" s="128">
        <v>2.216626141125841</v>
      </c>
      <c r="F2759" s="128">
        <v>1.9778175528407302</v>
      </c>
      <c r="G2759" s="128">
        <v>1.3620854372634674</v>
      </c>
      <c r="H2759" s="128">
        <v>2.2732128528605764</v>
      </c>
    </row>
    <row r="2760" spans="1:10" ht="12.75">
      <c r="A2760" s="144" t="s">
        <v>171</v>
      </c>
      <c r="C2760" s="145" t="s">
        <v>172</v>
      </c>
      <c r="D2760" s="145" t="s">
        <v>173</v>
      </c>
      <c r="F2760" s="145" t="s">
        <v>174</v>
      </c>
      <c r="G2760" s="145" t="s">
        <v>175</v>
      </c>
      <c r="H2760" s="145" t="s">
        <v>176</v>
      </c>
      <c r="I2760" s="146" t="s">
        <v>177</v>
      </c>
      <c r="J2760" s="145" t="s">
        <v>178</v>
      </c>
    </row>
    <row r="2761" spans="1:8" ht="12.75">
      <c r="A2761" s="147" t="s">
        <v>65</v>
      </c>
      <c r="C2761" s="148">
        <v>259.9399999999441</v>
      </c>
      <c r="D2761" s="128">
        <v>6765609.118186951</v>
      </c>
      <c r="F2761" s="128">
        <v>35975</v>
      </c>
      <c r="G2761" s="128">
        <v>32300</v>
      </c>
      <c r="H2761" s="149" t="s">
        <v>980</v>
      </c>
    </row>
    <row r="2763" spans="4:8" ht="12.75">
      <c r="D2763" s="128">
        <v>6759100.66999054</v>
      </c>
      <c r="F2763" s="128">
        <v>36775</v>
      </c>
      <c r="G2763" s="128">
        <v>32075</v>
      </c>
      <c r="H2763" s="149" t="s">
        <v>981</v>
      </c>
    </row>
    <row r="2765" spans="4:8" ht="12.75">
      <c r="D2765" s="128">
        <v>6883946.204193115</v>
      </c>
      <c r="F2765" s="128">
        <v>36325</v>
      </c>
      <c r="G2765" s="128">
        <v>32500</v>
      </c>
      <c r="H2765" s="149" t="s">
        <v>982</v>
      </c>
    </row>
    <row r="2767" spans="1:10" ht="12.75">
      <c r="A2767" s="144" t="s">
        <v>179</v>
      </c>
      <c r="C2767" s="150" t="s">
        <v>180</v>
      </c>
      <c r="D2767" s="128">
        <v>6802885.330790201</v>
      </c>
      <c r="F2767" s="128">
        <v>36358.333333333336</v>
      </c>
      <c r="G2767" s="128">
        <v>32291.666666666664</v>
      </c>
      <c r="H2767" s="128">
        <v>6768782.846513472</v>
      </c>
      <c r="I2767" s="128">
        <v>-0.0001</v>
      </c>
      <c r="J2767" s="128">
        <v>-0.0001</v>
      </c>
    </row>
    <row r="2768" spans="1:8" ht="12.75">
      <c r="A2768" s="127">
        <v>38400.97707175926</v>
      </c>
      <c r="C2768" s="150" t="s">
        <v>181</v>
      </c>
      <c r="D2768" s="128">
        <v>70276.16147817599</v>
      </c>
      <c r="F2768" s="128">
        <v>401.0403138505322</v>
      </c>
      <c r="G2768" s="128">
        <v>212.62251370288453</v>
      </c>
      <c r="H2768" s="128">
        <v>70276.16147817599</v>
      </c>
    </row>
    <row r="2770" spans="3:8" ht="12.75">
      <c r="C2770" s="150" t="s">
        <v>182</v>
      </c>
      <c r="D2770" s="128">
        <v>1.0330346325272097</v>
      </c>
      <c r="F2770" s="128">
        <v>1.1030217204231916</v>
      </c>
      <c r="G2770" s="128">
        <v>0.6584439134024813</v>
      </c>
      <c r="H2770" s="128">
        <v>1.038239268000369</v>
      </c>
    </row>
    <row r="2771" spans="1:10" ht="12.75">
      <c r="A2771" s="144" t="s">
        <v>171</v>
      </c>
      <c r="C2771" s="145" t="s">
        <v>172</v>
      </c>
      <c r="D2771" s="145" t="s">
        <v>173</v>
      </c>
      <c r="F2771" s="145" t="s">
        <v>174</v>
      </c>
      <c r="G2771" s="145" t="s">
        <v>175</v>
      </c>
      <c r="H2771" s="145" t="s">
        <v>176</v>
      </c>
      <c r="I2771" s="146" t="s">
        <v>177</v>
      </c>
      <c r="J2771" s="145" t="s">
        <v>178</v>
      </c>
    </row>
    <row r="2772" spans="1:8" ht="12.75">
      <c r="A2772" s="147" t="s">
        <v>67</v>
      </c>
      <c r="C2772" s="148">
        <v>285.2129999999888</v>
      </c>
      <c r="D2772" s="128">
        <v>868974.8275346756</v>
      </c>
      <c r="F2772" s="128">
        <v>14625</v>
      </c>
      <c r="G2772" s="128">
        <v>12225</v>
      </c>
      <c r="H2772" s="149" t="s">
        <v>983</v>
      </c>
    </row>
    <row r="2774" spans="4:8" ht="12.75">
      <c r="D2774" s="128">
        <v>836659.5686216354</v>
      </c>
      <c r="F2774" s="128">
        <v>15350</v>
      </c>
      <c r="G2774" s="128">
        <v>12100</v>
      </c>
      <c r="H2774" s="149" t="s">
        <v>984</v>
      </c>
    </row>
    <row r="2776" spans="4:8" ht="12.75">
      <c r="D2776" s="128">
        <v>849249.958694458</v>
      </c>
      <c r="F2776" s="128">
        <v>14575</v>
      </c>
      <c r="G2776" s="128">
        <v>12075</v>
      </c>
      <c r="H2776" s="149" t="s">
        <v>985</v>
      </c>
    </row>
    <row r="2778" spans="1:10" ht="12.75">
      <c r="A2778" s="144" t="s">
        <v>179</v>
      </c>
      <c r="C2778" s="150" t="s">
        <v>180</v>
      </c>
      <c r="D2778" s="128">
        <v>851628.1182835896</v>
      </c>
      <c r="F2778" s="128">
        <v>14850</v>
      </c>
      <c r="G2778" s="128">
        <v>12133.333333333332</v>
      </c>
      <c r="H2778" s="128">
        <v>838227.6958078821</v>
      </c>
      <c r="I2778" s="128">
        <v>-0.0001</v>
      </c>
      <c r="J2778" s="128">
        <v>-0.0001</v>
      </c>
    </row>
    <row r="2779" spans="1:8" ht="12.75">
      <c r="A2779" s="127">
        <v>38400.97775462963</v>
      </c>
      <c r="C2779" s="150" t="s">
        <v>181</v>
      </c>
      <c r="D2779" s="128">
        <v>16288.361548293207</v>
      </c>
      <c r="F2779" s="128">
        <v>433.7337893224368</v>
      </c>
      <c r="G2779" s="128">
        <v>80.36375634160795</v>
      </c>
      <c r="H2779" s="128">
        <v>16288.361548293207</v>
      </c>
    </row>
    <row r="2781" spans="3:8" ht="12.75">
      <c r="C2781" s="150" t="s">
        <v>182</v>
      </c>
      <c r="D2781" s="128">
        <v>1.9126143440544823</v>
      </c>
      <c r="F2781" s="128">
        <v>2.9207662580635474</v>
      </c>
      <c r="G2781" s="128">
        <v>0.6623386511670987</v>
      </c>
      <c r="H2781" s="128">
        <v>1.9431905709813753</v>
      </c>
    </row>
    <row r="2782" spans="1:10" ht="12.75">
      <c r="A2782" s="144" t="s">
        <v>171</v>
      </c>
      <c r="C2782" s="145" t="s">
        <v>172</v>
      </c>
      <c r="D2782" s="145" t="s">
        <v>173</v>
      </c>
      <c r="F2782" s="145" t="s">
        <v>174</v>
      </c>
      <c r="G2782" s="145" t="s">
        <v>175</v>
      </c>
      <c r="H2782" s="145" t="s">
        <v>176</v>
      </c>
      <c r="I2782" s="146" t="s">
        <v>177</v>
      </c>
      <c r="J2782" s="145" t="s">
        <v>178</v>
      </c>
    </row>
    <row r="2783" spans="1:8" ht="12.75">
      <c r="A2783" s="147" t="s">
        <v>63</v>
      </c>
      <c r="C2783" s="148">
        <v>288.1579999998212</v>
      </c>
      <c r="D2783" s="128">
        <v>454537.9922513962</v>
      </c>
      <c r="F2783" s="128">
        <v>5050</v>
      </c>
      <c r="G2783" s="128">
        <v>4470</v>
      </c>
      <c r="H2783" s="149" t="s">
        <v>986</v>
      </c>
    </row>
    <row r="2785" spans="4:8" ht="12.75">
      <c r="D2785" s="128">
        <v>444650.1962914467</v>
      </c>
      <c r="F2785" s="128">
        <v>5050</v>
      </c>
      <c r="G2785" s="128">
        <v>4470</v>
      </c>
      <c r="H2785" s="149" t="s">
        <v>987</v>
      </c>
    </row>
    <row r="2787" spans="4:8" ht="12.75">
      <c r="D2787" s="128">
        <v>443528.8217291832</v>
      </c>
      <c r="F2787" s="128">
        <v>5050</v>
      </c>
      <c r="G2787" s="128">
        <v>4470</v>
      </c>
      <c r="H2787" s="149" t="s">
        <v>988</v>
      </c>
    </row>
    <row r="2789" spans="1:10" ht="12.75">
      <c r="A2789" s="144" t="s">
        <v>179</v>
      </c>
      <c r="C2789" s="150" t="s">
        <v>180</v>
      </c>
      <c r="D2789" s="128">
        <v>447572.336757342</v>
      </c>
      <c r="F2789" s="128">
        <v>5050</v>
      </c>
      <c r="G2789" s="128">
        <v>4470</v>
      </c>
      <c r="H2789" s="128">
        <v>442816.8279077845</v>
      </c>
      <c r="I2789" s="128">
        <v>-0.0001</v>
      </c>
      <c r="J2789" s="128">
        <v>-0.0001</v>
      </c>
    </row>
    <row r="2790" spans="1:8" ht="12.75">
      <c r="A2790" s="127">
        <v>38400.978171296294</v>
      </c>
      <c r="C2790" s="150" t="s">
        <v>181</v>
      </c>
      <c r="D2790" s="128">
        <v>6058.4352413511715</v>
      </c>
      <c r="H2790" s="128">
        <v>6058.4352413511715</v>
      </c>
    </row>
    <row r="2792" spans="3:8" ht="12.75">
      <c r="C2792" s="150" t="s">
        <v>182</v>
      </c>
      <c r="D2792" s="128">
        <v>1.353621469379562</v>
      </c>
      <c r="F2792" s="128">
        <v>0</v>
      </c>
      <c r="G2792" s="128">
        <v>0</v>
      </c>
      <c r="H2792" s="128">
        <v>1.3681583127669277</v>
      </c>
    </row>
    <row r="2793" spans="1:10" ht="12.75">
      <c r="A2793" s="144" t="s">
        <v>171</v>
      </c>
      <c r="C2793" s="145" t="s">
        <v>172</v>
      </c>
      <c r="D2793" s="145" t="s">
        <v>173</v>
      </c>
      <c r="F2793" s="145" t="s">
        <v>174</v>
      </c>
      <c r="G2793" s="145" t="s">
        <v>175</v>
      </c>
      <c r="H2793" s="145" t="s">
        <v>176</v>
      </c>
      <c r="I2793" s="146" t="s">
        <v>177</v>
      </c>
      <c r="J2793" s="145" t="s">
        <v>178</v>
      </c>
    </row>
    <row r="2794" spans="1:8" ht="12.75">
      <c r="A2794" s="147" t="s">
        <v>64</v>
      </c>
      <c r="C2794" s="148">
        <v>334.94100000010803</v>
      </c>
      <c r="D2794" s="128">
        <v>3642971.7930374146</v>
      </c>
      <c r="F2794" s="128">
        <v>44200</v>
      </c>
      <c r="G2794" s="128">
        <v>763000</v>
      </c>
      <c r="H2794" s="149" t="s">
        <v>989</v>
      </c>
    </row>
    <row r="2796" spans="4:8" ht="12.75">
      <c r="D2796" s="128">
        <v>3760089.0534973145</v>
      </c>
      <c r="F2796" s="128">
        <v>45600</v>
      </c>
      <c r="G2796" s="128">
        <v>413600</v>
      </c>
      <c r="H2796" s="149" t="s">
        <v>990</v>
      </c>
    </row>
    <row r="2798" spans="4:8" ht="12.75">
      <c r="D2798" s="128">
        <v>3637283.2527275085</v>
      </c>
      <c r="F2798" s="128">
        <v>51600</v>
      </c>
      <c r="G2798" s="128">
        <v>323500</v>
      </c>
      <c r="H2798" s="149" t="s">
        <v>991</v>
      </c>
    </row>
    <row r="2800" spans="1:10" ht="12.75">
      <c r="A2800" s="144" t="s">
        <v>179</v>
      </c>
      <c r="C2800" s="150" t="s">
        <v>180</v>
      </c>
      <c r="D2800" s="128">
        <v>3680114.699754079</v>
      </c>
      <c r="F2800" s="128">
        <v>47133.33333333333</v>
      </c>
      <c r="G2800" s="128">
        <v>500033.3333333334</v>
      </c>
      <c r="H2800" s="128">
        <v>3294018.473338985</v>
      </c>
      <c r="I2800" s="128">
        <v>-0.0001</v>
      </c>
      <c r="J2800" s="128">
        <v>-0.0001</v>
      </c>
    </row>
    <row r="2801" spans="1:8" ht="12.75">
      <c r="A2801" s="127">
        <v>38400.97864583333</v>
      </c>
      <c r="C2801" s="150" t="s">
        <v>181</v>
      </c>
      <c r="D2801" s="128">
        <v>69318.19974006346</v>
      </c>
      <c r="F2801" s="128">
        <v>3931.072796748151</v>
      </c>
      <c r="G2801" s="128">
        <v>232148.8818265841</v>
      </c>
      <c r="H2801" s="128">
        <v>69318.19974006346</v>
      </c>
    </row>
    <row r="2803" spans="3:8" ht="12.75">
      <c r="C2803" s="150" t="s">
        <v>182</v>
      </c>
      <c r="D2803" s="128">
        <v>1.8835880236204487</v>
      </c>
      <c r="F2803" s="128">
        <v>8.340324179805133</v>
      </c>
      <c r="G2803" s="128">
        <v>46.42668125323328</v>
      </c>
      <c r="H2803" s="128">
        <v>2.104365846794994</v>
      </c>
    </row>
    <row r="2804" spans="1:10" ht="12.75">
      <c r="A2804" s="144" t="s">
        <v>171</v>
      </c>
      <c r="C2804" s="145" t="s">
        <v>172</v>
      </c>
      <c r="D2804" s="145" t="s">
        <v>173</v>
      </c>
      <c r="F2804" s="145" t="s">
        <v>174</v>
      </c>
      <c r="G2804" s="145" t="s">
        <v>175</v>
      </c>
      <c r="H2804" s="145" t="s">
        <v>176</v>
      </c>
      <c r="I2804" s="146" t="s">
        <v>177</v>
      </c>
      <c r="J2804" s="145" t="s">
        <v>178</v>
      </c>
    </row>
    <row r="2805" spans="1:8" ht="12.75">
      <c r="A2805" s="147" t="s">
        <v>68</v>
      </c>
      <c r="C2805" s="148">
        <v>393.36599999992177</v>
      </c>
      <c r="D2805" s="128">
        <v>4111346.614376068</v>
      </c>
      <c r="F2805" s="128">
        <v>14800</v>
      </c>
      <c r="G2805" s="128">
        <v>16300</v>
      </c>
      <c r="H2805" s="149" t="s">
        <v>992</v>
      </c>
    </row>
    <row r="2807" spans="4:8" ht="12.75">
      <c r="D2807" s="128">
        <v>4090916.5474090576</v>
      </c>
      <c r="F2807" s="128">
        <v>15300</v>
      </c>
      <c r="G2807" s="128">
        <v>15600</v>
      </c>
      <c r="H2807" s="149" t="s">
        <v>993</v>
      </c>
    </row>
    <row r="2809" spans="4:8" ht="12.75">
      <c r="D2809" s="128">
        <v>4066350.0466308594</v>
      </c>
      <c r="F2809" s="128">
        <v>15900</v>
      </c>
      <c r="G2809" s="128">
        <v>15200</v>
      </c>
      <c r="H2809" s="149" t="s">
        <v>994</v>
      </c>
    </row>
    <row r="2811" spans="1:10" ht="12.75">
      <c r="A2811" s="144" t="s">
        <v>179</v>
      </c>
      <c r="C2811" s="150" t="s">
        <v>180</v>
      </c>
      <c r="D2811" s="128">
        <v>4089537.7361386614</v>
      </c>
      <c r="F2811" s="128">
        <v>15333.333333333332</v>
      </c>
      <c r="G2811" s="128">
        <v>15700</v>
      </c>
      <c r="H2811" s="128">
        <v>4074021.0694719953</v>
      </c>
      <c r="I2811" s="128">
        <v>-0.0001</v>
      </c>
      <c r="J2811" s="128">
        <v>-0.0001</v>
      </c>
    </row>
    <row r="2812" spans="1:8" ht="12.75">
      <c r="A2812" s="127">
        <v>38400.97913194444</v>
      </c>
      <c r="C2812" s="150" t="s">
        <v>181</v>
      </c>
      <c r="D2812" s="128">
        <v>22529.94934747968</v>
      </c>
      <c r="F2812" s="128">
        <v>550.7570547286101</v>
      </c>
      <c r="G2812" s="128">
        <v>556.7764362830022</v>
      </c>
      <c r="H2812" s="128">
        <v>22529.94934747968</v>
      </c>
    </row>
    <row r="2814" spans="3:8" ht="12.75">
      <c r="C2814" s="150" t="s">
        <v>182</v>
      </c>
      <c r="D2814" s="128">
        <v>0.5509167735117281</v>
      </c>
      <c r="F2814" s="128">
        <v>3.591893835186588</v>
      </c>
      <c r="G2814" s="128">
        <v>3.5463467279172107</v>
      </c>
      <c r="H2814" s="128">
        <v>0.5530150424676037</v>
      </c>
    </row>
    <row r="2815" spans="1:10" ht="12.75">
      <c r="A2815" s="144" t="s">
        <v>171</v>
      </c>
      <c r="C2815" s="145" t="s">
        <v>172</v>
      </c>
      <c r="D2815" s="145" t="s">
        <v>173</v>
      </c>
      <c r="F2815" s="145" t="s">
        <v>174</v>
      </c>
      <c r="G2815" s="145" t="s">
        <v>175</v>
      </c>
      <c r="H2815" s="145" t="s">
        <v>176</v>
      </c>
      <c r="I2815" s="146" t="s">
        <v>177</v>
      </c>
      <c r="J2815" s="145" t="s">
        <v>178</v>
      </c>
    </row>
    <row r="2816" spans="1:8" ht="12.75">
      <c r="A2816" s="147" t="s">
        <v>62</v>
      </c>
      <c r="C2816" s="148">
        <v>396.15199999976903</v>
      </c>
      <c r="D2816" s="128">
        <v>4094972.3738861084</v>
      </c>
      <c r="F2816" s="128">
        <v>108300</v>
      </c>
      <c r="G2816" s="128">
        <v>107800</v>
      </c>
      <c r="H2816" s="149" t="s">
        <v>995</v>
      </c>
    </row>
    <row r="2818" spans="4:8" ht="12.75">
      <c r="D2818" s="128">
        <v>4010845.1206474304</v>
      </c>
      <c r="F2818" s="128">
        <v>107800</v>
      </c>
      <c r="G2818" s="128">
        <v>108300</v>
      </c>
      <c r="H2818" s="149" t="s">
        <v>996</v>
      </c>
    </row>
    <row r="2820" spans="4:8" ht="12.75">
      <c r="D2820" s="128">
        <v>4002201.922935486</v>
      </c>
      <c r="F2820" s="128">
        <v>110500</v>
      </c>
      <c r="G2820" s="128">
        <v>107800</v>
      </c>
      <c r="H2820" s="149" t="s">
        <v>997</v>
      </c>
    </row>
    <row r="2822" spans="1:10" ht="12.75">
      <c r="A2822" s="144" t="s">
        <v>179</v>
      </c>
      <c r="C2822" s="150" t="s">
        <v>180</v>
      </c>
      <c r="D2822" s="128">
        <v>4036006.4724896746</v>
      </c>
      <c r="F2822" s="128">
        <v>108866.66666666666</v>
      </c>
      <c r="G2822" s="128">
        <v>107966.66666666666</v>
      </c>
      <c r="H2822" s="128">
        <v>3927584.990127408</v>
      </c>
      <c r="I2822" s="128">
        <v>-0.0001</v>
      </c>
      <c r="J2822" s="128">
        <v>-0.0001</v>
      </c>
    </row>
    <row r="2823" spans="1:8" ht="12.75">
      <c r="A2823" s="127">
        <v>38400.979583333334</v>
      </c>
      <c r="C2823" s="150" t="s">
        <v>181</v>
      </c>
      <c r="D2823" s="128">
        <v>51248.50595175109</v>
      </c>
      <c r="F2823" s="128">
        <v>1436.4307617610164</v>
      </c>
      <c r="G2823" s="128">
        <v>288.6751345948129</v>
      </c>
      <c r="H2823" s="128">
        <v>51248.50595175109</v>
      </c>
    </row>
    <row r="2825" spans="3:8" ht="12.75">
      <c r="C2825" s="150" t="s">
        <v>182</v>
      </c>
      <c r="D2825" s="128">
        <v>1.269782551169638</v>
      </c>
      <c r="F2825" s="128">
        <v>1.3194403812869109</v>
      </c>
      <c r="G2825" s="128">
        <v>0.2673743142279836</v>
      </c>
      <c r="H2825" s="128">
        <v>1.304835059726833</v>
      </c>
    </row>
    <row r="2826" spans="1:10" ht="12.75">
      <c r="A2826" s="144" t="s">
        <v>171</v>
      </c>
      <c r="C2826" s="145" t="s">
        <v>172</v>
      </c>
      <c r="D2826" s="145" t="s">
        <v>173</v>
      </c>
      <c r="F2826" s="145" t="s">
        <v>174</v>
      </c>
      <c r="G2826" s="145" t="s">
        <v>175</v>
      </c>
      <c r="H2826" s="145" t="s">
        <v>176</v>
      </c>
      <c r="I2826" s="146" t="s">
        <v>177</v>
      </c>
      <c r="J2826" s="145" t="s">
        <v>178</v>
      </c>
    </row>
    <row r="2827" spans="1:8" ht="12.75">
      <c r="A2827" s="147" t="s">
        <v>69</v>
      </c>
      <c r="C2827" s="148">
        <v>589.5920000001788</v>
      </c>
      <c r="D2827" s="128">
        <v>469463.79510354996</v>
      </c>
      <c r="F2827" s="128">
        <v>4050</v>
      </c>
      <c r="G2827" s="128">
        <v>3959.9999999962747</v>
      </c>
      <c r="H2827" s="149" t="s">
        <v>998</v>
      </c>
    </row>
    <row r="2829" spans="4:8" ht="12.75">
      <c r="D2829" s="128">
        <v>459826.84608364105</v>
      </c>
      <c r="F2829" s="128">
        <v>4090.0000000037253</v>
      </c>
      <c r="G2829" s="128">
        <v>3890.0000000037253</v>
      </c>
      <c r="H2829" s="149" t="s">
        <v>999</v>
      </c>
    </row>
    <row r="2831" spans="4:8" ht="12.75">
      <c r="D2831" s="128">
        <v>463412.24365758896</v>
      </c>
      <c r="F2831" s="128">
        <v>4200</v>
      </c>
      <c r="G2831" s="128">
        <v>3750</v>
      </c>
      <c r="H2831" s="149" t="s">
        <v>1000</v>
      </c>
    </row>
    <row r="2833" spans="1:10" ht="12.75">
      <c r="A2833" s="144" t="s">
        <v>179</v>
      </c>
      <c r="C2833" s="150" t="s">
        <v>180</v>
      </c>
      <c r="D2833" s="128">
        <v>464234.29494825995</v>
      </c>
      <c r="F2833" s="128">
        <v>4113.333333334575</v>
      </c>
      <c r="G2833" s="128">
        <v>3866.666666666667</v>
      </c>
      <c r="H2833" s="128">
        <v>460251.7775145077</v>
      </c>
      <c r="I2833" s="128">
        <v>-0.0001</v>
      </c>
      <c r="J2833" s="128">
        <v>-0.0001</v>
      </c>
    </row>
    <row r="2834" spans="1:8" ht="12.75">
      <c r="A2834" s="127">
        <v>38400.98008101852</v>
      </c>
      <c r="C2834" s="150" t="s">
        <v>181</v>
      </c>
      <c r="D2834" s="128">
        <v>4870.782570230202</v>
      </c>
      <c r="F2834" s="128">
        <v>77.67453465096733</v>
      </c>
      <c r="G2834" s="128">
        <v>106.92676621441734</v>
      </c>
      <c r="H2834" s="128">
        <v>4870.782570230202</v>
      </c>
    </row>
    <row r="2836" spans="3:8" ht="12.75">
      <c r="C2836" s="150" t="s">
        <v>182</v>
      </c>
      <c r="D2836" s="128">
        <v>1.0492078295880882</v>
      </c>
      <c r="F2836" s="128">
        <v>1.8883598375432058</v>
      </c>
      <c r="G2836" s="128">
        <v>2.765347402097</v>
      </c>
      <c r="H2836" s="128">
        <v>1.0582865310230483</v>
      </c>
    </row>
    <row r="2837" spans="1:10" ht="12.75">
      <c r="A2837" s="144" t="s">
        <v>171</v>
      </c>
      <c r="C2837" s="145" t="s">
        <v>172</v>
      </c>
      <c r="D2837" s="145" t="s">
        <v>173</v>
      </c>
      <c r="F2837" s="145" t="s">
        <v>174</v>
      </c>
      <c r="G2837" s="145" t="s">
        <v>175</v>
      </c>
      <c r="H2837" s="145" t="s">
        <v>176</v>
      </c>
      <c r="I2837" s="146" t="s">
        <v>177</v>
      </c>
      <c r="J2837" s="145" t="s">
        <v>178</v>
      </c>
    </row>
    <row r="2838" spans="1:8" ht="12.75">
      <c r="A2838" s="147" t="s">
        <v>70</v>
      </c>
      <c r="C2838" s="148">
        <v>766.4900000002235</v>
      </c>
      <c r="D2838" s="128">
        <v>3295.607269447297</v>
      </c>
      <c r="F2838" s="128">
        <v>1838</v>
      </c>
      <c r="G2838" s="128">
        <v>1818</v>
      </c>
      <c r="H2838" s="149" t="s">
        <v>1001</v>
      </c>
    </row>
    <row r="2840" spans="4:8" ht="12.75">
      <c r="D2840" s="128">
        <v>3164.4075849838555</v>
      </c>
      <c r="F2840" s="128">
        <v>1932.9999999981374</v>
      </c>
      <c r="G2840" s="128">
        <v>1882.9999999981374</v>
      </c>
      <c r="H2840" s="149" t="s">
        <v>1002</v>
      </c>
    </row>
    <row r="2842" spans="4:8" ht="12.75">
      <c r="D2842" s="128">
        <v>3262.4478235691786</v>
      </c>
      <c r="F2842" s="128">
        <v>1856</v>
      </c>
      <c r="G2842" s="128">
        <v>1782</v>
      </c>
      <c r="H2842" s="149" t="s">
        <v>1003</v>
      </c>
    </row>
    <row r="2844" spans="1:10" ht="12.75">
      <c r="A2844" s="144" t="s">
        <v>179</v>
      </c>
      <c r="C2844" s="150" t="s">
        <v>180</v>
      </c>
      <c r="D2844" s="128">
        <v>3240.8208926667767</v>
      </c>
      <c r="F2844" s="128">
        <v>1875.6666666660458</v>
      </c>
      <c r="G2844" s="128">
        <v>1827.6666666660458</v>
      </c>
      <c r="H2844" s="128">
        <v>1390.090811366585</v>
      </c>
      <c r="I2844" s="128">
        <v>-0.0001</v>
      </c>
      <c r="J2844" s="128">
        <v>-0.0001</v>
      </c>
    </row>
    <row r="2845" spans="1:8" ht="12.75">
      <c r="A2845" s="127">
        <v>38400.98059027778</v>
      </c>
      <c r="C2845" s="150" t="s">
        <v>181</v>
      </c>
      <c r="D2845" s="128">
        <v>68.22120202709532</v>
      </c>
      <c r="F2845" s="128">
        <v>50.46120622049021</v>
      </c>
      <c r="G2845" s="128">
        <v>51.189191566490024</v>
      </c>
      <c r="H2845" s="128">
        <v>68.22120202709532</v>
      </c>
    </row>
    <row r="2847" spans="3:8" ht="12.75">
      <c r="C2847" s="150" t="s">
        <v>182</v>
      </c>
      <c r="D2847" s="128">
        <v>2.105059313258071</v>
      </c>
      <c r="F2847" s="128">
        <v>2.6903077778837883</v>
      </c>
      <c r="G2847" s="128">
        <v>2.8007947236826967</v>
      </c>
      <c r="H2847" s="128">
        <v>4.907679517716378</v>
      </c>
    </row>
    <row r="2848" spans="1:16" ht="12.75">
      <c r="A2848" s="138" t="s">
        <v>226</v>
      </c>
      <c r="B2848" s="133" t="s">
        <v>145</v>
      </c>
      <c r="D2848" s="138" t="s">
        <v>227</v>
      </c>
      <c r="E2848" s="133" t="s">
        <v>228</v>
      </c>
      <c r="F2848" s="134" t="s">
        <v>113</v>
      </c>
      <c r="G2848" s="139" t="s">
        <v>230</v>
      </c>
      <c r="H2848" s="140">
        <v>2</v>
      </c>
      <c r="I2848" s="141" t="s">
        <v>231</v>
      </c>
      <c r="J2848" s="140">
        <v>10</v>
      </c>
      <c r="K2848" s="139" t="s">
        <v>232</v>
      </c>
      <c r="L2848" s="142">
        <v>1</v>
      </c>
      <c r="M2848" s="139" t="s">
        <v>233</v>
      </c>
      <c r="N2848" s="143">
        <v>1</v>
      </c>
      <c r="O2848" s="139" t="s">
        <v>234</v>
      </c>
      <c r="P2848" s="143">
        <v>1</v>
      </c>
    </row>
    <row r="2850" spans="1:10" ht="12.75">
      <c r="A2850" s="144" t="s">
        <v>171</v>
      </c>
      <c r="C2850" s="145" t="s">
        <v>172</v>
      </c>
      <c r="D2850" s="145" t="s">
        <v>173</v>
      </c>
      <c r="F2850" s="145" t="s">
        <v>174</v>
      </c>
      <c r="G2850" s="145" t="s">
        <v>175</v>
      </c>
      <c r="H2850" s="145" t="s">
        <v>176</v>
      </c>
      <c r="I2850" s="146" t="s">
        <v>177</v>
      </c>
      <c r="J2850" s="145" t="s">
        <v>178</v>
      </c>
    </row>
    <row r="2851" spans="1:8" ht="12.75">
      <c r="A2851" s="147" t="s">
        <v>38</v>
      </c>
      <c r="C2851" s="148">
        <v>178.2290000000503</v>
      </c>
      <c r="D2851" s="128">
        <v>431.5</v>
      </c>
      <c r="F2851" s="128">
        <v>437.99999999953434</v>
      </c>
      <c r="G2851" s="128">
        <v>431</v>
      </c>
      <c r="H2851" s="149" t="s">
        <v>1004</v>
      </c>
    </row>
    <row r="2853" spans="4:8" ht="12.75">
      <c r="D2853" s="128">
        <v>421</v>
      </c>
      <c r="F2853" s="128">
        <v>429</v>
      </c>
      <c r="G2853" s="128">
        <v>483</v>
      </c>
      <c r="H2853" s="149" t="s">
        <v>1005</v>
      </c>
    </row>
    <row r="2855" spans="4:8" ht="12.75">
      <c r="D2855" s="128">
        <v>403</v>
      </c>
      <c r="F2855" s="128">
        <v>437.00000000046566</v>
      </c>
      <c r="G2855" s="128">
        <v>351</v>
      </c>
      <c r="H2855" s="149" t="s">
        <v>1006</v>
      </c>
    </row>
    <row r="2857" spans="1:8" ht="12.75">
      <c r="A2857" s="144" t="s">
        <v>179</v>
      </c>
      <c r="C2857" s="150" t="s">
        <v>180</v>
      </c>
      <c r="D2857" s="128">
        <v>418.5</v>
      </c>
      <c r="F2857" s="128">
        <v>434.66666666666663</v>
      </c>
      <c r="G2857" s="128">
        <v>421.66666666666663</v>
      </c>
      <c r="H2857" s="128">
        <v>-7.9357541899441335</v>
      </c>
    </row>
    <row r="2858" spans="1:8" ht="12.75">
      <c r="A2858" s="127">
        <v>38400.98284722222</v>
      </c>
      <c r="C2858" s="150" t="s">
        <v>181</v>
      </c>
      <c r="D2858" s="128">
        <v>14.413535305399574</v>
      </c>
      <c r="F2858" s="128">
        <v>4.932882862265902</v>
      </c>
      <c r="G2858" s="128">
        <v>66.4931074122223</v>
      </c>
      <c r="H2858" s="128">
        <v>14.413535305399574</v>
      </c>
    </row>
    <row r="2860" spans="3:7" ht="12.75">
      <c r="C2860" s="150" t="s">
        <v>182</v>
      </c>
      <c r="D2860" s="128">
        <v>3.4440944576820964</v>
      </c>
      <c r="F2860" s="128">
        <v>1.1348656891716034</v>
      </c>
      <c r="G2860" s="128">
        <v>15.769116382345217</v>
      </c>
    </row>
    <row r="2861" spans="1:10" ht="12.75">
      <c r="A2861" s="144" t="s">
        <v>171</v>
      </c>
      <c r="C2861" s="145" t="s">
        <v>172</v>
      </c>
      <c r="D2861" s="145" t="s">
        <v>173</v>
      </c>
      <c r="F2861" s="145" t="s">
        <v>174</v>
      </c>
      <c r="G2861" s="145" t="s">
        <v>175</v>
      </c>
      <c r="H2861" s="145" t="s">
        <v>176</v>
      </c>
      <c r="I2861" s="146" t="s">
        <v>177</v>
      </c>
      <c r="J2861" s="145" t="s">
        <v>178</v>
      </c>
    </row>
    <row r="2862" spans="1:8" ht="12.75">
      <c r="A2862" s="147" t="s">
        <v>63</v>
      </c>
      <c r="C2862" s="148">
        <v>251.61100000003353</v>
      </c>
      <c r="D2862" s="128">
        <v>4313181.567840576</v>
      </c>
      <c r="F2862" s="128">
        <v>34500</v>
      </c>
      <c r="G2862" s="128">
        <v>27900</v>
      </c>
      <c r="H2862" s="149" t="s">
        <v>1007</v>
      </c>
    </row>
    <row r="2864" spans="4:8" ht="12.75">
      <c r="D2864" s="128">
        <v>4397884.755950928</v>
      </c>
      <c r="F2864" s="128">
        <v>36100</v>
      </c>
      <c r="G2864" s="128">
        <v>27800</v>
      </c>
      <c r="H2864" s="149" t="s">
        <v>1008</v>
      </c>
    </row>
    <row r="2866" spans="4:8" ht="12.75">
      <c r="D2866" s="128">
        <v>4303072.326789856</v>
      </c>
      <c r="F2866" s="128">
        <v>33900</v>
      </c>
      <c r="G2866" s="128">
        <v>27900</v>
      </c>
      <c r="H2866" s="149" t="s">
        <v>1009</v>
      </c>
    </row>
    <row r="2868" spans="1:10" ht="12.75">
      <c r="A2868" s="144" t="s">
        <v>179</v>
      </c>
      <c r="C2868" s="150" t="s">
        <v>180</v>
      </c>
      <c r="D2868" s="128">
        <v>4338046.216860454</v>
      </c>
      <c r="F2868" s="128">
        <v>34833.333333333336</v>
      </c>
      <c r="G2868" s="128">
        <v>27866.666666666664</v>
      </c>
      <c r="H2868" s="128">
        <v>4306730.554209851</v>
      </c>
      <c r="I2868" s="128">
        <v>-0.0001</v>
      </c>
      <c r="J2868" s="128">
        <v>-0.0001</v>
      </c>
    </row>
    <row r="2869" spans="1:8" ht="12.75">
      <c r="A2869" s="127">
        <v>38400.98336805555</v>
      </c>
      <c r="C2869" s="150" t="s">
        <v>181</v>
      </c>
      <c r="D2869" s="128">
        <v>52067.62198350013</v>
      </c>
      <c r="F2869" s="128">
        <v>1137.2481406154652</v>
      </c>
      <c r="G2869" s="128">
        <v>57.73502691896257</v>
      </c>
      <c r="H2869" s="128">
        <v>52067.62198350013</v>
      </c>
    </row>
    <row r="2871" spans="3:8" ht="12.75">
      <c r="C2871" s="150" t="s">
        <v>182</v>
      </c>
      <c r="D2871" s="128">
        <v>1.2002551236344985</v>
      </c>
      <c r="F2871" s="128">
        <v>3.264827197939135</v>
      </c>
      <c r="G2871" s="128">
        <v>0.20718311095321496</v>
      </c>
      <c r="H2871" s="128">
        <v>1.2089825757175305</v>
      </c>
    </row>
    <row r="2872" spans="1:10" ht="12.75">
      <c r="A2872" s="144" t="s">
        <v>171</v>
      </c>
      <c r="C2872" s="145" t="s">
        <v>172</v>
      </c>
      <c r="D2872" s="145" t="s">
        <v>173</v>
      </c>
      <c r="F2872" s="145" t="s">
        <v>174</v>
      </c>
      <c r="G2872" s="145" t="s">
        <v>175</v>
      </c>
      <c r="H2872" s="145" t="s">
        <v>176</v>
      </c>
      <c r="I2872" s="146" t="s">
        <v>177</v>
      </c>
      <c r="J2872" s="145" t="s">
        <v>178</v>
      </c>
    </row>
    <row r="2873" spans="1:8" ht="12.75">
      <c r="A2873" s="147" t="s">
        <v>66</v>
      </c>
      <c r="C2873" s="148">
        <v>257.6099999998696</v>
      </c>
      <c r="D2873" s="128">
        <v>314373.0919995308</v>
      </c>
      <c r="F2873" s="128">
        <v>16685</v>
      </c>
      <c r="G2873" s="128">
        <v>13122.500000014901</v>
      </c>
      <c r="H2873" s="149" t="s">
        <v>1010</v>
      </c>
    </row>
    <row r="2875" spans="4:8" ht="12.75">
      <c r="D2875" s="128">
        <v>317029.6072268486</v>
      </c>
      <c r="F2875" s="128">
        <v>16207.5</v>
      </c>
      <c r="G2875" s="128">
        <v>13247.500000014901</v>
      </c>
      <c r="H2875" s="149" t="s">
        <v>1011</v>
      </c>
    </row>
    <row r="2877" spans="4:8" ht="12.75">
      <c r="D2877" s="128">
        <v>319302.9114408493</v>
      </c>
      <c r="F2877" s="128">
        <v>16182.5</v>
      </c>
      <c r="G2877" s="128">
        <v>13202.499999985099</v>
      </c>
      <c r="H2877" s="149" t="s">
        <v>1012</v>
      </c>
    </row>
    <row r="2879" spans="1:10" ht="12.75">
      <c r="A2879" s="144" t="s">
        <v>179</v>
      </c>
      <c r="C2879" s="150" t="s">
        <v>180</v>
      </c>
      <c r="D2879" s="128">
        <v>316901.87022240955</v>
      </c>
      <c r="F2879" s="128">
        <v>16358.333333333332</v>
      </c>
      <c r="G2879" s="128">
        <v>13190.833333338302</v>
      </c>
      <c r="H2879" s="128">
        <v>302127.28688907373</v>
      </c>
      <c r="I2879" s="128">
        <v>-0.0001</v>
      </c>
      <c r="J2879" s="128">
        <v>-0.0001</v>
      </c>
    </row>
    <row r="2880" spans="1:8" ht="12.75">
      <c r="A2880" s="127">
        <v>38400.98400462963</v>
      </c>
      <c r="C2880" s="150" t="s">
        <v>181</v>
      </c>
      <c r="D2880" s="128">
        <v>2467.3908259050527</v>
      </c>
      <c r="F2880" s="128">
        <v>283.1776533085429</v>
      </c>
      <c r="G2880" s="128">
        <v>63.31139970793012</v>
      </c>
      <c r="H2880" s="128">
        <v>2467.3908259050527</v>
      </c>
    </row>
    <row r="2882" spans="3:8" ht="12.75">
      <c r="C2882" s="150" t="s">
        <v>182</v>
      </c>
      <c r="D2882" s="128">
        <v>0.7785977483103451</v>
      </c>
      <c r="F2882" s="128">
        <v>1.731091105299295</v>
      </c>
      <c r="G2882" s="128">
        <v>0.47996512508362843</v>
      </c>
      <c r="H2882" s="128">
        <v>0.8166726187863188</v>
      </c>
    </row>
    <row r="2883" spans="1:10" ht="12.75">
      <c r="A2883" s="144" t="s">
        <v>171</v>
      </c>
      <c r="C2883" s="145" t="s">
        <v>172</v>
      </c>
      <c r="D2883" s="145" t="s">
        <v>173</v>
      </c>
      <c r="F2883" s="145" t="s">
        <v>174</v>
      </c>
      <c r="G2883" s="145" t="s">
        <v>175</v>
      </c>
      <c r="H2883" s="145" t="s">
        <v>176</v>
      </c>
      <c r="I2883" s="146" t="s">
        <v>177</v>
      </c>
      <c r="J2883" s="145" t="s">
        <v>178</v>
      </c>
    </row>
    <row r="2884" spans="1:8" ht="12.75">
      <c r="A2884" s="147" t="s">
        <v>65</v>
      </c>
      <c r="C2884" s="148">
        <v>259.9399999999441</v>
      </c>
      <c r="D2884" s="128">
        <v>3187518.8859710693</v>
      </c>
      <c r="F2884" s="128">
        <v>27475</v>
      </c>
      <c r="G2884" s="128">
        <v>24100</v>
      </c>
      <c r="H2884" s="149" t="s">
        <v>1013</v>
      </c>
    </row>
    <row r="2886" spans="4:8" ht="12.75">
      <c r="D2886" s="128">
        <v>3235216.2064437866</v>
      </c>
      <c r="F2886" s="128">
        <v>28300</v>
      </c>
      <c r="G2886" s="128">
        <v>24300</v>
      </c>
      <c r="H2886" s="149" t="s">
        <v>1014</v>
      </c>
    </row>
    <row r="2888" spans="4:8" ht="12.75">
      <c r="D2888" s="128">
        <v>3306874.5855636597</v>
      </c>
      <c r="F2888" s="128">
        <v>27800</v>
      </c>
      <c r="G2888" s="128">
        <v>23425</v>
      </c>
      <c r="H2888" s="149" t="s">
        <v>1015</v>
      </c>
    </row>
    <row r="2890" spans="1:10" ht="12.75">
      <c r="A2890" s="144" t="s">
        <v>179</v>
      </c>
      <c r="C2890" s="150" t="s">
        <v>180</v>
      </c>
      <c r="D2890" s="128">
        <v>3243203.225992839</v>
      </c>
      <c r="F2890" s="128">
        <v>27858.333333333336</v>
      </c>
      <c r="G2890" s="128">
        <v>23941.666666666664</v>
      </c>
      <c r="H2890" s="128">
        <v>3217517.534168939</v>
      </c>
      <c r="I2890" s="128">
        <v>-0.0001</v>
      </c>
      <c r="J2890" s="128">
        <v>-0.0001</v>
      </c>
    </row>
    <row r="2891" spans="1:8" ht="12.75">
      <c r="A2891" s="127">
        <v>38400.9846875</v>
      </c>
      <c r="C2891" s="150" t="s">
        <v>181</v>
      </c>
      <c r="D2891" s="128">
        <v>60077.36776246665</v>
      </c>
      <c r="F2891" s="128">
        <v>415.5819213263894</v>
      </c>
      <c r="G2891" s="128">
        <v>458.4848234492973</v>
      </c>
      <c r="H2891" s="128">
        <v>60077.36776246665</v>
      </c>
    </row>
    <row r="2893" spans="3:8" ht="12.75">
      <c r="C2893" s="150" t="s">
        <v>182</v>
      </c>
      <c r="D2893" s="128">
        <v>1.8524083622319174</v>
      </c>
      <c r="F2893" s="128">
        <v>1.4917687872918555</v>
      </c>
      <c r="G2893" s="128">
        <v>1.9150079642852662</v>
      </c>
      <c r="H2893" s="128">
        <v>1.867196281744093</v>
      </c>
    </row>
    <row r="2894" spans="1:10" ht="12.75">
      <c r="A2894" s="144" t="s">
        <v>171</v>
      </c>
      <c r="C2894" s="145" t="s">
        <v>172</v>
      </c>
      <c r="D2894" s="145" t="s">
        <v>173</v>
      </c>
      <c r="F2894" s="145" t="s">
        <v>174</v>
      </c>
      <c r="G2894" s="145" t="s">
        <v>175</v>
      </c>
      <c r="H2894" s="145" t="s">
        <v>176</v>
      </c>
      <c r="I2894" s="146" t="s">
        <v>177</v>
      </c>
      <c r="J2894" s="145" t="s">
        <v>178</v>
      </c>
    </row>
    <row r="2895" spans="1:8" ht="12.75">
      <c r="A2895" s="147" t="s">
        <v>67</v>
      </c>
      <c r="C2895" s="148">
        <v>285.2129999999888</v>
      </c>
      <c r="D2895" s="128">
        <v>5072009.904266357</v>
      </c>
      <c r="F2895" s="128">
        <v>33950</v>
      </c>
      <c r="G2895" s="128">
        <v>21950</v>
      </c>
      <c r="H2895" s="149" t="s">
        <v>1016</v>
      </c>
    </row>
    <row r="2897" spans="4:8" ht="12.75">
      <c r="D2897" s="128">
        <v>5072361.6698150635</v>
      </c>
      <c r="F2897" s="128">
        <v>36625</v>
      </c>
      <c r="G2897" s="128">
        <v>21550</v>
      </c>
      <c r="H2897" s="149" t="s">
        <v>1017</v>
      </c>
    </row>
    <row r="2899" spans="4:8" ht="12.75">
      <c r="D2899" s="128">
        <v>5089441.131439209</v>
      </c>
      <c r="F2899" s="128">
        <v>35025</v>
      </c>
      <c r="G2899" s="128">
        <v>20550</v>
      </c>
      <c r="H2899" s="149" t="s">
        <v>1018</v>
      </c>
    </row>
    <row r="2901" spans="1:10" ht="12.75">
      <c r="A2901" s="144" t="s">
        <v>179</v>
      </c>
      <c r="C2901" s="150" t="s">
        <v>180</v>
      </c>
      <c r="D2901" s="128">
        <v>5077937.568506877</v>
      </c>
      <c r="F2901" s="128">
        <v>35200</v>
      </c>
      <c r="G2901" s="128">
        <v>21350</v>
      </c>
      <c r="H2901" s="128">
        <v>5050127.745946675</v>
      </c>
      <c r="I2901" s="128">
        <v>-0.0001</v>
      </c>
      <c r="J2901" s="128">
        <v>-0.0001</v>
      </c>
    </row>
    <row r="2902" spans="1:8" ht="12.75">
      <c r="A2902" s="127">
        <v>38400.98535879629</v>
      </c>
      <c r="C2902" s="150" t="s">
        <v>181</v>
      </c>
      <c r="D2902" s="128">
        <v>9963.930190776462</v>
      </c>
      <c r="F2902" s="128">
        <v>1346.0590625971804</v>
      </c>
      <c r="G2902" s="128">
        <v>721.1102550927978</v>
      </c>
      <c r="H2902" s="128">
        <v>9963.930190776462</v>
      </c>
    </row>
    <row r="2904" spans="3:8" ht="12.75">
      <c r="C2904" s="150" t="s">
        <v>182</v>
      </c>
      <c r="D2904" s="128">
        <v>0.1962200215412705</v>
      </c>
      <c r="F2904" s="128">
        <v>3.824031427832898</v>
      </c>
      <c r="G2904" s="128">
        <v>3.377565597624346</v>
      </c>
      <c r="H2904" s="128">
        <v>0.19730055737250793</v>
      </c>
    </row>
    <row r="2905" spans="1:10" ht="12.75">
      <c r="A2905" s="144" t="s">
        <v>171</v>
      </c>
      <c r="C2905" s="145" t="s">
        <v>172</v>
      </c>
      <c r="D2905" s="145" t="s">
        <v>173</v>
      </c>
      <c r="F2905" s="145" t="s">
        <v>174</v>
      </c>
      <c r="G2905" s="145" t="s">
        <v>175</v>
      </c>
      <c r="H2905" s="145" t="s">
        <v>176</v>
      </c>
      <c r="I2905" s="146" t="s">
        <v>177</v>
      </c>
      <c r="J2905" s="145" t="s">
        <v>178</v>
      </c>
    </row>
    <row r="2906" spans="1:8" ht="12.75">
      <c r="A2906" s="147" t="s">
        <v>63</v>
      </c>
      <c r="C2906" s="148">
        <v>288.1579999998212</v>
      </c>
      <c r="D2906" s="128">
        <v>401150.1361269951</v>
      </c>
      <c r="F2906" s="128">
        <v>5200</v>
      </c>
      <c r="G2906" s="128">
        <v>4470</v>
      </c>
      <c r="H2906" s="149" t="s">
        <v>1019</v>
      </c>
    </row>
    <row r="2908" spans="4:8" ht="12.75">
      <c r="D2908" s="128">
        <v>420592.67933416367</v>
      </c>
      <c r="F2908" s="128">
        <v>5200</v>
      </c>
      <c r="G2908" s="128">
        <v>4470</v>
      </c>
      <c r="H2908" s="149" t="s">
        <v>1020</v>
      </c>
    </row>
    <row r="2910" spans="4:8" ht="12.75">
      <c r="D2910" s="128">
        <v>429312.69875097275</v>
      </c>
      <c r="F2910" s="128">
        <v>5200</v>
      </c>
      <c r="G2910" s="128">
        <v>4470</v>
      </c>
      <c r="H2910" s="149" t="s">
        <v>1021</v>
      </c>
    </row>
    <row r="2912" spans="1:10" ht="12.75">
      <c r="A2912" s="144" t="s">
        <v>179</v>
      </c>
      <c r="C2912" s="150" t="s">
        <v>180</v>
      </c>
      <c r="D2912" s="128">
        <v>417018.50473737717</v>
      </c>
      <c r="F2912" s="128">
        <v>5200</v>
      </c>
      <c r="G2912" s="128">
        <v>4470</v>
      </c>
      <c r="H2912" s="128">
        <v>412189.15739224444</v>
      </c>
      <c r="I2912" s="128">
        <v>-0.0001</v>
      </c>
      <c r="J2912" s="128">
        <v>-0.0001</v>
      </c>
    </row>
    <row r="2913" spans="1:8" ht="12.75">
      <c r="A2913" s="127">
        <v>38400.98578703704</v>
      </c>
      <c r="C2913" s="150" t="s">
        <v>181</v>
      </c>
      <c r="D2913" s="128">
        <v>14417.472955535372</v>
      </c>
      <c r="H2913" s="128">
        <v>14417.472955535372</v>
      </c>
    </row>
    <row r="2915" spans="3:8" ht="12.75">
      <c r="C2915" s="150" t="s">
        <v>182</v>
      </c>
      <c r="D2915" s="128">
        <v>3.457274147729958</v>
      </c>
      <c r="F2915" s="128">
        <v>0</v>
      </c>
      <c r="G2915" s="128">
        <v>0</v>
      </c>
      <c r="H2915" s="128">
        <v>3.497780739005593</v>
      </c>
    </row>
    <row r="2916" spans="1:10" ht="12.75">
      <c r="A2916" s="144" t="s">
        <v>171</v>
      </c>
      <c r="C2916" s="145" t="s">
        <v>172</v>
      </c>
      <c r="D2916" s="145" t="s">
        <v>173</v>
      </c>
      <c r="F2916" s="145" t="s">
        <v>174</v>
      </c>
      <c r="G2916" s="145" t="s">
        <v>175</v>
      </c>
      <c r="H2916" s="145" t="s">
        <v>176</v>
      </c>
      <c r="I2916" s="146" t="s">
        <v>177</v>
      </c>
      <c r="J2916" s="145" t="s">
        <v>178</v>
      </c>
    </row>
    <row r="2917" spans="1:8" ht="12.75">
      <c r="A2917" s="147" t="s">
        <v>64</v>
      </c>
      <c r="C2917" s="148">
        <v>334.94100000010803</v>
      </c>
      <c r="D2917" s="128">
        <v>35023.25908958912</v>
      </c>
      <c r="F2917" s="128">
        <v>31900</v>
      </c>
      <c r="G2917" s="128">
        <v>32200</v>
      </c>
      <c r="H2917" s="149" t="s">
        <v>1022</v>
      </c>
    </row>
    <row r="2919" spans="4:8" ht="12.75">
      <c r="D2919" s="128">
        <v>34940.27402716875</v>
      </c>
      <c r="F2919" s="128">
        <v>31700</v>
      </c>
      <c r="G2919" s="128">
        <v>32100</v>
      </c>
      <c r="H2919" s="149" t="s">
        <v>1023</v>
      </c>
    </row>
    <row r="2921" spans="4:8" ht="12.75">
      <c r="D2921" s="128">
        <v>34740.76849377155</v>
      </c>
      <c r="F2921" s="128">
        <v>31800</v>
      </c>
      <c r="G2921" s="128">
        <v>31900</v>
      </c>
      <c r="H2921" s="149" t="s">
        <v>1024</v>
      </c>
    </row>
    <row r="2923" spans="1:10" ht="12.75">
      <c r="A2923" s="144" t="s">
        <v>179</v>
      </c>
      <c r="C2923" s="150" t="s">
        <v>180</v>
      </c>
      <c r="D2923" s="128">
        <v>34901.43387017647</v>
      </c>
      <c r="F2923" s="128">
        <v>31800</v>
      </c>
      <c r="G2923" s="128">
        <v>32066.666666666664</v>
      </c>
      <c r="H2923" s="128">
        <v>2901.853157388214</v>
      </c>
      <c r="I2923" s="128">
        <v>-0.0001</v>
      </c>
      <c r="J2923" s="128">
        <v>-0.0001</v>
      </c>
    </row>
    <row r="2924" spans="1:8" ht="12.75">
      <c r="A2924" s="127">
        <v>38400.98626157407</v>
      </c>
      <c r="C2924" s="150" t="s">
        <v>181</v>
      </c>
      <c r="D2924" s="128">
        <v>145.19522212410874</v>
      </c>
      <c r="F2924" s="128">
        <v>100</v>
      </c>
      <c r="G2924" s="128">
        <v>152.7525231651947</v>
      </c>
      <c r="H2924" s="128">
        <v>145.19522212410874</v>
      </c>
    </row>
    <row r="2926" spans="3:8" ht="12.75">
      <c r="C2926" s="150" t="s">
        <v>182</v>
      </c>
      <c r="D2926" s="128">
        <v>0.41601506306071606</v>
      </c>
      <c r="F2926" s="128">
        <v>0.31446540880503143</v>
      </c>
      <c r="G2926" s="128">
        <v>0.4763592198498796</v>
      </c>
      <c r="H2926" s="128">
        <v>5.003534439860848</v>
      </c>
    </row>
    <row r="2927" spans="1:10" ht="12.75">
      <c r="A2927" s="144" t="s">
        <v>171</v>
      </c>
      <c r="C2927" s="145" t="s">
        <v>172</v>
      </c>
      <c r="D2927" s="145" t="s">
        <v>173</v>
      </c>
      <c r="F2927" s="145" t="s">
        <v>174</v>
      </c>
      <c r="G2927" s="145" t="s">
        <v>175</v>
      </c>
      <c r="H2927" s="145" t="s">
        <v>176</v>
      </c>
      <c r="I2927" s="146" t="s">
        <v>177</v>
      </c>
      <c r="J2927" s="145" t="s">
        <v>178</v>
      </c>
    </row>
    <row r="2928" spans="1:8" ht="12.75">
      <c r="A2928" s="147" t="s">
        <v>68</v>
      </c>
      <c r="C2928" s="148">
        <v>393.36599999992177</v>
      </c>
      <c r="D2928" s="128">
        <v>249382.27861309052</v>
      </c>
      <c r="F2928" s="128">
        <v>8200</v>
      </c>
      <c r="G2928" s="128">
        <v>8100</v>
      </c>
      <c r="H2928" s="149" t="s">
        <v>1025</v>
      </c>
    </row>
    <row r="2930" spans="4:8" ht="12.75">
      <c r="D2930" s="128">
        <v>254451.51470565796</v>
      </c>
      <c r="F2930" s="128">
        <v>8200</v>
      </c>
      <c r="G2930" s="128">
        <v>8100</v>
      </c>
      <c r="H2930" s="149" t="s">
        <v>1026</v>
      </c>
    </row>
    <row r="2932" spans="4:8" ht="12.75">
      <c r="D2932" s="128">
        <v>252060.35871076584</v>
      </c>
      <c r="F2932" s="128">
        <v>8400</v>
      </c>
      <c r="G2932" s="128">
        <v>8200</v>
      </c>
      <c r="H2932" s="149" t="s">
        <v>1027</v>
      </c>
    </row>
    <row r="2934" spans="1:10" ht="12.75">
      <c r="A2934" s="144" t="s">
        <v>179</v>
      </c>
      <c r="C2934" s="150" t="s">
        <v>180</v>
      </c>
      <c r="D2934" s="128">
        <v>251964.71734317142</v>
      </c>
      <c r="F2934" s="128">
        <v>8266.666666666666</v>
      </c>
      <c r="G2934" s="128">
        <v>8133.333333333334</v>
      </c>
      <c r="H2934" s="128">
        <v>243764.71734317142</v>
      </c>
      <c r="I2934" s="128">
        <v>-0.0001</v>
      </c>
      <c r="J2934" s="128">
        <v>-0.0001</v>
      </c>
    </row>
    <row r="2935" spans="1:8" ht="12.75">
      <c r="A2935" s="127">
        <v>38400.98673611111</v>
      </c>
      <c r="C2935" s="150" t="s">
        <v>181</v>
      </c>
      <c r="D2935" s="128">
        <v>2535.9710357045274</v>
      </c>
      <c r="F2935" s="128">
        <v>115.47005383792514</v>
      </c>
      <c r="G2935" s="128">
        <v>57.73502691896257</v>
      </c>
      <c r="H2935" s="128">
        <v>2535.9710357045274</v>
      </c>
    </row>
    <row r="2937" spans="3:8" ht="12.75">
      <c r="C2937" s="150" t="s">
        <v>182</v>
      </c>
      <c r="D2937" s="128">
        <v>1.0064786302006645</v>
      </c>
      <c r="F2937" s="128">
        <v>1.3968151673942557</v>
      </c>
      <c r="G2937" s="128">
        <v>0.7098568883479003</v>
      </c>
      <c r="H2937" s="128">
        <v>1.0403355593641526</v>
      </c>
    </row>
    <row r="2938" spans="1:10" ht="12.75">
      <c r="A2938" s="144" t="s">
        <v>171</v>
      </c>
      <c r="C2938" s="145" t="s">
        <v>172</v>
      </c>
      <c r="D2938" s="145" t="s">
        <v>173</v>
      </c>
      <c r="F2938" s="145" t="s">
        <v>174</v>
      </c>
      <c r="G2938" s="145" t="s">
        <v>175</v>
      </c>
      <c r="H2938" s="145" t="s">
        <v>176</v>
      </c>
      <c r="I2938" s="146" t="s">
        <v>177</v>
      </c>
      <c r="J2938" s="145" t="s">
        <v>178</v>
      </c>
    </row>
    <row r="2939" spans="1:8" ht="12.75">
      <c r="A2939" s="147" t="s">
        <v>62</v>
      </c>
      <c r="C2939" s="148">
        <v>396.15199999976903</v>
      </c>
      <c r="D2939" s="128">
        <v>329578.0170264244</v>
      </c>
      <c r="F2939" s="128">
        <v>87000</v>
      </c>
      <c r="G2939" s="128">
        <v>87600</v>
      </c>
      <c r="H2939" s="149" t="s">
        <v>1028</v>
      </c>
    </row>
    <row r="2941" spans="4:8" ht="12.75">
      <c r="D2941" s="128">
        <v>332757.4817957878</v>
      </c>
      <c r="F2941" s="128">
        <v>87200</v>
      </c>
      <c r="G2941" s="128">
        <v>86900</v>
      </c>
      <c r="H2941" s="149" t="s">
        <v>1029</v>
      </c>
    </row>
    <row r="2943" spans="4:8" ht="12.75">
      <c r="D2943" s="128">
        <v>325776.86080646515</v>
      </c>
      <c r="F2943" s="128">
        <v>87700</v>
      </c>
      <c r="G2943" s="128">
        <v>87600</v>
      </c>
      <c r="H2943" s="149" t="s">
        <v>1030</v>
      </c>
    </row>
    <row r="2945" spans="1:10" ht="12.75">
      <c r="A2945" s="144" t="s">
        <v>179</v>
      </c>
      <c r="C2945" s="150" t="s">
        <v>180</v>
      </c>
      <c r="D2945" s="128">
        <v>329370.78654289246</v>
      </c>
      <c r="F2945" s="128">
        <v>87300</v>
      </c>
      <c r="G2945" s="128">
        <v>87366.66666666666</v>
      </c>
      <c r="H2945" s="128">
        <v>242037.80992775175</v>
      </c>
      <c r="I2945" s="128">
        <v>-0.0001</v>
      </c>
      <c r="J2945" s="128">
        <v>-0.0001</v>
      </c>
    </row>
    <row r="2946" spans="1:8" ht="12.75">
      <c r="A2946" s="127">
        <v>38400.98719907407</v>
      </c>
      <c r="C2946" s="150" t="s">
        <v>181</v>
      </c>
      <c r="D2946" s="128">
        <v>3494.9214160141833</v>
      </c>
      <c r="F2946" s="128">
        <v>360.5551275463989</v>
      </c>
      <c r="G2946" s="128">
        <v>404.14518843273805</v>
      </c>
      <c r="H2946" s="128">
        <v>3494.9214160141833</v>
      </c>
    </row>
    <row r="2948" spans="3:8" ht="12.75">
      <c r="C2948" s="150" t="s">
        <v>182</v>
      </c>
      <c r="D2948" s="128">
        <v>1.0610902845079904</v>
      </c>
      <c r="F2948" s="128">
        <v>0.4130070189534925</v>
      </c>
      <c r="G2948" s="128">
        <v>0.46258510694323335</v>
      </c>
      <c r="H2948" s="128">
        <v>1.4439568004095795</v>
      </c>
    </row>
    <row r="2949" spans="1:10" ht="12.75">
      <c r="A2949" s="144" t="s">
        <v>171</v>
      </c>
      <c r="C2949" s="145" t="s">
        <v>172</v>
      </c>
      <c r="D2949" s="145" t="s">
        <v>173</v>
      </c>
      <c r="F2949" s="145" t="s">
        <v>174</v>
      </c>
      <c r="G2949" s="145" t="s">
        <v>175</v>
      </c>
      <c r="H2949" s="145" t="s">
        <v>176</v>
      </c>
      <c r="I2949" s="146" t="s">
        <v>177</v>
      </c>
      <c r="J2949" s="145" t="s">
        <v>178</v>
      </c>
    </row>
    <row r="2950" spans="1:8" ht="12.75">
      <c r="A2950" s="147" t="s">
        <v>69</v>
      </c>
      <c r="C2950" s="148">
        <v>589.5920000001788</v>
      </c>
      <c r="D2950" s="128">
        <v>17853.66057434678</v>
      </c>
      <c r="F2950" s="128">
        <v>2060</v>
      </c>
      <c r="G2950" s="128">
        <v>1990</v>
      </c>
      <c r="H2950" s="149" t="s">
        <v>1031</v>
      </c>
    </row>
    <row r="2952" spans="4:8" ht="12.75">
      <c r="D2952" s="128">
        <v>17661.424212247133</v>
      </c>
      <c r="F2952" s="128">
        <v>2020.0000000018626</v>
      </c>
      <c r="G2952" s="128">
        <v>1979.9999999981374</v>
      </c>
      <c r="H2952" s="149" t="s">
        <v>1032</v>
      </c>
    </row>
    <row r="2954" spans="4:8" ht="12.75">
      <c r="D2954" s="128">
        <v>17628.83320647478</v>
      </c>
      <c r="F2954" s="128">
        <v>2060</v>
      </c>
      <c r="G2954" s="128">
        <v>1970.0000000018626</v>
      </c>
      <c r="H2954" s="149" t="s">
        <v>1033</v>
      </c>
    </row>
    <row r="2956" spans="1:10" ht="12.75">
      <c r="A2956" s="144" t="s">
        <v>179</v>
      </c>
      <c r="C2956" s="150" t="s">
        <v>180</v>
      </c>
      <c r="D2956" s="128">
        <v>17714.6393310229</v>
      </c>
      <c r="F2956" s="128">
        <v>2046.6666666672877</v>
      </c>
      <c r="G2956" s="128">
        <v>1980</v>
      </c>
      <c r="H2956" s="128">
        <v>15703.328312891505</v>
      </c>
      <c r="I2956" s="128">
        <v>-0.0001</v>
      </c>
      <c r="J2956" s="128">
        <v>-0.0001</v>
      </c>
    </row>
    <row r="2957" spans="1:8" ht="12.75">
      <c r="A2957" s="127">
        <v>38400.98769675926</v>
      </c>
      <c r="C2957" s="150" t="s">
        <v>181</v>
      </c>
      <c r="D2957" s="128">
        <v>121.4937158281782</v>
      </c>
      <c r="F2957" s="128">
        <v>23.09401076650103</v>
      </c>
      <c r="G2957" s="128">
        <v>9.999999999125798</v>
      </c>
      <c r="H2957" s="128">
        <v>121.4937158281782</v>
      </c>
    </row>
    <row r="2959" spans="3:8" ht="12.75">
      <c r="C2959" s="150" t="s">
        <v>182</v>
      </c>
      <c r="D2959" s="128">
        <v>0.6858379307526253</v>
      </c>
      <c r="F2959" s="128">
        <v>1.1283718615550826</v>
      </c>
      <c r="G2959" s="128">
        <v>0.5050505050063534</v>
      </c>
      <c r="H2959" s="128">
        <v>0.7736813076017713</v>
      </c>
    </row>
    <row r="2960" spans="1:10" ht="12.75">
      <c r="A2960" s="144" t="s">
        <v>171</v>
      </c>
      <c r="C2960" s="145" t="s">
        <v>172</v>
      </c>
      <c r="D2960" s="145" t="s">
        <v>173</v>
      </c>
      <c r="F2960" s="145" t="s">
        <v>174</v>
      </c>
      <c r="G2960" s="145" t="s">
        <v>175</v>
      </c>
      <c r="H2960" s="145" t="s">
        <v>176</v>
      </c>
      <c r="I2960" s="146" t="s">
        <v>177</v>
      </c>
      <c r="J2960" s="145" t="s">
        <v>178</v>
      </c>
    </row>
    <row r="2961" spans="1:8" ht="12.75">
      <c r="A2961" s="147" t="s">
        <v>70</v>
      </c>
      <c r="C2961" s="148">
        <v>766.4900000002235</v>
      </c>
      <c r="D2961" s="128">
        <v>1963.5</v>
      </c>
      <c r="F2961" s="128">
        <v>1684</v>
      </c>
      <c r="G2961" s="128">
        <v>1659</v>
      </c>
      <c r="H2961" s="149" t="s">
        <v>1034</v>
      </c>
    </row>
    <row r="2963" spans="4:8" ht="12.75">
      <c r="D2963" s="128">
        <v>1934.9999999981374</v>
      </c>
      <c r="F2963" s="128">
        <v>1754.9999999981374</v>
      </c>
      <c r="G2963" s="128">
        <v>1963</v>
      </c>
      <c r="H2963" s="149" t="s">
        <v>1035</v>
      </c>
    </row>
    <row r="2965" spans="4:8" ht="12.75">
      <c r="D2965" s="128">
        <v>1930</v>
      </c>
      <c r="F2965" s="128">
        <v>1650</v>
      </c>
      <c r="G2965" s="128">
        <v>1621</v>
      </c>
      <c r="H2965" s="149" t="s">
        <v>1036</v>
      </c>
    </row>
    <row r="2967" spans="1:10" ht="12.75">
      <c r="A2967" s="144" t="s">
        <v>179</v>
      </c>
      <c r="C2967" s="150" t="s">
        <v>180</v>
      </c>
      <c r="D2967" s="128">
        <v>1942.8333333327123</v>
      </c>
      <c r="F2967" s="128">
        <v>1696.3333333327123</v>
      </c>
      <c r="G2967" s="128">
        <v>1747.6666666666665</v>
      </c>
      <c r="H2967" s="128">
        <v>219.83170731675065</v>
      </c>
      <c r="I2967" s="128">
        <v>-0.0001</v>
      </c>
      <c r="J2967" s="128">
        <v>-0.0001</v>
      </c>
    </row>
    <row r="2968" spans="1:8" ht="12.75">
      <c r="A2968" s="127">
        <v>38400.98819444444</v>
      </c>
      <c r="C2968" s="150" t="s">
        <v>181</v>
      </c>
      <c r="D2968" s="128">
        <v>18.071616788445724</v>
      </c>
      <c r="F2968" s="128">
        <v>53.57549190836852</v>
      </c>
      <c r="G2968" s="128">
        <v>187.44954876801742</v>
      </c>
      <c r="H2968" s="128">
        <v>18.071616788445724</v>
      </c>
    </row>
    <row r="2970" spans="3:8" ht="12.75">
      <c r="C2970" s="150" t="s">
        <v>182</v>
      </c>
      <c r="D2970" s="128">
        <v>0.9301681455838466</v>
      </c>
      <c r="F2970" s="128">
        <v>3.1583115685825196</v>
      </c>
      <c r="G2970" s="128">
        <v>10.725703725043914</v>
      </c>
      <c r="H2970" s="128">
        <v>8.22065979881907</v>
      </c>
    </row>
    <row r="2971" spans="1:16" ht="12.75">
      <c r="A2971" s="138" t="s">
        <v>226</v>
      </c>
      <c r="B2971" s="133" t="s">
        <v>1037</v>
      </c>
      <c r="D2971" s="138" t="s">
        <v>227</v>
      </c>
      <c r="E2971" s="133" t="s">
        <v>228</v>
      </c>
      <c r="F2971" s="134" t="s">
        <v>114</v>
      </c>
      <c r="G2971" s="139" t="s">
        <v>230</v>
      </c>
      <c r="H2971" s="140">
        <v>2</v>
      </c>
      <c r="I2971" s="141" t="s">
        <v>231</v>
      </c>
      <c r="J2971" s="140">
        <v>11</v>
      </c>
      <c r="K2971" s="139" t="s">
        <v>232</v>
      </c>
      <c r="L2971" s="142">
        <v>1</v>
      </c>
      <c r="M2971" s="139" t="s">
        <v>233</v>
      </c>
      <c r="N2971" s="143">
        <v>1</v>
      </c>
      <c r="O2971" s="139" t="s">
        <v>234</v>
      </c>
      <c r="P2971" s="143">
        <v>1</v>
      </c>
    </row>
    <row r="2973" spans="1:10" ht="12.75">
      <c r="A2973" s="144" t="s">
        <v>171</v>
      </c>
      <c r="C2973" s="145" t="s">
        <v>172</v>
      </c>
      <c r="D2973" s="145" t="s">
        <v>173</v>
      </c>
      <c r="F2973" s="145" t="s">
        <v>174</v>
      </c>
      <c r="G2973" s="145" t="s">
        <v>175</v>
      </c>
      <c r="H2973" s="145" t="s">
        <v>176</v>
      </c>
      <c r="I2973" s="146" t="s">
        <v>177</v>
      </c>
      <c r="J2973" s="145" t="s">
        <v>178</v>
      </c>
    </row>
    <row r="2974" spans="1:8" ht="12.75">
      <c r="A2974" s="147" t="s">
        <v>38</v>
      </c>
      <c r="C2974" s="148">
        <v>178.2290000000503</v>
      </c>
      <c r="D2974" s="128">
        <v>333</v>
      </c>
      <c r="F2974" s="128">
        <v>363</v>
      </c>
      <c r="G2974" s="128">
        <v>311</v>
      </c>
      <c r="H2974" s="149" t="s">
        <v>1038</v>
      </c>
    </row>
    <row r="2976" spans="4:8" ht="12.75">
      <c r="D2976" s="128">
        <v>358.4324429561384</v>
      </c>
      <c r="F2976" s="128">
        <v>355</v>
      </c>
      <c r="G2976" s="128">
        <v>317</v>
      </c>
      <c r="H2976" s="149" t="s">
        <v>51</v>
      </c>
    </row>
    <row r="2978" spans="4:8" ht="12.75">
      <c r="D2978" s="128">
        <v>369.5</v>
      </c>
      <c r="F2978" s="128">
        <v>303</v>
      </c>
      <c r="G2978" s="128">
        <v>339</v>
      </c>
      <c r="H2978" s="149" t="s">
        <v>1039</v>
      </c>
    </row>
    <row r="2980" spans="1:8" ht="12.75">
      <c r="A2980" s="144" t="s">
        <v>179</v>
      </c>
      <c r="C2980" s="150" t="s">
        <v>180</v>
      </c>
      <c r="D2980" s="128">
        <v>353.6441476520462</v>
      </c>
      <c r="F2980" s="128">
        <v>340.33333333333337</v>
      </c>
      <c r="G2980" s="128">
        <v>322.3333333333333</v>
      </c>
      <c r="H2980" s="128">
        <v>24.70746236340554</v>
      </c>
    </row>
    <row r="2981" spans="1:8" ht="12.75">
      <c r="A2981" s="127">
        <v>38400.99046296296</v>
      </c>
      <c r="C2981" s="150" t="s">
        <v>181</v>
      </c>
      <c r="D2981" s="128">
        <v>18.71518979170137</v>
      </c>
      <c r="F2981" s="128">
        <v>32.578111260988315</v>
      </c>
      <c r="G2981" s="128">
        <v>14.742229591663989</v>
      </c>
      <c r="H2981" s="128">
        <v>18.71518979170137</v>
      </c>
    </row>
    <row r="2983" spans="3:8" ht="12.75">
      <c r="C2983" s="150" t="s">
        <v>182</v>
      </c>
      <c r="D2983" s="128">
        <v>5.2920965654196035</v>
      </c>
      <c r="F2983" s="128">
        <v>9.572412711357975</v>
      </c>
      <c r="G2983" s="128">
        <v>4.573597598241155</v>
      </c>
      <c r="H2983" s="128">
        <v>75.74711444029403</v>
      </c>
    </row>
    <row r="2984" spans="1:10" ht="12.75">
      <c r="A2984" s="144" t="s">
        <v>171</v>
      </c>
      <c r="C2984" s="145" t="s">
        <v>172</v>
      </c>
      <c r="D2984" s="145" t="s">
        <v>173</v>
      </c>
      <c r="F2984" s="145" t="s">
        <v>174</v>
      </c>
      <c r="G2984" s="145" t="s">
        <v>175</v>
      </c>
      <c r="H2984" s="145" t="s">
        <v>176</v>
      </c>
      <c r="I2984" s="146" t="s">
        <v>177</v>
      </c>
      <c r="J2984" s="145" t="s">
        <v>178</v>
      </c>
    </row>
    <row r="2985" spans="1:8" ht="12.75">
      <c r="A2985" s="147" t="s">
        <v>63</v>
      </c>
      <c r="C2985" s="148">
        <v>251.61100000003353</v>
      </c>
      <c r="D2985" s="128">
        <v>4973252.218612671</v>
      </c>
      <c r="F2985" s="128">
        <v>33500</v>
      </c>
      <c r="G2985" s="128">
        <v>29900</v>
      </c>
      <c r="H2985" s="149" t="s">
        <v>1040</v>
      </c>
    </row>
    <row r="2987" spans="4:8" ht="12.75">
      <c r="D2987" s="128">
        <v>5240294.2676849365</v>
      </c>
      <c r="F2987" s="128">
        <v>35800</v>
      </c>
      <c r="G2987" s="128">
        <v>28900</v>
      </c>
      <c r="H2987" s="149" t="s">
        <v>1041</v>
      </c>
    </row>
    <row r="2989" spans="4:8" ht="12.75">
      <c r="D2989" s="128">
        <v>4790248.01738739</v>
      </c>
      <c r="F2989" s="128">
        <v>39000</v>
      </c>
      <c r="G2989" s="128">
        <v>28700</v>
      </c>
      <c r="H2989" s="149" t="s">
        <v>1042</v>
      </c>
    </row>
    <row r="2991" spans="1:10" ht="12.75">
      <c r="A2991" s="144" t="s">
        <v>179</v>
      </c>
      <c r="C2991" s="150" t="s">
        <v>180</v>
      </c>
      <c r="D2991" s="128">
        <v>5001264.834561666</v>
      </c>
      <c r="F2991" s="128">
        <v>36100</v>
      </c>
      <c r="G2991" s="128">
        <v>29166.666666666664</v>
      </c>
      <c r="H2991" s="128">
        <v>4968665.674284193</v>
      </c>
      <c r="I2991" s="128">
        <v>-0.0001</v>
      </c>
      <c r="J2991" s="128">
        <v>-0.0001</v>
      </c>
    </row>
    <row r="2992" spans="1:8" ht="12.75">
      <c r="A2992" s="127">
        <v>38400.99097222222</v>
      </c>
      <c r="C2992" s="150" t="s">
        <v>181</v>
      </c>
      <c r="D2992" s="128">
        <v>226327.05724448117</v>
      </c>
      <c r="F2992" s="128">
        <v>2762.245463386627</v>
      </c>
      <c r="G2992" s="128">
        <v>642.9100507328636</v>
      </c>
      <c r="H2992" s="128">
        <v>226327.05724448117</v>
      </c>
    </row>
    <row r="2994" spans="3:8" ht="12.75">
      <c r="C2994" s="150" t="s">
        <v>182</v>
      </c>
      <c r="D2994" s="128">
        <v>4.525396369342987</v>
      </c>
      <c r="F2994" s="128">
        <v>7.651649483065448</v>
      </c>
      <c r="G2994" s="128">
        <v>2.2042630310841043</v>
      </c>
      <c r="H2994" s="128">
        <v>4.55508726247891</v>
      </c>
    </row>
    <row r="2995" spans="1:10" ht="12.75">
      <c r="A2995" s="144" t="s">
        <v>171</v>
      </c>
      <c r="C2995" s="145" t="s">
        <v>172</v>
      </c>
      <c r="D2995" s="145" t="s">
        <v>173</v>
      </c>
      <c r="F2995" s="145" t="s">
        <v>174</v>
      </c>
      <c r="G2995" s="145" t="s">
        <v>175</v>
      </c>
      <c r="H2995" s="145" t="s">
        <v>176</v>
      </c>
      <c r="I2995" s="146" t="s">
        <v>177</v>
      </c>
      <c r="J2995" s="145" t="s">
        <v>178</v>
      </c>
    </row>
    <row r="2996" spans="1:8" ht="12.75">
      <c r="A2996" s="147" t="s">
        <v>66</v>
      </c>
      <c r="C2996" s="148">
        <v>257.6099999998696</v>
      </c>
      <c r="D2996" s="128">
        <v>278198.6197710037</v>
      </c>
      <c r="F2996" s="128">
        <v>14250</v>
      </c>
      <c r="G2996" s="128">
        <v>12535</v>
      </c>
      <c r="H2996" s="149" t="s">
        <v>1043</v>
      </c>
    </row>
    <row r="2998" spans="4:8" ht="12.75">
      <c r="D2998" s="128">
        <v>272817.137901783</v>
      </c>
      <c r="F2998" s="128">
        <v>14175</v>
      </c>
      <c r="G2998" s="128">
        <v>12172.5</v>
      </c>
      <c r="H2998" s="149" t="s">
        <v>1044</v>
      </c>
    </row>
    <row r="3000" spans="4:8" ht="12.75">
      <c r="D3000" s="128">
        <v>281354.2196364403</v>
      </c>
      <c r="F3000" s="128">
        <v>14489.999999985099</v>
      </c>
      <c r="G3000" s="128">
        <v>12352.5</v>
      </c>
      <c r="H3000" s="149" t="s">
        <v>1045</v>
      </c>
    </row>
    <row r="3002" spans="1:10" ht="12.75">
      <c r="A3002" s="144" t="s">
        <v>179</v>
      </c>
      <c r="C3002" s="150" t="s">
        <v>180</v>
      </c>
      <c r="D3002" s="128">
        <v>277456.6591030757</v>
      </c>
      <c r="F3002" s="128">
        <v>14304.999999995034</v>
      </c>
      <c r="G3002" s="128">
        <v>12353.333333333332</v>
      </c>
      <c r="H3002" s="128">
        <v>264127.4924364115</v>
      </c>
      <c r="I3002" s="128">
        <v>-0.0001</v>
      </c>
      <c r="J3002" s="128">
        <v>-0.0001</v>
      </c>
    </row>
    <row r="3003" spans="1:8" ht="12.75">
      <c r="A3003" s="127">
        <v>38400.99162037037</v>
      </c>
      <c r="C3003" s="150" t="s">
        <v>181</v>
      </c>
      <c r="D3003" s="128">
        <v>4316.632988871301</v>
      </c>
      <c r="F3003" s="128">
        <v>164.54482671069735</v>
      </c>
      <c r="G3003" s="128">
        <v>181.25143677591447</v>
      </c>
      <c r="H3003" s="128">
        <v>4316.632988871301</v>
      </c>
    </row>
    <row r="3005" spans="3:8" ht="12.75">
      <c r="C3005" s="150" t="s">
        <v>182</v>
      </c>
      <c r="D3005" s="128">
        <v>1.5557864074430676</v>
      </c>
      <c r="F3005" s="128">
        <v>1.150260934713418</v>
      </c>
      <c r="G3005" s="128">
        <v>1.4672269571714613</v>
      </c>
      <c r="H3005" s="128">
        <v>1.634299008048368</v>
      </c>
    </row>
    <row r="3006" spans="1:10" ht="12.75">
      <c r="A3006" s="144" t="s">
        <v>171</v>
      </c>
      <c r="C3006" s="145" t="s">
        <v>172</v>
      </c>
      <c r="D3006" s="145" t="s">
        <v>173</v>
      </c>
      <c r="F3006" s="145" t="s">
        <v>174</v>
      </c>
      <c r="G3006" s="145" t="s">
        <v>175</v>
      </c>
      <c r="H3006" s="145" t="s">
        <v>176</v>
      </c>
      <c r="I3006" s="146" t="s">
        <v>177</v>
      </c>
      <c r="J3006" s="145" t="s">
        <v>178</v>
      </c>
    </row>
    <row r="3007" spans="1:8" ht="12.75">
      <c r="A3007" s="147" t="s">
        <v>65</v>
      </c>
      <c r="C3007" s="148">
        <v>259.9399999999441</v>
      </c>
      <c r="D3007" s="128">
        <v>2043995.8647289276</v>
      </c>
      <c r="F3007" s="128">
        <v>23275</v>
      </c>
      <c r="G3007" s="128">
        <v>22050</v>
      </c>
      <c r="H3007" s="149" t="s">
        <v>1046</v>
      </c>
    </row>
    <row r="3009" spans="4:8" ht="12.75">
      <c r="D3009" s="128">
        <v>2093522.8008918762</v>
      </c>
      <c r="F3009" s="128">
        <v>23300</v>
      </c>
      <c r="G3009" s="128">
        <v>21725</v>
      </c>
      <c r="H3009" s="149" t="s">
        <v>1047</v>
      </c>
    </row>
    <row r="3011" spans="4:8" ht="12.75">
      <c r="D3011" s="128">
        <v>2001031.7280654907</v>
      </c>
      <c r="F3011" s="128">
        <v>23450</v>
      </c>
      <c r="G3011" s="128">
        <v>21800</v>
      </c>
      <c r="H3011" s="149" t="s">
        <v>1048</v>
      </c>
    </row>
    <row r="3013" spans="1:10" ht="12.75">
      <c r="A3013" s="144" t="s">
        <v>179</v>
      </c>
      <c r="C3013" s="150" t="s">
        <v>180</v>
      </c>
      <c r="D3013" s="128">
        <v>2046183.464562098</v>
      </c>
      <c r="F3013" s="128">
        <v>23341.666666666664</v>
      </c>
      <c r="G3013" s="128">
        <v>21858.333333333336</v>
      </c>
      <c r="H3013" s="128">
        <v>2023664.628084111</v>
      </c>
      <c r="I3013" s="128">
        <v>-0.0001</v>
      </c>
      <c r="J3013" s="128">
        <v>-0.0001</v>
      </c>
    </row>
    <row r="3014" spans="1:8" ht="12.75">
      <c r="A3014" s="127">
        <v>38400.99229166667</v>
      </c>
      <c r="C3014" s="150" t="s">
        <v>181</v>
      </c>
      <c r="D3014" s="128">
        <v>46284.325996127816</v>
      </c>
      <c r="F3014" s="128">
        <v>94.64847243000457</v>
      </c>
      <c r="G3014" s="128">
        <v>170.17148213885113</v>
      </c>
      <c r="H3014" s="128">
        <v>46284.325996127816</v>
      </c>
    </row>
    <row r="3016" spans="3:8" ht="12.75">
      <c r="C3016" s="150" t="s">
        <v>182</v>
      </c>
      <c r="D3016" s="128">
        <v>2.2619831895686393</v>
      </c>
      <c r="F3016" s="128">
        <v>0.40549149202429663</v>
      </c>
      <c r="G3016" s="128">
        <v>0.7785199335364901</v>
      </c>
      <c r="H3016" s="128">
        <v>2.2871539757033337</v>
      </c>
    </row>
    <row r="3017" spans="1:10" ht="12.75">
      <c r="A3017" s="144" t="s">
        <v>171</v>
      </c>
      <c r="C3017" s="145" t="s">
        <v>172</v>
      </c>
      <c r="D3017" s="145" t="s">
        <v>173</v>
      </c>
      <c r="F3017" s="145" t="s">
        <v>174</v>
      </c>
      <c r="G3017" s="145" t="s">
        <v>175</v>
      </c>
      <c r="H3017" s="145" t="s">
        <v>176</v>
      </c>
      <c r="I3017" s="146" t="s">
        <v>177</v>
      </c>
      <c r="J3017" s="145" t="s">
        <v>178</v>
      </c>
    </row>
    <row r="3018" spans="1:8" ht="12.75">
      <c r="A3018" s="147" t="s">
        <v>67</v>
      </c>
      <c r="C3018" s="148">
        <v>285.2129999999888</v>
      </c>
      <c r="D3018" s="128">
        <v>919743.7189617157</v>
      </c>
      <c r="F3018" s="128">
        <v>14000</v>
      </c>
      <c r="G3018" s="128">
        <v>12100</v>
      </c>
      <c r="H3018" s="149" t="s">
        <v>1049</v>
      </c>
    </row>
    <row r="3020" spans="4:8" ht="12.75">
      <c r="D3020" s="128">
        <v>922259.5269231796</v>
      </c>
      <c r="F3020" s="128">
        <v>13775</v>
      </c>
      <c r="G3020" s="128">
        <v>12175</v>
      </c>
      <c r="H3020" s="149" t="s">
        <v>1050</v>
      </c>
    </row>
    <row r="3022" spans="4:8" ht="12.75">
      <c r="D3022" s="128">
        <v>927977.1966600418</v>
      </c>
      <c r="F3022" s="128">
        <v>13950</v>
      </c>
      <c r="G3022" s="128">
        <v>12175</v>
      </c>
      <c r="H3022" s="149" t="s">
        <v>1051</v>
      </c>
    </row>
    <row r="3024" spans="1:10" ht="12.75">
      <c r="A3024" s="144" t="s">
        <v>179</v>
      </c>
      <c r="C3024" s="150" t="s">
        <v>180</v>
      </c>
      <c r="D3024" s="128">
        <v>923326.8141816456</v>
      </c>
      <c r="F3024" s="128">
        <v>13908.333333333332</v>
      </c>
      <c r="G3024" s="128">
        <v>12150</v>
      </c>
      <c r="H3024" s="128">
        <v>910356.7043379616</v>
      </c>
      <c r="I3024" s="128">
        <v>-0.0001</v>
      </c>
      <c r="J3024" s="128">
        <v>-0.0001</v>
      </c>
    </row>
    <row r="3025" spans="1:8" ht="12.75">
      <c r="A3025" s="127">
        <v>38400.99297453704</v>
      </c>
      <c r="C3025" s="150" t="s">
        <v>181</v>
      </c>
      <c r="D3025" s="128">
        <v>4219.225677898928</v>
      </c>
      <c r="F3025" s="128">
        <v>118.14539065631521</v>
      </c>
      <c r="G3025" s="128">
        <v>43.30127018922193</v>
      </c>
      <c r="H3025" s="128">
        <v>4219.225677898928</v>
      </c>
    </row>
    <row r="3027" spans="3:8" ht="12.75">
      <c r="C3027" s="150" t="s">
        <v>182</v>
      </c>
      <c r="D3027" s="128">
        <v>0.456959075930062</v>
      </c>
      <c r="F3027" s="128">
        <v>0.8494575721244954</v>
      </c>
      <c r="G3027" s="128">
        <v>0.3563890550553245</v>
      </c>
      <c r="H3027" s="128">
        <v>0.46346950132775416</v>
      </c>
    </row>
    <row r="3028" spans="1:10" ht="12.75">
      <c r="A3028" s="144" t="s">
        <v>171</v>
      </c>
      <c r="C3028" s="145" t="s">
        <v>172</v>
      </c>
      <c r="D3028" s="145" t="s">
        <v>173</v>
      </c>
      <c r="F3028" s="145" t="s">
        <v>174</v>
      </c>
      <c r="G3028" s="145" t="s">
        <v>175</v>
      </c>
      <c r="H3028" s="145" t="s">
        <v>176</v>
      </c>
      <c r="I3028" s="146" t="s">
        <v>177</v>
      </c>
      <c r="J3028" s="145" t="s">
        <v>178</v>
      </c>
    </row>
    <row r="3029" spans="1:8" ht="12.75">
      <c r="A3029" s="147" t="s">
        <v>63</v>
      </c>
      <c r="C3029" s="148">
        <v>288.1579999998212</v>
      </c>
      <c r="D3029" s="128">
        <v>509258.54159498215</v>
      </c>
      <c r="F3029" s="128">
        <v>5180</v>
      </c>
      <c r="G3029" s="128">
        <v>4570</v>
      </c>
      <c r="H3029" s="149" t="s">
        <v>1052</v>
      </c>
    </row>
    <row r="3031" spans="4:8" ht="12.75">
      <c r="D3031" s="128">
        <v>496134.8262887001</v>
      </c>
      <c r="F3031" s="128">
        <v>5180</v>
      </c>
      <c r="G3031" s="128">
        <v>4570</v>
      </c>
      <c r="H3031" s="149" t="s">
        <v>1053</v>
      </c>
    </row>
    <row r="3033" spans="4:8" ht="12.75">
      <c r="D3033" s="128">
        <v>511083.0591211319</v>
      </c>
      <c r="F3033" s="128">
        <v>5180</v>
      </c>
      <c r="G3033" s="128">
        <v>4570</v>
      </c>
      <c r="H3033" s="149" t="s">
        <v>1054</v>
      </c>
    </row>
    <row r="3035" spans="1:10" ht="12.75">
      <c r="A3035" s="144" t="s">
        <v>179</v>
      </c>
      <c r="C3035" s="150" t="s">
        <v>180</v>
      </c>
      <c r="D3035" s="128">
        <v>505492.14233493805</v>
      </c>
      <c r="F3035" s="128">
        <v>5180</v>
      </c>
      <c r="G3035" s="128">
        <v>4570</v>
      </c>
      <c r="H3035" s="128">
        <v>500621.8657862654</v>
      </c>
      <c r="I3035" s="128">
        <v>-0.0001</v>
      </c>
      <c r="J3035" s="128">
        <v>-0.0001</v>
      </c>
    </row>
    <row r="3036" spans="1:8" ht="12.75">
      <c r="A3036" s="127">
        <v>38400.9933912037</v>
      </c>
      <c r="C3036" s="150" t="s">
        <v>181</v>
      </c>
      <c r="D3036" s="128">
        <v>8154.859823608762</v>
      </c>
      <c r="H3036" s="128">
        <v>8154.859823608762</v>
      </c>
    </row>
    <row r="3038" spans="3:8" ht="12.75">
      <c r="C3038" s="150" t="s">
        <v>182</v>
      </c>
      <c r="D3038" s="128">
        <v>1.6132515504475178</v>
      </c>
      <c r="F3038" s="128">
        <v>0</v>
      </c>
      <c r="G3038" s="128">
        <v>0</v>
      </c>
      <c r="H3038" s="128">
        <v>1.6289459931601116</v>
      </c>
    </row>
    <row r="3039" spans="1:10" ht="12.75">
      <c r="A3039" s="144" t="s">
        <v>171</v>
      </c>
      <c r="C3039" s="145" t="s">
        <v>172</v>
      </c>
      <c r="D3039" s="145" t="s">
        <v>173</v>
      </c>
      <c r="F3039" s="145" t="s">
        <v>174</v>
      </c>
      <c r="G3039" s="145" t="s">
        <v>175</v>
      </c>
      <c r="H3039" s="145" t="s">
        <v>176</v>
      </c>
      <c r="I3039" s="146" t="s">
        <v>177</v>
      </c>
      <c r="J3039" s="145" t="s">
        <v>178</v>
      </c>
    </row>
    <row r="3040" spans="1:8" ht="12.75">
      <c r="A3040" s="147" t="s">
        <v>64</v>
      </c>
      <c r="C3040" s="148">
        <v>334.94100000010803</v>
      </c>
      <c r="D3040" s="128">
        <v>311646.9084920883</v>
      </c>
      <c r="F3040" s="128">
        <v>33400</v>
      </c>
      <c r="G3040" s="128">
        <v>91300</v>
      </c>
      <c r="H3040" s="149" t="s">
        <v>1055</v>
      </c>
    </row>
    <row r="3042" spans="4:8" ht="12.75">
      <c r="D3042" s="128">
        <v>331191.4934325218</v>
      </c>
      <c r="F3042" s="128">
        <v>32800</v>
      </c>
      <c r="G3042" s="128">
        <v>67800</v>
      </c>
      <c r="H3042" s="149" t="s">
        <v>1056</v>
      </c>
    </row>
    <row r="3044" spans="4:8" ht="12.75">
      <c r="D3044" s="128">
        <v>326831.98964738846</v>
      </c>
      <c r="F3044" s="128">
        <v>33100</v>
      </c>
      <c r="G3044" s="128">
        <v>66100</v>
      </c>
      <c r="H3044" s="149" t="s">
        <v>1057</v>
      </c>
    </row>
    <row r="3046" spans="1:10" ht="12.75">
      <c r="A3046" s="144" t="s">
        <v>179</v>
      </c>
      <c r="C3046" s="150" t="s">
        <v>180</v>
      </c>
      <c r="D3046" s="128">
        <v>323223.4638573329</v>
      </c>
      <c r="F3046" s="128">
        <v>33100</v>
      </c>
      <c r="G3046" s="128">
        <v>75066.66666666667</v>
      </c>
      <c r="H3046" s="128">
        <v>258714.44918228046</v>
      </c>
      <c r="I3046" s="128">
        <v>-0.0001</v>
      </c>
      <c r="J3046" s="128">
        <v>-0.0001</v>
      </c>
    </row>
    <row r="3047" spans="1:8" ht="12.75">
      <c r="A3047" s="127">
        <v>38400.99387731482</v>
      </c>
      <c r="C3047" s="150" t="s">
        <v>181</v>
      </c>
      <c r="D3047" s="128">
        <v>10259.814516188319</v>
      </c>
      <c r="F3047" s="128">
        <v>300</v>
      </c>
      <c r="G3047" s="128">
        <v>14084.151849981361</v>
      </c>
      <c r="H3047" s="128">
        <v>10259.814516188319</v>
      </c>
    </row>
    <row r="3049" spans="3:8" ht="12.75">
      <c r="C3049" s="150" t="s">
        <v>182</v>
      </c>
      <c r="D3049" s="128">
        <v>3.174217117083085</v>
      </c>
      <c r="F3049" s="128">
        <v>0.9063444108761328</v>
      </c>
      <c r="G3049" s="128">
        <v>18.76219162963769</v>
      </c>
      <c r="H3049" s="128">
        <v>3.9656905706722396</v>
      </c>
    </row>
    <row r="3050" spans="1:10" ht="12.75">
      <c r="A3050" s="144" t="s">
        <v>171</v>
      </c>
      <c r="C3050" s="145" t="s">
        <v>172</v>
      </c>
      <c r="D3050" s="145" t="s">
        <v>173</v>
      </c>
      <c r="F3050" s="145" t="s">
        <v>174</v>
      </c>
      <c r="G3050" s="145" t="s">
        <v>175</v>
      </c>
      <c r="H3050" s="145" t="s">
        <v>176</v>
      </c>
      <c r="I3050" s="146" t="s">
        <v>177</v>
      </c>
      <c r="J3050" s="145" t="s">
        <v>178</v>
      </c>
    </row>
    <row r="3051" spans="1:8" ht="12.75">
      <c r="A3051" s="147" t="s">
        <v>68</v>
      </c>
      <c r="C3051" s="148">
        <v>393.36599999992177</v>
      </c>
      <c r="D3051" s="128">
        <v>4913120.333999634</v>
      </c>
      <c r="F3051" s="128">
        <v>18300</v>
      </c>
      <c r="G3051" s="128">
        <v>16500</v>
      </c>
      <c r="H3051" s="149" t="s">
        <v>1058</v>
      </c>
    </row>
    <row r="3053" spans="4:8" ht="12.75">
      <c r="D3053" s="128">
        <v>5162305.057350159</v>
      </c>
      <c r="F3053" s="128">
        <v>17200</v>
      </c>
      <c r="G3053" s="128">
        <v>17300</v>
      </c>
      <c r="H3053" s="149" t="s">
        <v>1059</v>
      </c>
    </row>
    <row r="3055" spans="4:8" ht="12.75">
      <c r="D3055" s="128">
        <v>5185769.962547302</v>
      </c>
      <c r="F3055" s="128">
        <v>18000</v>
      </c>
      <c r="G3055" s="128">
        <v>16300</v>
      </c>
      <c r="H3055" s="149" t="s">
        <v>1060</v>
      </c>
    </row>
    <row r="3057" spans="1:10" ht="12.75">
      <c r="A3057" s="144" t="s">
        <v>179</v>
      </c>
      <c r="C3057" s="150" t="s">
        <v>180</v>
      </c>
      <c r="D3057" s="128">
        <v>5087065.117965698</v>
      </c>
      <c r="F3057" s="128">
        <v>17833.333333333332</v>
      </c>
      <c r="G3057" s="128">
        <v>16700</v>
      </c>
      <c r="H3057" s="128">
        <v>5069798.451299031</v>
      </c>
      <c r="I3057" s="128">
        <v>-0.0001</v>
      </c>
      <c r="J3057" s="128">
        <v>-0.0001</v>
      </c>
    </row>
    <row r="3058" spans="1:8" ht="12.75">
      <c r="A3058" s="127">
        <v>38400.99435185185</v>
      </c>
      <c r="C3058" s="150" t="s">
        <v>181</v>
      </c>
      <c r="D3058" s="128">
        <v>151096.79462426284</v>
      </c>
      <c r="F3058" s="128">
        <v>568.6240703077326</v>
      </c>
      <c r="G3058" s="128">
        <v>529.150262212918</v>
      </c>
      <c r="H3058" s="128">
        <v>151096.79462426284</v>
      </c>
    </row>
    <row r="3060" spans="3:8" ht="12.75">
      <c r="C3060" s="150" t="s">
        <v>182</v>
      </c>
      <c r="D3060" s="128">
        <v>2.970215460593238</v>
      </c>
      <c r="F3060" s="128">
        <v>3.188546188641492</v>
      </c>
      <c r="G3060" s="128">
        <v>3.168564444388731</v>
      </c>
      <c r="H3060" s="128">
        <v>2.9803313894174117</v>
      </c>
    </row>
    <row r="3061" spans="1:10" ht="12.75">
      <c r="A3061" s="144" t="s">
        <v>171</v>
      </c>
      <c r="C3061" s="145" t="s">
        <v>172</v>
      </c>
      <c r="D3061" s="145" t="s">
        <v>173</v>
      </c>
      <c r="F3061" s="145" t="s">
        <v>174</v>
      </c>
      <c r="G3061" s="145" t="s">
        <v>175</v>
      </c>
      <c r="H3061" s="145" t="s">
        <v>176</v>
      </c>
      <c r="I3061" s="146" t="s">
        <v>177</v>
      </c>
      <c r="J3061" s="145" t="s">
        <v>178</v>
      </c>
    </row>
    <row r="3062" spans="1:8" ht="12.75">
      <c r="A3062" s="147" t="s">
        <v>62</v>
      </c>
      <c r="C3062" s="148">
        <v>396.15199999976903</v>
      </c>
      <c r="D3062" s="128">
        <v>5863145.346191406</v>
      </c>
      <c r="F3062" s="128">
        <v>118000</v>
      </c>
      <c r="G3062" s="128">
        <v>112600</v>
      </c>
      <c r="H3062" s="149" t="s">
        <v>1061</v>
      </c>
    </row>
    <row r="3064" spans="4:8" ht="12.75">
      <c r="D3064" s="128">
        <v>6030077.848999023</v>
      </c>
      <c r="F3064" s="128">
        <v>112800</v>
      </c>
      <c r="G3064" s="128">
        <v>113900</v>
      </c>
      <c r="H3064" s="149" t="s">
        <v>1062</v>
      </c>
    </row>
    <row r="3066" spans="4:8" ht="12.75">
      <c r="D3066" s="128">
        <v>5917535.272438049</v>
      </c>
      <c r="F3066" s="128">
        <v>113000</v>
      </c>
      <c r="G3066" s="128">
        <v>113700</v>
      </c>
      <c r="H3066" s="149" t="s">
        <v>1063</v>
      </c>
    </row>
    <row r="3068" spans="1:10" ht="12.75">
      <c r="A3068" s="144" t="s">
        <v>179</v>
      </c>
      <c r="C3068" s="150" t="s">
        <v>180</v>
      </c>
      <c r="D3068" s="128">
        <v>5936919.489209494</v>
      </c>
      <c r="F3068" s="128">
        <v>114600</v>
      </c>
      <c r="G3068" s="128">
        <v>113400</v>
      </c>
      <c r="H3068" s="128">
        <v>5822913.068282025</v>
      </c>
      <c r="I3068" s="128">
        <v>-0.0001</v>
      </c>
      <c r="J3068" s="128">
        <v>-0.0001</v>
      </c>
    </row>
    <row r="3069" spans="1:8" ht="12.75">
      <c r="A3069" s="127">
        <v>38400.99481481482</v>
      </c>
      <c r="C3069" s="150" t="s">
        <v>181</v>
      </c>
      <c r="D3069" s="128">
        <v>85137.68858905358</v>
      </c>
      <c r="F3069" s="128">
        <v>2946.1839725312475</v>
      </c>
      <c r="G3069" s="128">
        <v>700</v>
      </c>
      <c r="H3069" s="128">
        <v>85137.68858905358</v>
      </c>
    </row>
    <row r="3071" spans="3:8" ht="12.75">
      <c r="C3071" s="150" t="s">
        <v>182</v>
      </c>
      <c r="D3071" s="128">
        <v>1.4340381193276002</v>
      </c>
      <c r="F3071" s="128">
        <v>2.570841162767232</v>
      </c>
      <c r="G3071" s="128">
        <v>0.6172839506172838</v>
      </c>
      <c r="H3071" s="128">
        <v>1.4621150546245802</v>
      </c>
    </row>
    <row r="3072" spans="1:10" ht="12.75">
      <c r="A3072" s="144" t="s">
        <v>171</v>
      </c>
      <c r="C3072" s="145" t="s">
        <v>172</v>
      </c>
      <c r="D3072" s="145" t="s">
        <v>173</v>
      </c>
      <c r="F3072" s="145" t="s">
        <v>174</v>
      </c>
      <c r="G3072" s="145" t="s">
        <v>175</v>
      </c>
      <c r="H3072" s="145" t="s">
        <v>176</v>
      </c>
      <c r="I3072" s="146" t="s">
        <v>177</v>
      </c>
      <c r="J3072" s="145" t="s">
        <v>178</v>
      </c>
    </row>
    <row r="3073" spans="1:8" ht="12.75">
      <c r="A3073" s="147" t="s">
        <v>69</v>
      </c>
      <c r="C3073" s="148">
        <v>589.5920000001788</v>
      </c>
      <c r="D3073" s="128">
        <v>597834.9678754807</v>
      </c>
      <c r="F3073" s="128">
        <v>4580</v>
      </c>
      <c r="G3073" s="128">
        <v>4140</v>
      </c>
      <c r="H3073" s="149" t="s">
        <v>1064</v>
      </c>
    </row>
    <row r="3075" spans="4:8" ht="12.75">
      <c r="D3075" s="128">
        <v>584996.7104520798</v>
      </c>
      <c r="F3075" s="128">
        <v>4710</v>
      </c>
      <c r="G3075" s="128">
        <v>4080</v>
      </c>
      <c r="H3075" s="149" t="s">
        <v>1065</v>
      </c>
    </row>
    <row r="3077" spans="4:8" ht="12.75">
      <c r="D3077" s="128">
        <v>590775.690952301</v>
      </c>
      <c r="F3077" s="128">
        <v>4540</v>
      </c>
      <c r="G3077" s="128">
        <v>4140</v>
      </c>
      <c r="H3077" s="149" t="s">
        <v>1066</v>
      </c>
    </row>
    <row r="3079" spans="1:10" ht="12.75">
      <c r="A3079" s="144" t="s">
        <v>179</v>
      </c>
      <c r="C3079" s="150" t="s">
        <v>180</v>
      </c>
      <c r="D3079" s="128">
        <v>591202.4564266205</v>
      </c>
      <c r="F3079" s="128">
        <v>4610</v>
      </c>
      <c r="G3079" s="128">
        <v>4120</v>
      </c>
      <c r="H3079" s="128">
        <v>586852.3204433569</v>
      </c>
      <c r="I3079" s="128">
        <v>-0.0001</v>
      </c>
      <c r="J3079" s="128">
        <v>-0.0001</v>
      </c>
    </row>
    <row r="3080" spans="1:8" ht="12.75">
      <c r="A3080" s="127">
        <v>38400.9953125</v>
      </c>
      <c r="C3080" s="150" t="s">
        <v>181</v>
      </c>
      <c r="D3080" s="128">
        <v>6429.759715175664</v>
      </c>
      <c r="F3080" s="128">
        <v>88.88194417315589</v>
      </c>
      <c r="G3080" s="128">
        <v>34.64101615137754</v>
      </c>
      <c r="H3080" s="128">
        <v>6429.759715175664</v>
      </c>
    </row>
    <row r="3082" spans="3:8" ht="12.75">
      <c r="C3082" s="150" t="s">
        <v>182</v>
      </c>
      <c r="D3082" s="128">
        <v>1.0875732408215597</v>
      </c>
      <c r="F3082" s="128">
        <v>1.9280248193743137</v>
      </c>
      <c r="G3082" s="128">
        <v>0.8408013628975134</v>
      </c>
      <c r="H3082" s="128">
        <v>1.0956350501124528</v>
      </c>
    </row>
    <row r="3083" spans="1:10" ht="12.75">
      <c r="A3083" s="144" t="s">
        <v>171</v>
      </c>
      <c r="C3083" s="145" t="s">
        <v>172</v>
      </c>
      <c r="D3083" s="145" t="s">
        <v>173</v>
      </c>
      <c r="F3083" s="145" t="s">
        <v>174</v>
      </c>
      <c r="G3083" s="145" t="s">
        <v>175</v>
      </c>
      <c r="H3083" s="145" t="s">
        <v>176</v>
      </c>
      <c r="I3083" s="146" t="s">
        <v>177</v>
      </c>
      <c r="J3083" s="145" t="s">
        <v>178</v>
      </c>
    </row>
    <row r="3084" spans="1:8" ht="12.75">
      <c r="A3084" s="147" t="s">
        <v>70</v>
      </c>
      <c r="C3084" s="148">
        <v>766.4900000002235</v>
      </c>
      <c r="D3084" s="128">
        <v>2902.9457479454577</v>
      </c>
      <c r="F3084" s="128">
        <v>1776.0000000018626</v>
      </c>
      <c r="G3084" s="128">
        <v>2017.0000000018626</v>
      </c>
      <c r="H3084" s="149" t="s">
        <v>1067</v>
      </c>
    </row>
    <row r="3086" spans="4:8" ht="12.75">
      <c r="D3086" s="128">
        <v>2994.4800297804177</v>
      </c>
      <c r="F3086" s="128">
        <v>1807.9999999981374</v>
      </c>
      <c r="G3086" s="128">
        <v>1653</v>
      </c>
      <c r="H3086" s="149" t="s">
        <v>1068</v>
      </c>
    </row>
    <row r="3088" spans="4:8" ht="12.75">
      <c r="D3088" s="128">
        <v>2899.858713567257</v>
      </c>
      <c r="F3088" s="128">
        <v>1828</v>
      </c>
      <c r="G3088" s="128">
        <v>1860</v>
      </c>
      <c r="H3088" s="149" t="s">
        <v>847</v>
      </c>
    </row>
    <row r="3090" spans="1:10" ht="12.75">
      <c r="A3090" s="144" t="s">
        <v>179</v>
      </c>
      <c r="C3090" s="150" t="s">
        <v>180</v>
      </c>
      <c r="D3090" s="128">
        <v>2932.428163764377</v>
      </c>
      <c r="F3090" s="128">
        <v>1804</v>
      </c>
      <c r="G3090" s="128">
        <v>1843.3333333339542</v>
      </c>
      <c r="H3090" s="128">
        <v>1107.9940174225915</v>
      </c>
      <c r="I3090" s="128">
        <v>-0.0001</v>
      </c>
      <c r="J3090" s="128">
        <v>-0.0001</v>
      </c>
    </row>
    <row r="3091" spans="1:8" ht="12.75">
      <c r="A3091" s="127">
        <v>38400.99582175926</v>
      </c>
      <c r="C3091" s="150" t="s">
        <v>181</v>
      </c>
      <c r="D3091" s="128">
        <v>53.760654779931954</v>
      </c>
      <c r="F3091" s="128">
        <v>26.229754096071797</v>
      </c>
      <c r="G3091" s="128">
        <v>182.57144720261377</v>
      </c>
      <c r="H3091" s="128">
        <v>53.760654779931954</v>
      </c>
    </row>
    <row r="3093" spans="3:8" ht="12.75">
      <c r="C3093" s="150" t="s">
        <v>182</v>
      </c>
      <c r="D3093" s="128">
        <v>1.8333153201925012</v>
      </c>
      <c r="F3093" s="128">
        <v>1.4539774997822505</v>
      </c>
      <c r="G3093" s="128">
        <v>9.904418473917845</v>
      </c>
      <c r="H3093" s="128">
        <v>4.85207085368472</v>
      </c>
    </row>
    <row r="3094" spans="1:16" ht="12.75">
      <c r="A3094" s="138" t="s">
        <v>226</v>
      </c>
      <c r="B3094" s="133" t="s">
        <v>50</v>
      </c>
      <c r="D3094" s="138" t="s">
        <v>227</v>
      </c>
      <c r="E3094" s="133" t="s">
        <v>228</v>
      </c>
      <c r="F3094" s="134" t="s">
        <v>115</v>
      </c>
      <c r="G3094" s="139" t="s">
        <v>230</v>
      </c>
      <c r="H3094" s="140">
        <v>2</v>
      </c>
      <c r="I3094" s="141" t="s">
        <v>231</v>
      </c>
      <c r="J3094" s="140">
        <v>12</v>
      </c>
      <c r="K3094" s="139" t="s">
        <v>232</v>
      </c>
      <c r="L3094" s="142">
        <v>1</v>
      </c>
      <c r="M3094" s="139" t="s">
        <v>233</v>
      </c>
      <c r="N3094" s="143">
        <v>1</v>
      </c>
      <c r="O3094" s="139" t="s">
        <v>234</v>
      </c>
      <c r="P3094" s="143">
        <v>1</v>
      </c>
    </row>
    <row r="3096" spans="1:10" ht="12.75">
      <c r="A3096" s="144" t="s">
        <v>171</v>
      </c>
      <c r="C3096" s="145" t="s">
        <v>172</v>
      </c>
      <c r="D3096" s="145" t="s">
        <v>173</v>
      </c>
      <c r="F3096" s="145" t="s">
        <v>174</v>
      </c>
      <c r="G3096" s="145" t="s">
        <v>175</v>
      </c>
      <c r="H3096" s="145" t="s">
        <v>176</v>
      </c>
      <c r="I3096" s="146" t="s">
        <v>177</v>
      </c>
      <c r="J3096" s="145" t="s">
        <v>178</v>
      </c>
    </row>
    <row r="3097" spans="1:8" ht="12.75">
      <c r="A3097" s="147" t="s">
        <v>38</v>
      </c>
      <c r="C3097" s="148">
        <v>178.2290000000503</v>
      </c>
      <c r="D3097" s="128">
        <v>377.7701432807371</v>
      </c>
      <c r="F3097" s="128">
        <v>330</v>
      </c>
      <c r="G3097" s="128">
        <v>320</v>
      </c>
      <c r="H3097" s="149" t="s">
        <v>848</v>
      </c>
    </row>
    <row r="3099" spans="4:8" ht="12.75">
      <c r="D3099" s="128">
        <v>335.432127725333</v>
      </c>
      <c r="F3099" s="128">
        <v>380</v>
      </c>
      <c r="G3099" s="128">
        <v>346</v>
      </c>
      <c r="H3099" s="149" t="s">
        <v>849</v>
      </c>
    </row>
    <row r="3101" spans="4:8" ht="12.75">
      <c r="D3101" s="128">
        <v>384.97280877875164</v>
      </c>
      <c r="F3101" s="128">
        <v>389</v>
      </c>
      <c r="G3101" s="128">
        <v>320</v>
      </c>
      <c r="H3101" s="149" t="s">
        <v>850</v>
      </c>
    </row>
    <row r="3103" spans="1:8" ht="12.75">
      <c r="A3103" s="144" t="s">
        <v>179</v>
      </c>
      <c r="C3103" s="150" t="s">
        <v>180</v>
      </c>
      <c r="D3103" s="128">
        <v>366.05835992827394</v>
      </c>
      <c r="F3103" s="128">
        <v>366.33333333333337</v>
      </c>
      <c r="G3103" s="128">
        <v>328.66666666666663</v>
      </c>
      <c r="H3103" s="128">
        <v>23.57356787364945</v>
      </c>
    </row>
    <row r="3104" spans="1:8" ht="12.75">
      <c r="A3104" s="127">
        <v>38400.998090277775</v>
      </c>
      <c r="C3104" s="150" t="s">
        <v>181</v>
      </c>
      <c r="D3104" s="128">
        <v>26.766474773126127</v>
      </c>
      <c r="F3104" s="128">
        <v>31.78574103797697</v>
      </c>
      <c r="G3104" s="128">
        <v>15.01110699893027</v>
      </c>
      <c r="H3104" s="128">
        <v>26.766474773126127</v>
      </c>
    </row>
    <row r="3106" spans="3:8" ht="12.75">
      <c r="C3106" s="150" t="s">
        <v>182</v>
      </c>
      <c r="D3106" s="128">
        <v>7.312078538069939</v>
      </c>
      <c r="F3106" s="128">
        <v>8.676726397991892</v>
      </c>
      <c r="G3106" s="128">
        <v>4.567273934765804</v>
      </c>
      <c r="H3106" s="128">
        <v>113.5444363644492</v>
      </c>
    </row>
    <row r="3107" spans="1:10" ht="12.75">
      <c r="A3107" s="144" t="s">
        <v>171</v>
      </c>
      <c r="C3107" s="145" t="s">
        <v>172</v>
      </c>
      <c r="D3107" s="145" t="s">
        <v>173</v>
      </c>
      <c r="F3107" s="145" t="s">
        <v>174</v>
      </c>
      <c r="G3107" s="145" t="s">
        <v>175</v>
      </c>
      <c r="H3107" s="145" t="s">
        <v>176</v>
      </c>
      <c r="I3107" s="146" t="s">
        <v>177</v>
      </c>
      <c r="J3107" s="145" t="s">
        <v>178</v>
      </c>
    </row>
    <row r="3108" spans="1:8" ht="12.75">
      <c r="A3108" s="147" t="s">
        <v>63</v>
      </c>
      <c r="C3108" s="148">
        <v>251.61100000003353</v>
      </c>
      <c r="D3108" s="128">
        <v>5098263.4922943115</v>
      </c>
      <c r="F3108" s="128">
        <v>36400</v>
      </c>
      <c r="G3108" s="128">
        <v>29600</v>
      </c>
      <c r="H3108" s="149" t="s">
        <v>851</v>
      </c>
    </row>
    <row r="3110" spans="4:8" ht="12.75">
      <c r="D3110" s="128">
        <v>5049576.604721069</v>
      </c>
      <c r="F3110" s="128">
        <v>37000</v>
      </c>
      <c r="G3110" s="128">
        <v>28800</v>
      </c>
      <c r="H3110" s="149" t="s">
        <v>1074</v>
      </c>
    </row>
    <row r="3112" spans="4:8" ht="12.75">
      <c r="D3112" s="128">
        <v>5092924.35836792</v>
      </c>
      <c r="F3112" s="128">
        <v>35300</v>
      </c>
      <c r="G3112" s="128">
        <v>29700</v>
      </c>
      <c r="H3112" s="149" t="s">
        <v>1075</v>
      </c>
    </row>
    <row r="3114" spans="1:10" ht="12.75">
      <c r="A3114" s="144" t="s">
        <v>179</v>
      </c>
      <c r="C3114" s="150" t="s">
        <v>180</v>
      </c>
      <c r="D3114" s="128">
        <v>5080254.818461101</v>
      </c>
      <c r="F3114" s="128">
        <v>36233.333333333336</v>
      </c>
      <c r="G3114" s="128">
        <v>29366.666666666664</v>
      </c>
      <c r="H3114" s="128">
        <v>5047488.662929885</v>
      </c>
      <c r="I3114" s="128">
        <v>-0.0001</v>
      </c>
      <c r="J3114" s="128">
        <v>-0.0001</v>
      </c>
    </row>
    <row r="3115" spans="1:8" ht="12.75">
      <c r="A3115" s="127">
        <v>38400.99859953704</v>
      </c>
      <c r="C3115" s="150" t="s">
        <v>181</v>
      </c>
      <c r="D3115" s="128">
        <v>26701.894810668404</v>
      </c>
      <c r="F3115" s="128">
        <v>862.167810425171</v>
      </c>
      <c r="G3115" s="128">
        <v>493.28828623162474</v>
      </c>
      <c r="H3115" s="128">
        <v>26701.894810668404</v>
      </c>
    </row>
    <row r="3117" spans="3:8" ht="12.75">
      <c r="C3117" s="150" t="s">
        <v>182</v>
      </c>
      <c r="D3117" s="128">
        <v>0.5256014858474535</v>
      </c>
      <c r="F3117" s="128">
        <v>2.3794879772543815</v>
      </c>
      <c r="G3117" s="128">
        <v>1.679755798745601</v>
      </c>
      <c r="H3117" s="128">
        <v>0.5290134677621824</v>
      </c>
    </row>
    <row r="3118" spans="1:10" ht="12.75">
      <c r="A3118" s="144" t="s">
        <v>171</v>
      </c>
      <c r="C3118" s="145" t="s">
        <v>172</v>
      </c>
      <c r="D3118" s="145" t="s">
        <v>173</v>
      </c>
      <c r="F3118" s="145" t="s">
        <v>174</v>
      </c>
      <c r="G3118" s="145" t="s">
        <v>175</v>
      </c>
      <c r="H3118" s="145" t="s">
        <v>176</v>
      </c>
      <c r="I3118" s="146" t="s">
        <v>177</v>
      </c>
      <c r="J3118" s="145" t="s">
        <v>178</v>
      </c>
    </row>
    <row r="3119" spans="1:8" ht="12.75">
      <c r="A3119" s="147" t="s">
        <v>66</v>
      </c>
      <c r="C3119" s="148">
        <v>257.6099999998696</v>
      </c>
      <c r="D3119" s="128">
        <v>326978.842089653</v>
      </c>
      <c r="F3119" s="128">
        <v>14814.999999985099</v>
      </c>
      <c r="G3119" s="128">
        <v>12215</v>
      </c>
      <c r="H3119" s="149" t="s">
        <v>1076</v>
      </c>
    </row>
    <row r="3121" spans="4:8" ht="12.75">
      <c r="D3121" s="128">
        <v>343845.5154938698</v>
      </c>
      <c r="F3121" s="128">
        <v>14407.5</v>
      </c>
      <c r="G3121" s="128">
        <v>12287.5</v>
      </c>
      <c r="H3121" s="149" t="s">
        <v>1077</v>
      </c>
    </row>
    <row r="3123" spans="4:8" ht="12.75">
      <c r="D3123" s="128">
        <v>336537.497836113</v>
      </c>
      <c r="F3123" s="128">
        <v>14575</v>
      </c>
      <c r="G3123" s="128">
        <v>12290</v>
      </c>
      <c r="H3123" s="149" t="s">
        <v>1078</v>
      </c>
    </row>
    <row r="3125" spans="1:10" ht="12.75">
      <c r="A3125" s="144" t="s">
        <v>179</v>
      </c>
      <c r="C3125" s="150" t="s">
        <v>180</v>
      </c>
      <c r="D3125" s="128">
        <v>335787.28513987863</v>
      </c>
      <c r="F3125" s="128">
        <v>14599.166666661698</v>
      </c>
      <c r="G3125" s="128">
        <v>12264.166666666668</v>
      </c>
      <c r="H3125" s="128">
        <v>322355.6184732144</v>
      </c>
      <c r="I3125" s="128">
        <v>-0.0001</v>
      </c>
      <c r="J3125" s="128">
        <v>-0.0001</v>
      </c>
    </row>
    <row r="3126" spans="1:8" ht="12.75">
      <c r="A3126" s="127">
        <v>38400.999247685184</v>
      </c>
      <c r="C3126" s="150" t="s">
        <v>181</v>
      </c>
      <c r="D3126" s="128">
        <v>8458.326208435525</v>
      </c>
      <c r="F3126" s="128">
        <v>204.82207725261975</v>
      </c>
      <c r="G3126" s="128">
        <v>42.59792639710686</v>
      </c>
      <c r="H3126" s="128">
        <v>8458.326208435525</v>
      </c>
    </row>
    <row r="3128" spans="3:8" ht="12.75">
      <c r="C3128" s="150" t="s">
        <v>182</v>
      </c>
      <c r="D3128" s="128">
        <v>2.518953689658632</v>
      </c>
      <c r="F3128" s="128">
        <v>1.4029710183413857</v>
      </c>
      <c r="G3128" s="128">
        <v>0.347336493011675</v>
      </c>
      <c r="H3128" s="128">
        <v>2.623911519984367</v>
      </c>
    </row>
    <row r="3129" spans="1:10" ht="12.75">
      <c r="A3129" s="144" t="s">
        <v>171</v>
      </c>
      <c r="C3129" s="145" t="s">
        <v>172</v>
      </c>
      <c r="D3129" s="145" t="s">
        <v>173</v>
      </c>
      <c r="F3129" s="145" t="s">
        <v>174</v>
      </c>
      <c r="G3129" s="145" t="s">
        <v>175</v>
      </c>
      <c r="H3129" s="145" t="s">
        <v>176</v>
      </c>
      <c r="I3129" s="146" t="s">
        <v>177</v>
      </c>
      <c r="J3129" s="145" t="s">
        <v>178</v>
      </c>
    </row>
    <row r="3130" spans="1:8" ht="12.75">
      <c r="A3130" s="147" t="s">
        <v>65</v>
      </c>
      <c r="C3130" s="148">
        <v>259.9399999999441</v>
      </c>
      <c r="D3130" s="128">
        <v>2515464.8393936157</v>
      </c>
      <c r="F3130" s="128">
        <v>24650</v>
      </c>
      <c r="G3130" s="128">
        <v>22975</v>
      </c>
      <c r="H3130" s="149" t="s">
        <v>1079</v>
      </c>
    </row>
    <row r="3132" spans="4:8" ht="12.75">
      <c r="D3132" s="128">
        <v>2586979.8775177</v>
      </c>
      <c r="F3132" s="128">
        <v>24775</v>
      </c>
      <c r="G3132" s="128">
        <v>22875</v>
      </c>
      <c r="H3132" s="149" t="s">
        <v>1080</v>
      </c>
    </row>
    <row r="3134" spans="4:8" ht="12.75">
      <c r="D3134" s="128">
        <v>2465878.5131645203</v>
      </c>
      <c r="F3134" s="128">
        <v>24950</v>
      </c>
      <c r="G3134" s="128">
        <v>23250</v>
      </c>
      <c r="H3134" s="149" t="s">
        <v>1081</v>
      </c>
    </row>
    <row r="3136" spans="1:10" ht="12.75">
      <c r="A3136" s="144" t="s">
        <v>179</v>
      </c>
      <c r="C3136" s="150" t="s">
        <v>180</v>
      </c>
      <c r="D3136" s="128">
        <v>2522774.4100252786</v>
      </c>
      <c r="F3136" s="128">
        <v>24791.666666666664</v>
      </c>
      <c r="G3136" s="128">
        <v>23033.333333333336</v>
      </c>
      <c r="H3136" s="128">
        <v>2498958.1207171027</v>
      </c>
      <c r="I3136" s="128">
        <v>-0.0001</v>
      </c>
      <c r="J3136" s="128">
        <v>-0.0001</v>
      </c>
    </row>
    <row r="3137" spans="1:8" ht="12.75">
      <c r="A3137" s="127">
        <v>38400.99990740741</v>
      </c>
      <c r="C3137" s="150" t="s">
        <v>181</v>
      </c>
      <c r="D3137" s="128">
        <v>60880.68231519201</v>
      </c>
      <c r="F3137" s="128">
        <v>150.6928443335427</v>
      </c>
      <c r="G3137" s="128">
        <v>194.18633662885074</v>
      </c>
      <c r="H3137" s="128">
        <v>60880.68231519201</v>
      </c>
    </row>
    <row r="3139" spans="3:8" ht="12.75">
      <c r="C3139" s="150" t="s">
        <v>182</v>
      </c>
      <c r="D3139" s="128">
        <v>2.413243216407208</v>
      </c>
      <c r="F3139" s="128">
        <v>0.6078366830260549</v>
      </c>
      <c r="G3139" s="128">
        <v>0.8430665844957339</v>
      </c>
      <c r="H3139" s="128">
        <v>2.43624260088527</v>
      </c>
    </row>
    <row r="3140" spans="1:10" ht="12.75">
      <c r="A3140" s="144" t="s">
        <v>171</v>
      </c>
      <c r="C3140" s="145" t="s">
        <v>172</v>
      </c>
      <c r="D3140" s="145" t="s">
        <v>173</v>
      </c>
      <c r="F3140" s="145" t="s">
        <v>174</v>
      </c>
      <c r="G3140" s="145" t="s">
        <v>175</v>
      </c>
      <c r="H3140" s="145" t="s">
        <v>176</v>
      </c>
      <c r="I3140" s="146" t="s">
        <v>177</v>
      </c>
      <c r="J3140" s="145" t="s">
        <v>178</v>
      </c>
    </row>
    <row r="3141" spans="1:8" ht="12.75">
      <c r="A3141" s="147" t="s">
        <v>67</v>
      </c>
      <c r="C3141" s="148">
        <v>285.2129999999888</v>
      </c>
      <c r="D3141" s="128">
        <v>1006223.9494857788</v>
      </c>
      <c r="F3141" s="128">
        <v>14750</v>
      </c>
      <c r="G3141" s="128">
        <v>12625</v>
      </c>
      <c r="H3141" s="149" t="s">
        <v>1082</v>
      </c>
    </row>
    <row r="3143" spans="4:8" ht="12.75">
      <c r="D3143" s="128">
        <v>1007980.751127243</v>
      </c>
      <c r="F3143" s="128">
        <v>14825</v>
      </c>
      <c r="G3143" s="128">
        <v>12500</v>
      </c>
      <c r="H3143" s="149" t="s">
        <v>1083</v>
      </c>
    </row>
    <row r="3145" spans="4:8" ht="12.75">
      <c r="D3145" s="128">
        <v>997560.6900196075</v>
      </c>
      <c r="F3145" s="128">
        <v>14825</v>
      </c>
      <c r="G3145" s="128">
        <v>12450</v>
      </c>
      <c r="H3145" s="149" t="s">
        <v>1084</v>
      </c>
    </row>
    <row r="3147" spans="1:10" ht="12.75">
      <c r="A3147" s="144" t="s">
        <v>179</v>
      </c>
      <c r="C3147" s="150" t="s">
        <v>180</v>
      </c>
      <c r="D3147" s="128">
        <v>1003921.7968775432</v>
      </c>
      <c r="F3147" s="128">
        <v>14800</v>
      </c>
      <c r="G3147" s="128">
        <v>12525</v>
      </c>
      <c r="H3147" s="128">
        <v>990335.7068902175</v>
      </c>
      <c r="I3147" s="128">
        <v>-0.0001</v>
      </c>
      <c r="J3147" s="128">
        <v>-0.0001</v>
      </c>
    </row>
    <row r="3148" spans="1:8" ht="12.75">
      <c r="A3148" s="127">
        <v>38401.00059027778</v>
      </c>
      <c r="C3148" s="150" t="s">
        <v>181</v>
      </c>
      <c r="D3148" s="128">
        <v>5578.471864714983</v>
      </c>
      <c r="F3148" s="128">
        <v>43.30127018922193</v>
      </c>
      <c r="G3148" s="128">
        <v>90.13878188659973</v>
      </c>
      <c r="H3148" s="128">
        <v>5578.471864714983</v>
      </c>
    </row>
    <row r="3150" spans="3:8" ht="12.75">
      <c r="C3150" s="150" t="s">
        <v>182</v>
      </c>
      <c r="D3150" s="128">
        <v>0.5556679695635135</v>
      </c>
      <c r="F3150" s="128">
        <v>0.29257614992717523</v>
      </c>
      <c r="G3150" s="128">
        <v>0.7196709132662653</v>
      </c>
      <c r="H3150" s="128">
        <v>0.5632909957606305</v>
      </c>
    </row>
    <row r="3151" spans="1:10" ht="12.75">
      <c r="A3151" s="144" t="s">
        <v>171</v>
      </c>
      <c r="C3151" s="145" t="s">
        <v>172</v>
      </c>
      <c r="D3151" s="145" t="s">
        <v>173</v>
      </c>
      <c r="F3151" s="145" t="s">
        <v>174</v>
      </c>
      <c r="G3151" s="145" t="s">
        <v>175</v>
      </c>
      <c r="H3151" s="145" t="s">
        <v>176</v>
      </c>
      <c r="I3151" s="146" t="s">
        <v>177</v>
      </c>
      <c r="J3151" s="145" t="s">
        <v>178</v>
      </c>
    </row>
    <row r="3152" spans="1:8" ht="12.75">
      <c r="A3152" s="147" t="s">
        <v>63</v>
      </c>
      <c r="C3152" s="148">
        <v>288.1579999998212</v>
      </c>
      <c r="D3152" s="128">
        <v>513337.7950873375</v>
      </c>
      <c r="F3152" s="128">
        <v>5220</v>
      </c>
      <c r="G3152" s="128">
        <v>4630</v>
      </c>
      <c r="H3152" s="149" t="s">
        <v>1085</v>
      </c>
    </row>
    <row r="3154" spans="4:8" ht="12.75">
      <c r="D3154" s="128">
        <v>512494.6061387062</v>
      </c>
      <c r="F3154" s="128">
        <v>5220</v>
      </c>
      <c r="G3154" s="128">
        <v>4630</v>
      </c>
      <c r="H3154" s="149" t="s">
        <v>1086</v>
      </c>
    </row>
    <row r="3156" spans="4:8" ht="12.75">
      <c r="D3156" s="128">
        <v>511717.02040576935</v>
      </c>
      <c r="F3156" s="128">
        <v>5220</v>
      </c>
      <c r="G3156" s="128">
        <v>4630</v>
      </c>
      <c r="H3156" s="149" t="s">
        <v>1087</v>
      </c>
    </row>
    <row r="3158" spans="1:10" ht="12.75">
      <c r="A3158" s="144" t="s">
        <v>179</v>
      </c>
      <c r="C3158" s="150" t="s">
        <v>180</v>
      </c>
      <c r="D3158" s="128">
        <v>512516.47387727106</v>
      </c>
      <c r="F3158" s="128">
        <v>5220</v>
      </c>
      <c r="G3158" s="128">
        <v>4630</v>
      </c>
      <c r="H3158" s="128">
        <v>507596.0424613418</v>
      </c>
      <c r="I3158" s="128">
        <v>-0.0001</v>
      </c>
      <c r="J3158" s="128">
        <v>-0.0001</v>
      </c>
    </row>
    <row r="3159" spans="1:8" ht="12.75">
      <c r="A3159" s="127">
        <v>38401.00101851852</v>
      </c>
      <c r="C3159" s="150" t="s">
        <v>181</v>
      </c>
      <c r="D3159" s="128">
        <v>810.6085927085383</v>
      </c>
      <c r="H3159" s="128">
        <v>810.6085927085383</v>
      </c>
    </row>
    <row r="3161" spans="3:8" ht="12.75">
      <c r="C3161" s="150" t="s">
        <v>182</v>
      </c>
      <c r="D3161" s="128">
        <v>0.15816244628707277</v>
      </c>
      <c r="F3161" s="128">
        <v>0</v>
      </c>
      <c r="G3161" s="128">
        <v>0</v>
      </c>
      <c r="H3161" s="128">
        <v>0.1596956092836901</v>
      </c>
    </row>
    <row r="3162" spans="1:10" ht="12.75">
      <c r="A3162" s="144" t="s">
        <v>171</v>
      </c>
      <c r="C3162" s="145" t="s">
        <v>172</v>
      </c>
      <c r="D3162" s="145" t="s">
        <v>173</v>
      </c>
      <c r="F3162" s="145" t="s">
        <v>174</v>
      </c>
      <c r="G3162" s="145" t="s">
        <v>175</v>
      </c>
      <c r="H3162" s="145" t="s">
        <v>176</v>
      </c>
      <c r="I3162" s="146" t="s">
        <v>177</v>
      </c>
      <c r="J3162" s="145" t="s">
        <v>178</v>
      </c>
    </row>
    <row r="3163" spans="1:8" ht="12.75">
      <c r="A3163" s="147" t="s">
        <v>64</v>
      </c>
      <c r="C3163" s="148">
        <v>334.94100000010803</v>
      </c>
      <c r="D3163" s="128">
        <v>214662.75684666634</v>
      </c>
      <c r="F3163" s="128">
        <v>32600</v>
      </c>
      <c r="G3163" s="128">
        <v>49200</v>
      </c>
      <c r="H3163" s="149" t="s">
        <v>1088</v>
      </c>
    </row>
    <row r="3165" spans="4:8" ht="12.75">
      <c r="D3165" s="128">
        <v>208677.64582753181</v>
      </c>
      <c r="F3165" s="128">
        <v>32700</v>
      </c>
      <c r="G3165" s="128">
        <v>50700</v>
      </c>
      <c r="H3165" s="149" t="s">
        <v>1089</v>
      </c>
    </row>
    <row r="3167" spans="4:8" ht="12.75">
      <c r="D3167" s="128">
        <v>205459.42438840866</v>
      </c>
      <c r="F3167" s="128">
        <v>32800</v>
      </c>
      <c r="G3167" s="128">
        <v>55300</v>
      </c>
      <c r="H3167" s="149" t="s">
        <v>1090</v>
      </c>
    </row>
    <row r="3169" spans="1:10" ht="12.75">
      <c r="A3169" s="144" t="s">
        <v>179</v>
      </c>
      <c r="C3169" s="150" t="s">
        <v>180</v>
      </c>
      <c r="D3169" s="128">
        <v>209599.94235420227</v>
      </c>
      <c r="F3169" s="128">
        <v>32700</v>
      </c>
      <c r="G3169" s="128">
        <v>51733.33333333333</v>
      </c>
      <c r="H3169" s="128">
        <v>162654.86897894018</v>
      </c>
      <c r="I3169" s="128">
        <v>-0.0001</v>
      </c>
      <c r="J3169" s="128">
        <v>-0.0001</v>
      </c>
    </row>
    <row r="3170" spans="1:8" ht="12.75">
      <c r="A3170" s="127">
        <v>38401.001493055555</v>
      </c>
      <c r="C3170" s="150" t="s">
        <v>181</v>
      </c>
      <c r="D3170" s="128">
        <v>4670.471630000618</v>
      </c>
      <c r="F3170" s="128">
        <v>100</v>
      </c>
      <c r="G3170" s="128">
        <v>3178.5741037976973</v>
      </c>
      <c r="H3170" s="128">
        <v>4670.471630000618</v>
      </c>
    </row>
    <row r="3172" spans="3:8" ht="12.75">
      <c r="C3172" s="150" t="s">
        <v>182</v>
      </c>
      <c r="D3172" s="128">
        <v>2.228279062266154</v>
      </c>
      <c r="F3172" s="128">
        <v>0.3058103975535168</v>
      </c>
      <c r="G3172" s="128">
        <v>6.144150973835757</v>
      </c>
      <c r="H3172" s="128">
        <v>2.8713998291716245</v>
      </c>
    </row>
    <row r="3173" spans="1:10" ht="12.75">
      <c r="A3173" s="144" t="s">
        <v>171</v>
      </c>
      <c r="C3173" s="145" t="s">
        <v>172</v>
      </c>
      <c r="D3173" s="145" t="s">
        <v>173</v>
      </c>
      <c r="F3173" s="145" t="s">
        <v>174</v>
      </c>
      <c r="G3173" s="145" t="s">
        <v>175</v>
      </c>
      <c r="H3173" s="145" t="s">
        <v>176</v>
      </c>
      <c r="I3173" s="146" t="s">
        <v>177</v>
      </c>
      <c r="J3173" s="145" t="s">
        <v>178</v>
      </c>
    </row>
    <row r="3174" spans="1:8" ht="12.75">
      <c r="A3174" s="147" t="s">
        <v>68</v>
      </c>
      <c r="C3174" s="148">
        <v>393.36599999992177</v>
      </c>
      <c r="D3174" s="128">
        <v>4180649.7064704895</v>
      </c>
      <c r="F3174" s="128">
        <v>14900</v>
      </c>
      <c r="G3174" s="128">
        <v>15900</v>
      </c>
      <c r="H3174" s="149" t="s">
        <v>1091</v>
      </c>
    </row>
    <row r="3176" spans="4:8" ht="12.75">
      <c r="D3176" s="128">
        <v>4140241.6483039856</v>
      </c>
      <c r="F3176" s="128">
        <v>16200</v>
      </c>
      <c r="G3176" s="128">
        <v>15700</v>
      </c>
      <c r="H3176" s="149" t="s">
        <v>1092</v>
      </c>
    </row>
    <row r="3178" spans="4:8" ht="12.75">
      <c r="D3178" s="128">
        <v>4204603.628601074</v>
      </c>
      <c r="F3178" s="128">
        <v>15900</v>
      </c>
      <c r="G3178" s="128">
        <v>15500</v>
      </c>
      <c r="H3178" s="149" t="s">
        <v>1093</v>
      </c>
    </row>
    <row r="3180" spans="1:10" ht="12.75">
      <c r="A3180" s="144" t="s">
        <v>179</v>
      </c>
      <c r="C3180" s="150" t="s">
        <v>180</v>
      </c>
      <c r="D3180" s="128">
        <v>4175164.994458516</v>
      </c>
      <c r="F3180" s="128">
        <v>15666.666666666668</v>
      </c>
      <c r="G3180" s="128">
        <v>15700</v>
      </c>
      <c r="H3180" s="128">
        <v>4159481.661125183</v>
      </c>
      <c r="I3180" s="128">
        <v>-0.0001</v>
      </c>
      <c r="J3180" s="128">
        <v>-0.0001</v>
      </c>
    </row>
    <row r="3181" spans="1:8" ht="12.75">
      <c r="A3181" s="127">
        <v>38401.001979166664</v>
      </c>
      <c r="C3181" s="150" t="s">
        <v>181</v>
      </c>
      <c r="D3181" s="128">
        <v>32529.643040361403</v>
      </c>
      <c r="F3181" s="128">
        <v>680.6859285554045</v>
      </c>
      <c r="G3181" s="128">
        <v>200</v>
      </c>
      <c r="H3181" s="128">
        <v>32529.643040361403</v>
      </c>
    </row>
    <row r="3183" spans="3:8" ht="12.75">
      <c r="C3183" s="150" t="s">
        <v>182</v>
      </c>
      <c r="D3183" s="128">
        <v>0.7791223360881868</v>
      </c>
      <c r="F3183" s="128">
        <v>4.344803799289816</v>
      </c>
      <c r="G3183" s="128">
        <v>1.2738853503184713</v>
      </c>
      <c r="H3183" s="128">
        <v>0.7820600183043431</v>
      </c>
    </row>
    <row r="3184" spans="1:10" ht="12.75">
      <c r="A3184" s="144" t="s">
        <v>171</v>
      </c>
      <c r="C3184" s="145" t="s">
        <v>172</v>
      </c>
      <c r="D3184" s="145" t="s">
        <v>173</v>
      </c>
      <c r="F3184" s="145" t="s">
        <v>174</v>
      </c>
      <c r="G3184" s="145" t="s">
        <v>175</v>
      </c>
      <c r="H3184" s="145" t="s">
        <v>176</v>
      </c>
      <c r="I3184" s="146" t="s">
        <v>177</v>
      </c>
      <c r="J3184" s="145" t="s">
        <v>178</v>
      </c>
    </row>
    <row r="3185" spans="1:8" ht="12.75">
      <c r="A3185" s="147" t="s">
        <v>62</v>
      </c>
      <c r="C3185" s="148">
        <v>396.15199999976903</v>
      </c>
      <c r="D3185" s="128">
        <v>6359772.425918579</v>
      </c>
      <c r="F3185" s="128">
        <v>112400</v>
      </c>
      <c r="G3185" s="128">
        <v>114000</v>
      </c>
      <c r="H3185" s="149" t="s">
        <v>1094</v>
      </c>
    </row>
    <row r="3187" spans="4:8" ht="12.75">
      <c r="D3187" s="128">
        <v>6238144.211448669</v>
      </c>
      <c r="F3187" s="128">
        <v>114300</v>
      </c>
      <c r="G3187" s="128">
        <v>112600</v>
      </c>
      <c r="H3187" s="149" t="s">
        <v>1095</v>
      </c>
    </row>
    <row r="3189" spans="4:8" ht="12.75">
      <c r="D3189" s="128">
        <v>6451328.930152893</v>
      </c>
      <c r="F3189" s="128">
        <v>111200</v>
      </c>
      <c r="G3189" s="128">
        <v>113300</v>
      </c>
      <c r="H3189" s="149" t="s">
        <v>1096</v>
      </c>
    </row>
    <row r="3191" spans="1:10" ht="12.75">
      <c r="A3191" s="144" t="s">
        <v>179</v>
      </c>
      <c r="C3191" s="150" t="s">
        <v>180</v>
      </c>
      <c r="D3191" s="128">
        <v>6349748.522506714</v>
      </c>
      <c r="F3191" s="128">
        <v>112633.33333333334</v>
      </c>
      <c r="G3191" s="128">
        <v>113300</v>
      </c>
      <c r="H3191" s="128">
        <v>6236785.423021973</v>
      </c>
      <c r="I3191" s="128">
        <v>-0.0001</v>
      </c>
      <c r="J3191" s="128">
        <v>-0.0001</v>
      </c>
    </row>
    <row r="3192" spans="1:8" ht="12.75">
      <c r="A3192" s="127">
        <v>38401.00244212963</v>
      </c>
      <c r="C3192" s="150" t="s">
        <v>181</v>
      </c>
      <c r="D3192" s="128">
        <v>106945.26661783588</v>
      </c>
      <c r="F3192" s="128">
        <v>1563.1165450257809</v>
      </c>
      <c r="G3192" s="128">
        <v>700</v>
      </c>
      <c r="H3192" s="128">
        <v>106945.26661783588</v>
      </c>
    </row>
    <row r="3194" spans="3:8" ht="12.75">
      <c r="C3194" s="150" t="s">
        <v>182</v>
      </c>
      <c r="D3194" s="128">
        <v>1.68424412775983</v>
      </c>
      <c r="F3194" s="128">
        <v>1.3877921382294591</v>
      </c>
      <c r="G3194" s="128">
        <v>0.6178287731685789</v>
      </c>
      <c r="H3194" s="128">
        <v>1.7147498168378</v>
      </c>
    </row>
    <row r="3195" spans="1:10" ht="12.75">
      <c r="A3195" s="144" t="s">
        <v>171</v>
      </c>
      <c r="C3195" s="145" t="s">
        <v>172</v>
      </c>
      <c r="D3195" s="145" t="s">
        <v>173</v>
      </c>
      <c r="F3195" s="145" t="s">
        <v>174</v>
      </c>
      <c r="G3195" s="145" t="s">
        <v>175</v>
      </c>
      <c r="H3195" s="145" t="s">
        <v>176</v>
      </c>
      <c r="I3195" s="146" t="s">
        <v>177</v>
      </c>
      <c r="J3195" s="145" t="s">
        <v>178</v>
      </c>
    </row>
    <row r="3196" spans="1:8" ht="12.75">
      <c r="A3196" s="147" t="s">
        <v>69</v>
      </c>
      <c r="C3196" s="148">
        <v>589.5920000001788</v>
      </c>
      <c r="D3196" s="128">
        <v>576429.638917923</v>
      </c>
      <c r="F3196" s="128">
        <v>4350</v>
      </c>
      <c r="G3196" s="128">
        <v>3930</v>
      </c>
      <c r="H3196" s="149" t="s">
        <v>1097</v>
      </c>
    </row>
    <row r="3198" spans="4:8" ht="12.75">
      <c r="D3198" s="128">
        <v>570563.0474386215</v>
      </c>
      <c r="F3198" s="128">
        <v>4340</v>
      </c>
      <c r="G3198" s="128">
        <v>4040.0000000037253</v>
      </c>
      <c r="H3198" s="149" t="s">
        <v>1098</v>
      </c>
    </row>
    <row r="3200" spans="4:8" ht="12.75">
      <c r="D3200" s="128">
        <v>569234.2102813721</v>
      </c>
      <c r="F3200" s="128">
        <v>4400</v>
      </c>
      <c r="G3200" s="128">
        <v>3959.9999999962747</v>
      </c>
      <c r="H3200" s="149" t="s">
        <v>1099</v>
      </c>
    </row>
    <row r="3202" spans="1:10" ht="12.75">
      <c r="A3202" s="144" t="s">
        <v>179</v>
      </c>
      <c r="C3202" s="150" t="s">
        <v>180</v>
      </c>
      <c r="D3202" s="128">
        <v>572075.6322126389</v>
      </c>
      <c r="F3202" s="128">
        <v>4363.333333333333</v>
      </c>
      <c r="G3202" s="128">
        <v>3976.666666666667</v>
      </c>
      <c r="H3202" s="128">
        <v>567917.3616408118</v>
      </c>
      <c r="I3202" s="128">
        <v>-0.0001</v>
      </c>
      <c r="J3202" s="128">
        <v>-0.0001</v>
      </c>
    </row>
    <row r="3203" spans="1:8" ht="12.75">
      <c r="A3203" s="127">
        <v>38401.00293981482</v>
      </c>
      <c r="C3203" s="150" t="s">
        <v>181</v>
      </c>
      <c r="D3203" s="128">
        <v>3828.770408341517</v>
      </c>
      <c r="F3203" s="128">
        <v>32.14550253664318</v>
      </c>
      <c r="G3203" s="128">
        <v>56.86240703340082</v>
      </c>
      <c r="H3203" s="128">
        <v>3828.770408341517</v>
      </c>
    </row>
    <row r="3205" spans="3:8" ht="12.75">
      <c r="C3205" s="150" t="s">
        <v>182</v>
      </c>
      <c r="D3205" s="128">
        <v>0.6692769614277809</v>
      </c>
      <c r="F3205" s="128">
        <v>0.7367189275013716</v>
      </c>
      <c r="G3205" s="128">
        <v>1.4299012665566004</v>
      </c>
      <c r="H3205" s="128">
        <v>0.6741773833572431</v>
      </c>
    </row>
    <row r="3206" spans="1:10" ht="12.75">
      <c r="A3206" s="144" t="s">
        <v>171</v>
      </c>
      <c r="C3206" s="145" t="s">
        <v>172</v>
      </c>
      <c r="D3206" s="145" t="s">
        <v>173</v>
      </c>
      <c r="F3206" s="145" t="s">
        <v>174</v>
      </c>
      <c r="G3206" s="145" t="s">
        <v>175</v>
      </c>
      <c r="H3206" s="145" t="s">
        <v>176</v>
      </c>
      <c r="I3206" s="146" t="s">
        <v>177</v>
      </c>
      <c r="J3206" s="145" t="s">
        <v>178</v>
      </c>
    </row>
    <row r="3207" spans="1:8" ht="12.75">
      <c r="A3207" s="147" t="s">
        <v>70</v>
      </c>
      <c r="C3207" s="148">
        <v>766.4900000002235</v>
      </c>
      <c r="D3207" s="128">
        <v>3017.2001121640205</v>
      </c>
      <c r="F3207" s="128">
        <v>1768</v>
      </c>
      <c r="G3207" s="128">
        <v>1779</v>
      </c>
      <c r="H3207" s="149" t="s">
        <v>1100</v>
      </c>
    </row>
    <row r="3209" spans="4:8" ht="12.75">
      <c r="D3209" s="128">
        <v>3038.8722579889</v>
      </c>
      <c r="F3209" s="128">
        <v>1832</v>
      </c>
      <c r="G3209" s="128">
        <v>2021</v>
      </c>
      <c r="H3209" s="149" t="s">
        <v>1101</v>
      </c>
    </row>
    <row r="3211" spans="4:8" ht="12.75">
      <c r="D3211" s="128">
        <v>2990.7401292659342</v>
      </c>
      <c r="F3211" s="128">
        <v>1837</v>
      </c>
      <c r="G3211" s="128">
        <v>1795.0000000018626</v>
      </c>
      <c r="H3211" s="149" t="s">
        <v>1102</v>
      </c>
    </row>
    <row r="3213" spans="1:10" ht="12.75">
      <c r="A3213" s="144" t="s">
        <v>179</v>
      </c>
      <c r="C3213" s="150" t="s">
        <v>180</v>
      </c>
      <c r="D3213" s="128">
        <v>3015.604166472952</v>
      </c>
      <c r="F3213" s="128">
        <v>1812.3333333333335</v>
      </c>
      <c r="G3213" s="128">
        <v>1865.0000000006207</v>
      </c>
      <c r="H3213" s="128">
        <v>1175.9098575295395</v>
      </c>
      <c r="I3213" s="128">
        <v>-0.0001</v>
      </c>
      <c r="J3213" s="128">
        <v>-0.0001</v>
      </c>
    </row>
    <row r="3214" spans="1:8" ht="12.75">
      <c r="A3214" s="127">
        <v>38401.0034375</v>
      </c>
      <c r="C3214" s="150" t="s">
        <v>181</v>
      </c>
      <c r="D3214" s="128">
        <v>24.105719981730857</v>
      </c>
      <c r="F3214" s="128">
        <v>38.47510017314228</v>
      </c>
      <c r="G3214" s="128">
        <v>135.33661736525582</v>
      </c>
      <c r="H3214" s="128">
        <v>24.105719981730857</v>
      </c>
    </row>
    <row r="3216" spans="3:8" ht="12.75">
      <c r="C3216" s="150" t="s">
        <v>182</v>
      </c>
      <c r="D3216" s="128">
        <v>0.7993661850495745</v>
      </c>
      <c r="F3216" s="128">
        <v>2.122959362137702</v>
      </c>
      <c r="G3216" s="128">
        <v>7.256655086606475</v>
      </c>
      <c r="H3216" s="128">
        <v>2.0499632541880706</v>
      </c>
    </row>
    <row r="3217" spans="1:16" ht="12.75">
      <c r="A3217" s="138" t="s">
        <v>226</v>
      </c>
      <c r="B3217" s="133" t="s">
        <v>203</v>
      </c>
      <c r="D3217" s="138" t="s">
        <v>227</v>
      </c>
      <c r="E3217" s="133" t="s">
        <v>228</v>
      </c>
      <c r="F3217" s="134" t="s">
        <v>116</v>
      </c>
      <c r="G3217" s="139" t="s">
        <v>230</v>
      </c>
      <c r="H3217" s="140">
        <v>2</v>
      </c>
      <c r="I3217" s="141" t="s">
        <v>231</v>
      </c>
      <c r="J3217" s="140">
        <v>13</v>
      </c>
      <c r="K3217" s="139" t="s">
        <v>232</v>
      </c>
      <c r="L3217" s="142">
        <v>1</v>
      </c>
      <c r="M3217" s="139" t="s">
        <v>233</v>
      </c>
      <c r="N3217" s="143">
        <v>1</v>
      </c>
      <c r="O3217" s="139" t="s">
        <v>234</v>
      </c>
      <c r="P3217" s="143">
        <v>1</v>
      </c>
    </row>
    <row r="3219" spans="1:10" ht="12.75">
      <c r="A3219" s="144" t="s">
        <v>171</v>
      </c>
      <c r="C3219" s="145" t="s">
        <v>172</v>
      </c>
      <c r="D3219" s="145" t="s">
        <v>173</v>
      </c>
      <c r="F3219" s="145" t="s">
        <v>174</v>
      </c>
      <c r="G3219" s="145" t="s">
        <v>175</v>
      </c>
      <c r="H3219" s="145" t="s">
        <v>176</v>
      </c>
      <c r="I3219" s="146" t="s">
        <v>177</v>
      </c>
      <c r="J3219" s="145" t="s">
        <v>178</v>
      </c>
    </row>
    <row r="3220" spans="1:8" ht="12.75">
      <c r="A3220" s="147" t="s">
        <v>38</v>
      </c>
      <c r="C3220" s="148">
        <v>178.2290000000503</v>
      </c>
      <c r="D3220" s="128">
        <v>628.4463249882683</v>
      </c>
      <c r="F3220" s="128">
        <v>372</v>
      </c>
      <c r="G3220" s="128">
        <v>330</v>
      </c>
      <c r="H3220" s="149" t="s">
        <v>1103</v>
      </c>
    </row>
    <row r="3222" spans="4:8" ht="12.75">
      <c r="D3222" s="128">
        <v>602.3274734318256</v>
      </c>
      <c r="F3222" s="128">
        <v>318</v>
      </c>
      <c r="G3222" s="128">
        <v>364</v>
      </c>
      <c r="H3222" s="149" t="s">
        <v>1104</v>
      </c>
    </row>
    <row r="3224" spans="4:8" ht="12.75">
      <c r="D3224" s="128">
        <v>647.0949032930657</v>
      </c>
      <c r="F3224" s="128">
        <v>314</v>
      </c>
      <c r="G3224" s="128">
        <v>341</v>
      </c>
      <c r="H3224" s="149" t="s">
        <v>1105</v>
      </c>
    </row>
    <row r="3226" spans="1:8" ht="12.75">
      <c r="A3226" s="144" t="s">
        <v>179</v>
      </c>
      <c r="C3226" s="150" t="s">
        <v>180</v>
      </c>
      <c r="D3226" s="128">
        <v>625.9562339043865</v>
      </c>
      <c r="F3226" s="128">
        <v>334.66666666666663</v>
      </c>
      <c r="G3226" s="128">
        <v>345</v>
      </c>
      <c r="H3226" s="128">
        <v>284.7470470639148</v>
      </c>
    </row>
    <row r="3227" spans="1:8" ht="12.75">
      <c r="A3227" s="127">
        <v>38401.00570601852</v>
      </c>
      <c r="C3227" s="150" t="s">
        <v>181</v>
      </c>
      <c r="D3227" s="128">
        <v>22.487354430874234</v>
      </c>
      <c r="F3227" s="128">
        <v>32.39341496868358</v>
      </c>
      <c r="G3227" s="128">
        <v>17.349351572897472</v>
      </c>
      <c r="H3227" s="128">
        <v>22.487354430874234</v>
      </c>
    </row>
    <row r="3229" spans="3:8" ht="12.75">
      <c r="C3229" s="150" t="s">
        <v>182</v>
      </c>
      <c r="D3229" s="128">
        <v>3.5924803065878774</v>
      </c>
      <c r="F3229" s="128">
        <v>9.67930726155884</v>
      </c>
      <c r="G3229" s="128">
        <v>5.028797557361587</v>
      </c>
      <c r="H3229" s="128">
        <v>7.8973090898557</v>
      </c>
    </row>
    <row r="3230" spans="1:10" ht="12.75">
      <c r="A3230" s="144" t="s">
        <v>171</v>
      </c>
      <c r="C3230" s="145" t="s">
        <v>172</v>
      </c>
      <c r="D3230" s="145" t="s">
        <v>173</v>
      </c>
      <c r="F3230" s="145" t="s">
        <v>174</v>
      </c>
      <c r="G3230" s="145" t="s">
        <v>175</v>
      </c>
      <c r="H3230" s="145" t="s">
        <v>176</v>
      </c>
      <c r="I3230" s="146" t="s">
        <v>177</v>
      </c>
      <c r="J3230" s="145" t="s">
        <v>178</v>
      </c>
    </row>
    <row r="3231" spans="1:8" ht="12.75">
      <c r="A3231" s="147" t="s">
        <v>63</v>
      </c>
      <c r="C3231" s="148">
        <v>251.61100000003353</v>
      </c>
      <c r="D3231" s="128">
        <v>4852856.103927612</v>
      </c>
      <c r="F3231" s="128">
        <v>35400</v>
      </c>
      <c r="G3231" s="128">
        <v>29500</v>
      </c>
      <c r="H3231" s="149" t="s">
        <v>1106</v>
      </c>
    </row>
    <row r="3233" spans="4:8" ht="12.75">
      <c r="D3233" s="128">
        <v>4908509.176445007</v>
      </c>
      <c r="F3233" s="128">
        <v>34500</v>
      </c>
      <c r="G3233" s="128">
        <v>29500</v>
      </c>
      <c r="H3233" s="149" t="s">
        <v>1107</v>
      </c>
    </row>
    <row r="3235" spans="4:8" ht="12.75">
      <c r="D3235" s="128">
        <v>4805913.650917053</v>
      </c>
      <c r="F3235" s="128">
        <v>36000</v>
      </c>
      <c r="G3235" s="128">
        <v>29600</v>
      </c>
      <c r="H3235" s="149" t="s">
        <v>1108</v>
      </c>
    </row>
    <row r="3237" spans="1:10" ht="12.75">
      <c r="A3237" s="144" t="s">
        <v>179</v>
      </c>
      <c r="C3237" s="150" t="s">
        <v>180</v>
      </c>
      <c r="D3237" s="128">
        <v>4855759.643763225</v>
      </c>
      <c r="F3237" s="128">
        <v>35300</v>
      </c>
      <c r="G3237" s="128">
        <v>29533.333333333336</v>
      </c>
      <c r="H3237" s="128">
        <v>4823371.399878595</v>
      </c>
      <c r="I3237" s="128">
        <v>-0.0001</v>
      </c>
      <c r="J3237" s="128">
        <v>-0.0001</v>
      </c>
    </row>
    <row r="3238" spans="1:8" ht="12.75">
      <c r="A3238" s="127">
        <v>38401.00622685185</v>
      </c>
      <c r="C3238" s="150" t="s">
        <v>181</v>
      </c>
      <c r="D3238" s="128">
        <v>51359.35525568833</v>
      </c>
      <c r="F3238" s="128">
        <v>754.983443527075</v>
      </c>
      <c r="G3238" s="128">
        <v>57.73502691896257</v>
      </c>
      <c r="H3238" s="128">
        <v>51359.35525568833</v>
      </c>
    </row>
    <row r="3240" spans="3:8" ht="12.75">
      <c r="C3240" s="150" t="s">
        <v>182</v>
      </c>
      <c r="D3240" s="128">
        <v>1.0576997014597844</v>
      </c>
      <c r="F3240" s="128">
        <v>2.138763296110694</v>
      </c>
      <c r="G3240" s="128">
        <v>0.1954910618023563</v>
      </c>
      <c r="H3240" s="128">
        <v>1.0648020025366705</v>
      </c>
    </row>
    <row r="3241" spans="1:10" ht="12.75">
      <c r="A3241" s="144" t="s">
        <v>171</v>
      </c>
      <c r="C3241" s="145" t="s">
        <v>172</v>
      </c>
      <c r="D3241" s="145" t="s">
        <v>173</v>
      </c>
      <c r="F3241" s="145" t="s">
        <v>174</v>
      </c>
      <c r="G3241" s="145" t="s">
        <v>175</v>
      </c>
      <c r="H3241" s="145" t="s">
        <v>176</v>
      </c>
      <c r="I3241" s="146" t="s">
        <v>177</v>
      </c>
      <c r="J3241" s="145" t="s">
        <v>178</v>
      </c>
    </row>
    <row r="3242" spans="1:8" ht="12.75">
      <c r="A3242" s="147" t="s">
        <v>66</v>
      </c>
      <c r="C3242" s="148">
        <v>257.6099999998696</v>
      </c>
      <c r="D3242" s="128">
        <v>451450.9648489952</v>
      </c>
      <c r="F3242" s="128">
        <v>17870</v>
      </c>
      <c r="G3242" s="128">
        <v>13467.5</v>
      </c>
      <c r="H3242" s="149" t="s">
        <v>1109</v>
      </c>
    </row>
    <row r="3244" spans="4:8" ht="12.75">
      <c r="D3244" s="128">
        <v>456076.0656275749</v>
      </c>
      <c r="F3244" s="128">
        <v>17080</v>
      </c>
      <c r="G3244" s="128">
        <v>13062.5</v>
      </c>
      <c r="H3244" s="149" t="s">
        <v>1110</v>
      </c>
    </row>
    <row r="3246" spans="4:8" ht="12.75">
      <c r="D3246" s="128">
        <v>447490.2612833977</v>
      </c>
      <c r="F3246" s="128">
        <v>18437.5</v>
      </c>
      <c r="G3246" s="128">
        <v>13139.999999985099</v>
      </c>
      <c r="H3246" s="149" t="s">
        <v>1111</v>
      </c>
    </row>
    <row r="3248" spans="1:10" ht="12.75">
      <c r="A3248" s="144" t="s">
        <v>179</v>
      </c>
      <c r="C3248" s="150" t="s">
        <v>180</v>
      </c>
      <c r="D3248" s="128">
        <v>451672.430586656</v>
      </c>
      <c r="F3248" s="128">
        <v>17795.833333333332</v>
      </c>
      <c r="G3248" s="128">
        <v>13223.333333328366</v>
      </c>
      <c r="H3248" s="128">
        <v>436162.84725332505</v>
      </c>
      <c r="I3248" s="128">
        <v>-0.0001</v>
      </c>
      <c r="J3248" s="128">
        <v>-0.0001</v>
      </c>
    </row>
    <row r="3249" spans="1:8" ht="12.75">
      <c r="A3249" s="127">
        <v>38401.00686342592</v>
      </c>
      <c r="C3249" s="150" t="s">
        <v>181</v>
      </c>
      <c r="D3249" s="128">
        <v>4297.184469376916</v>
      </c>
      <c r="F3249" s="128">
        <v>681.7822844085445</v>
      </c>
      <c r="G3249" s="128">
        <v>214.97577383173675</v>
      </c>
      <c r="H3249" s="128">
        <v>4297.184469376916</v>
      </c>
    </row>
    <row r="3251" spans="3:8" ht="12.75">
      <c r="C3251" s="150" t="s">
        <v>182</v>
      </c>
      <c r="D3251" s="128">
        <v>0.9513940144178176</v>
      </c>
      <c r="F3251" s="128">
        <v>3.831134353969813</v>
      </c>
      <c r="G3251" s="128">
        <v>1.6257305810321463</v>
      </c>
      <c r="H3251" s="128">
        <v>0.9852247839167961</v>
      </c>
    </row>
    <row r="3252" spans="1:10" ht="12.75">
      <c r="A3252" s="144" t="s">
        <v>171</v>
      </c>
      <c r="C3252" s="145" t="s">
        <v>172</v>
      </c>
      <c r="D3252" s="145" t="s">
        <v>173</v>
      </c>
      <c r="F3252" s="145" t="s">
        <v>174</v>
      </c>
      <c r="G3252" s="145" t="s">
        <v>175</v>
      </c>
      <c r="H3252" s="145" t="s">
        <v>176</v>
      </c>
      <c r="I3252" s="146" t="s">
        <v>177</v>
      </c>
      <c r="J3252" s="145" t="s">
        <v>178</v>
      </c>
    </row>
    <row r="3253" spans="1:8" ht="12.75">
      <c r="A3253" s="147" t="s">
        <v>65</v>
      </c>
      <c r="C3253" s="148">
        <v>259.9399999999441</v>
      </c>
      <c r="D3253" s="128">
        <v>4748574.26676178</v>
      </c>
      <c r="F3253" s="128">
        <v>31325</v>
      </c>
      <c r="G3253" s="128">
        <v>28000</v>
      </c>
      <c r="H3253" s="149" t="s">
        <v>1112</v>
      </c>
    </row>
    <row r="3255" spans="4:8" ht="12.75">
      <c r="D3255" s="128">
        <v>4898757.842285156</v>
      </c>
      <c r="F3255" s="128">
        <v>30875</v>
      </c>
      <c r="G3255" s="128">
        <v>27000</v>
      </c>
      <c r="H3255" s="149" t="s">
        <v>1113</v>
      </c>
    </row>
    <row r="3257" spans="4:8" ht="12.75">
      <c r="D3257" s="128">
        <v>4824222.649971008</v>
      </c>
      <c r="F3257" s="128">
        <v>30175</v>
      </c>
      <c r="G3257" s="128">
        <v>27300</v>
      </c>
      <c r="H3257" s="149" t="s">
        <v>1114</v>
      </c>
    </row>
    <row r="3259" spans="1:10" ht="12.75">
      <c r="A3259" s="144" t="s">
        <v>179</v>
      </c>
      <c r="C3259" s="150" t="s">
        <v>180</v>
      </c>
      <c r="D3259" s="128">
        <v>4823851.5863393145</v>
      </c>
      <c r="F3259" s="128">
        <v>30791.666666666664</v>
      </c>
      <c r="G3259" s="128">
        <v>27433.333333333336</v>
      </c>
      <c r="H3259" s="128">
        <v>4794922.84420095</v>
      </c>
      <c r="I3259" s="128">
        <v>-0.0001</v>
      </c>
      <c r="J3259" s="128">
        <v>-0.0001</v>
      </c>
    </row>
    <row r="3260" spans="1:8" ht="12.75">
      <c r="A3260" s="127">
        <v>38401.0075462963</v>
      </c>
      <c r="C3260" s="150" t="s">
        <v>181</v>
      </c>
      <c r="D3260" s="128">
        <v>75092.47535814313</v>
      </c>
      <c r="F3260" s="128">
        <v>579.5112883571237</v>
      </c>
      <c r="G3260" s="128">
        <v>513.1601439446883</v>
      </c>
      <c r="H3260" s="128">
        <v>75092.47535814313</v>
      </c>
    </row>
    <row r="3262" spans="3:8" ht="12.75">
      <c r="C3262" s="150" t="s">
        <v>182</v>
      </c>
      <c r="D3262" s="128">
        <v>1.55669124586664</v>
      </c>
      <c r="F3262" s="128">
        <v>1.8820393667890354</v>
      </c>
      <c r="G3262" s="128">
        <v>1.8705716061167252</v>
      </c>
      <c r="H3262" s="128">
        <v>1.5660830799177736</v>
      </c>
    </row>
    <row r="3263" spans="1:10" ht="12.75">
      <c r="A3263" s="144" t="s">
        <v>171</v>
      </c>
      <c r="C3263" s="145" t="s">
        <v>172</v>
      </c>
      <c r="D3263" s="145" t="s">
        <v>173</v>
      </c>
      <c r="F3263" s="145" t="s">
        <v>174</v>
      </c>
      <c r="G3263" s="145" t="s">
        <v>175</v>
      </c>
      <c r="H3263" s="145" t="s">
        <v>176</v>
      </c>
      <c r="I3263" s="146" t="s">
        <v>177</v>
      </c>
      <c r="J3263" s="145" t="s">
        <v>178</v>
      </c>
    </row>
    <row r="3264" spans="1:8" ht="12.75">
      <c r="A3264" s="147" t="s">
        <v>67</v>
      </c>
      <c r="C3264" s="148">
        <v>285.2129999999888</v>
      </c>
      <c r="D3264" s="128">
        <v>813137.5533800125</v>
      </c>
      <c r="F3264" s="128">
        <v>14375</v>
      </c>
      <c r="G3264" s="128">
        <v>12050</v>
      </c>
      <c r="H3264" s="149" t="s">
        <v>1115</v>
      </c>
    </row>
    <row r="3266" spans="4:8" ht="12.75">
      <c r="D3266" s="128">
        <v>832991.466375351</v>
      </c>
      <c r="F3266" s="128">
        <v>14875</v>
      </c>
      <c r="G3266" s="128">
        <v>12025</v>
      </c>
      <c r="H3266" s="149" t="s">
        <v>1116</v>
      </c>
    </row>
    <row r="3268" spans="4:8" ht="12.75">
      <c r="D3268" s="128">
        <v>776812.953956604</v>
      </c>
      <c r="F3268" s="128">
        <v>14825</v>
      </c>
      <c r="G3268" s="128">
        <v>12025</v>
      </c>
      <c r="H3268" s="149" t="s">
        <v>1117</v>
      </c>
    </row>
    <row r="3270" spans="1:10" ht="12.75">
      <c r="A3270" s="144" t="s">
        <v>179</v>
      </c>
      <c r="C3270" s="150" t="s">
        <v>180</v>
      </c>
      <c r="D3270" s="128">
        <v>807647.3245706558</v>
      </c>
      <c r="F3270" s="128">
        <v>14691.666666666668</v>
      </c>
      <c r="G3270" s="128">
        <v>12033.333333333332</v>
      </c>
      <c r="H3270" s="128">
        <v>794374.1095305206</v>
      </c>
      <c r="I3270" s="128">
        <v>-0.0001</v>
      </c>
      <c r="J3270" s="128">
        <v>-0.0001</v>
      </c>
    </row>
    <row r="3271" spans="1:8" ht="12.75">
      <c r="A3271" s="127">
        <v>38401.00821759259</v>
      </c>
      <c r="C3271" s="150" t="s">
        <v>181</v>
      </c>
      <c r="D3271" s="128">
        <v>28488.827172774385</v>
      </c>
      <c r="F3271" s="128">
        <v>275.37852736430506</v>
      </c>
      <c r="G3271" s="128">
        <v>14.433756729740642</v>
      </c>
      <c r="H3271" s="128">
        <v>28488.827172774385</v>
      </c>
    </row>
    <row r="3273" spans="3:8" ht="12.75">
      <c r="C3273" s="150" t="s">
        <v>182</v>
      </c>
      <c r="D3273" s="128">
        <v>3.5273845781534665</v>
      </c>
      <c r="F3273" s="128">
        <v>1.8743858924399661</v>
      </c>
      <c r="G3273" s="128">
        <v>0.11994811686765079</v>
      </c>
      <c r="H3273" s="128">
        <v>3.586323727193405</v>
      </c>
    </row>
    <row r="3274" spans="1:10" ht="12.75">
      <c r="A3274" s="144" t="s">
        <v>171</v>
      </c>
      <c r="C3274" s="145" t="s">
        <v>172</v>
      </c>
      <c r="D3274" s="145" t="s">
        <v>173</v>
      </c>
      <c r="F3274" s="145" t="s">
        <v>174</v>
      </c>
      <c r="G3274" s="145" t="s">
        <v>175</v>
      </c>
      <c r="H3274" s="145" t="s">
        <v>176</v>
      </c>
      <c r="I3274" s="146" t="s">
        <v>177</v>
      </c>
      <c r="J3274" s="145" t="s">
        <v>178</v>
      </c>
    </row>
    <row r="3275" spans="1:8" ht="12.75">
      <c r="A3275" s="147" t="s">
        <v>63</v>
      </c>
      <c r="C3275" s="148">
        <v>288.1579999998212</v>
      </c>
      <c r="D3275" s="128">
        <v>479644.57611989975</v>
      </c>
      <c r="F3275" s="128">
        <v>5310</v>
      </c>
      <c r="G3275" s="128">
        <v>4490</v>
      </c>
      <c r="H3275" s="149" t="s">
        <v>1118</v>
      </c>
    </row>
    <row r="3277" spans="4:8" ht="12.75">
      <c r="D3277" s="128">
        <v>493164.7134552002</v>
      </c>
      <c r="F3277" s="128">
        <v>5310</v>
      </c>
      <c r="G3277" s="128">
        <v>4490</v>
      </c>
      <c r="H3277" s="149" t="s">
        <v>1119</v>
      </c>
    </row>
    <row r="3279" spans="4:8" ht="12.75">
      <c r="D3279" s="128">
        <v>488019.4071755409</v>
      </c>
      <c r="F3279" s="128">
        <v>5310</v>
      </c>
      <c r="G3279" s="128">
        <v>4490</v>
      </c>
      <c r="H3279" s="149" t="s">
        <v>1120</v>
      </c>
    </row>
    <row r="3281" spans="1:10" ht="12.75">
      <c r="A3281" s="144" t="s">
        <v>179</v>
      </c>
      <c r="C3281" s="150" t="s">
        <v>180</v>
      </c>
      <c r="D3281" s="128">
        <v>486942.89891688025</v>
      </c>
      <c r="F3281" s="128">
        <v>5310</v>
      </c>
      <c r="G3281" s="128">
        <v>4490</v>
      </c>
      <c r="H3281" s="128">
        <v>482049.2484744024</v>
      </c>
      <c r="I3281" s="128">
        <v>-0.0001</v>
      </c>
      <c r="J3281" s="128">
        <v>-0.0001</v>
      </c>
    </row>
    <row r="3282" spans="1:8" ht="12.75">
      <c r="A3282" s="127">
        <v>38401.00864583333</v>
      </c>
      <c r="C3282" s="150" t="s">
        <v>181</v>
      </c>
      <c r="D3282" s="128">
        <v>6824.051649462455</v>
      </c>
      <c r="H3282" s="128">
        <v>6824.051649462455</v>
      </c>
    </row>
    <row r="3284" spans="3:8" ht="12.75">
      <c r="C3284" s="150" t="s">
        <v>182</v>
      </c>
      <c r="D3284" s="128">
        <v>1.401406954417319</v>
      </c>
      <c r="F3284" s="128">
        <v>0</v>
      </c>
      <c r="G3284" s="128">
        <v>0</v>
      </c>
      <c r="H3284" s="128">
        <v>1.4156337077714212</v>
      </c>
    </row>
    <row r="3285" spans="1:10" ht="12.75">
      <c r="A3285" s="144" t="s">
        <v>171</v>
      </c>
      <c r="C3285" s="145" t="s">
        <v>172</v>
      </c>
      <c r="D3285" s="145" t="s">
        <v>173</v>
      </c>
      <c r="F3285" s="145" t="s">
        <v>174</v>
      </c>
      <c r="G3285" s="145" t="s">
        <v>175</v>
      </c>
      <c r="H3285" s="145" t="s">
        <v>176</v>
      </c>
      <c r="I3285" s="146" t="s">
        <v>177</v>
      </c>
      <c r="J3285" s="145" t="s">
        <v>178</v>
      </c>
    </row>
    <row r="3286" spans="1:8" ht="12.75">
      <c r="A3286" s="147" t="s">
        <v>64</v>
      </c>
      <c r="C3286" s="148">
        <v>334.94100000010803</v>
      </c>
      <c r="D3286" s="128">
        <v>1708616.3535690308</v>
      </c>
      <c r="F3286" s="128">
        <v>39400</v>
      </c>
      <c r="G3286" s="128">
        <v>275800</v>
      </c>
      <c r="H3286" s="149" t="s">
        <v>1121</v>
      </c>
    </row>
    <row r="3288" spans="4:8" ht="12.75">
      <c r="D3288" s="128">
        <v>1659769.2128257751</v>
      </c>
      <c r="F3288" s="128">
        <v>39500</v>
      </c>
      <c r="G3288" s="128">
        <v>218000</v>
      </c>
      <c r="H3288" s="149" t="s">
        <v>1122</v>
      </c>
    </row>
    <row r="3290" spans="4:8" ht="12.75">
      <c r="D3290" s="128">
        <v>1718128.1429252625</v>
      </c>
      <c r="F3290" s="128">
        <v>38200</v>
      </c>
      <c r="G3290" s="128">
        <v>238600</v>
      </c>
      <c r="H3290" s="149" t="s">
        <v>1123</v>
      </c>
    </row>
    <row r="3292" spans="1:10" ht="12.75">
      <c r="A3292" s="144" t="s">
        <v>179</v>
      </c>
      <c r="C3292" s="150" t="s">
        <v>180</v>
      </c>
      <c r="D3292" s="128">
        <v>1695504.569773356</v>
      </c>
      <c r="F3292" s="128">
        <v>39033.333333333336</v>
      </c>
      <c r="G3292" s="128">
        <v>244133.3333333333</v>
      </c>
      <c r="H3292" s="128">
        <v>1502968.720716752</v>
      </c>
      <c r="I3292" s="128">
        <v>-0.0001</v>
      </c>
      <c r="J3292" s="128">
        <v>-0.0001</v>
      </c>
    </row>
    <row r="3293" spans="1:8" ht="12.75">
      <c r="A3293" s="127">
        <v>38401.00913194445</v>
      </c>
      <c r="C3293" s="150" t="s">
        <v>181</v>
      </c>
      <c r="D3293" s="128">
        <v>31311.025794718065</v>
      </c>
      <c r="F3293" s="128">
        <v>723.4178138070234</v>
      </c>
      <c r="G3293" s="128">
        <v>29294.59563355216</v>
      </c>
      <c r="H3293" s="128">
        <v>31311.025794718065</v>
      </c>
    </row>
    <row r="3295" spans="3:8" ht="12.75">
      <c r="C3295" s="150" t="s">
        <v>182</v>
      </c>
      <c r="D3295" s="128">
        <v>1.8467084284475574</v>
      </c>
      <c r="F3295" s="128">
        <v>1.8533334256371221</v>
      </c>
      <c r="G3295" s="128">
        <v>11.999424754322298</v>
      </c>
      <c r="H3295" s="128">
        <v>2.0832786047460874</v>
      </c>
    </row>
    <row r="3296" spans="1:10" ht="12.75">
      <c r="A3296" s="144" t="s">
        <v>171</v>
      </c>
      <c r="C3296" s="145" t="s">
        <v>172</v>
      </c>
      <c r="D3296" s="145" t="s">
        <v>173</v>
      </c>
      <c r="F3296" s="145" t="s">
        <v>174</v>
      </c>
      <c r="G3296" s="145" t="s">
        <v>175</v>
      </c>
      <c r="H3296" s="145" t="s">
        <v>176</v>
      </c>
      <c r="I3296" s="146" t="s">
        <v>177</v>
      </c>
      <c r="J3296" s="145" t="s">
        <v>178</v>
      </c>
    </row>
    <row r="3297" spans="1:8" ht="12.75">
      <c r="A3297" s="147" t="s">
        <v>68</v>
      </c>
      <c r="C3297" s="148">
        <v>393.36599999992177</v>
      </c>
      <c r="D3297" s="128">
        <v>4070808.7689933777</v>
      </c>
      <c r="F3297" s="128">
        <v>15500</v>
      </c>
      <c r="G3297" s="128">
        <v>15100</v>
      </c>
      <c r="H3297" s="149" t="s">
        <v>1124</v>
      </c>
    </row>
    <row r="3299" spans="4:8" ht="12.75">
      <c r="D3299" s="128">
        <v>4117612.890022278</v>
      </c>
      <c r="F3299" s="128">
        <v>17000</v>
      </c>
      <c r="G3299" s="128">
        <v>14600</v>
      </c>
      <c r="H3299" s="149" t="s">
        <v>1125</v>
      </c>
    </row>
    <row r="3301" spans="4:8" ht="12.75">
      <c r="D3301" s="128">
        <v>4121910.5943222046</v>
      </c>
      <c r="F3301" s="128">
        <v>17800</v>
      </c>
      <c r="G3301" s="128">
        <v>14700</v>
      </c>
      <c r="H3301" s="149" t="s">
        <v>1126</v>
      </c>
    </row>
    <row r="3303" spans="1:10" ht="12.75">
      <c r="A3303" s="144" t="s">
        <v>179</v>
      </c>
      <c r="C3303" s="150" t="s">
        <v>180</v>
      </c>
      <c r="D3303" s="128">
        <v>4103444.0844459534</v>
      </c>
      <c r="F3303" s="128">
        <v>16766.666666666668</v>
      </c>
      <c r="G3303" s="128">
        <v>14800</v>
      </c>
      <c r="H3303" s="128">
        <v>4087660.7511126203</v>
      </c>
      <c r="I3303" s="128">
        <v>-0.0001</v>
      </c>
      <c r="J3303" s="128">
        <v>-0.0001</v>
      </c>
    </row>
    <row r="3304" spans="1:8" ht="12.75">
      <c r="A3304" s="127">
        <v>38401.00960648148</v>
      </c>
      <c r="C3304" s="150" t="s">
        <v>181</v>
      </c>
      <c r="D3304" s="128">
        <v>28344.583725643246</v>
      </c>
      <c r="F3304" s="128">
        <v>1167.6186592091328</v>
      </c>
      <c r="G3304" s="128">
        <v>264.575131106459</v>
      </c>
      <c r="H3304" s="128">
        <v>28344.583725643246</v>
      </c>
    </row>
    <row r="3306" spans="3:8" ht="12.75">
      <c r="C3306" s="150" t="s">
        <v>182</v>
      </c>
      <c r="D3306" s="128">
        <v>0.6907510652596192</v>
      </c>
      <c r="F3306" s="128">
        <v>6.9639283849451274</v>
      </c>
      <c r="G3306" s="128">
        <v>1.7876698047733717</v>
      </c>
      <c r="H3306" s="128">
        <v>0.6934182030132549</v>
      </c>
    </row>
    <row r="3307" spans="1:10" ht="12.75">
      <c r="A3307" s="144" t="s">
        <v>171</v>
      </c>
      <c r="C3307" s="145" t="s">
        <v>172</v>
      </c>
      <c r="D3307" s="145" t="s">
        <v>173</v>
      </c>
      <c r="F3307" s="145" t="s">
        <v>174</v>
      </c>
      <c r="G3307" s="145" t="s">
        <v>175</v>
      </c>
      <c r="H3307" s="145" t="s">
        <v>176</v>
      </c>
      <c r="I3307" s="146" t="s">
        <v>177</v>
      </c>
      <c r="J3307" s="145" t="s">
        <v>178</v>
      </c>
    </row>
    <row r="3308" spans="1:8" ht="12.75">
      <c r="A3308" s="147" t="s">
        <v>62</v>
      </c>
      <c r="C3308" s="148">
        <v>396.15199999976903</v>
      </c>
      <c r="D3308" s="128">
        <v>4710749.6903915405</v>
      </c>
      <c r="F3308" s="128">
        <v>108500</v>
      </c>
      <c r="G3308" s="128">
        <v>110000</v>
      </c>
      <c r="H3308" s="149" t="s">
        <v>1127</v>
      </c>
    </row>
    <row r="3310" spans="4:8" ht="12.75">
      <c r="D3310" s="128">
        <v>4639787.771438599</v>
      </c>
      <c r="F3310" s="128">
        <v>108200</v>
      </c>
      <c r="G3310" s="128">
        <v>110400</v>
      </c>
      <c r="H3310" s="149" t="s">
        <v>1128</v>
      </c>
    </row>
    <row r="3312" spans="4:8" ht="12.75">
      <c r="D3312" s="128">
        <v>4689636.447036743</v>
      </c>
      <c r="F3312" s="128">
        <v>108700</v>
      </c>
      <c r="G3312" s="128">
        <v>109500</v>
      </c>
      <c r="H3312" s="149" t="s">
        <v>1129</v>
      </c>
    </row>
    <row r="3314" spans="1:10" ht="12.75">
      <c r="A3314" s="144" t="s">
        <v>179</v>
      </c>
      <c r="C3314" s="150" t="s">
        <v>180</v>
      </c>
      <c r="D3314" s="128">
        <v>4680057.969622294</v>
      </c>
      <c r="F3314" s="128">
        <v>108466.66666666666</v>
      </c>
      <c r="G3314" s="128">
        <v>109966.66666666666</v>
      </c>
      <c r="H3314" s="128">
        <v>4570849.329114961</v>
      </c>
      <c r="I3314" s="128">
        <v>-0.0001</v>
      </c>
      <c r="J3314" s="128">
        <v>-0.0001</v>
      </c>
    </row>
    <row r="3315" spans="1:8" ht="12.75">
      <c r="A3315" s="127">
        <v>38401.01006944444</v>
      </c>
      <c r="C3315" s="150" t="s">
        <v>181</v>
      </c>
      <c r="D3315" s="128">
        <v>36437.740154314364</v>
      </c>
      <c r="F3315" s="128">
        <v>251.66114784235833</v>
      </c>
      <c r="G3315" s="128">
        <v>450.9249752822894</v>
      </c>
      <c r="H3315" s="128">
        <v>36437.740154314364</v>
      </c>
    </row>
    <row r="3317" spans="3:8" ht="12.75">
      <c r="C3317" s="150" t="s">
        <v>182</v>
      </c>
      <c r="D3317" s="128">
        <v>0.7785745473844008</v>
      </c>
      <c r="F3317" s="128">
        <v>0.23201703857623698</v>
      </c>
      <c r="G3317" s="128">
        <v>0.4100560551218152</v>
      </c>
      <c r="H3317" s="128">
        <v>0.7971765755264936</v>
      </c>
    </row>
    <row r="3318" spans="1:10" ht="12.75">
      <c r="A3318" s="144" t="s">
        <v>171</v>
      </c>
      <c r="C3318" s="145" t="s">
        <v>172</v>
      </c>
      <c r="D3318" s="145" t="s">
        <v>173</v>
      </c>
      <c r="F3318" s="145" t="s">
        <v>174</v>
      </c>
      <c r="G3318" s="145" t="s">
        <v>175</v>
      </c>
      <c r="H3318" s="145" t="s">
        <v>176</v>
      </c>
      <c r="I3318" s="146" t="s">
        <v>177</v>
      </c>
      <c r="J3318" s="145" t="s">
        <v>178</v>
      </c>
    </row>
    <row r="3319" spans="1:8" ht="12.75">
      <c r="A3319" s="147" t="s">
        <v>69</v>
      </c>
      <c r="C3319" s="148">
        <v>589.5920000001788</v>
      </c>
      <c r="D3319" s="128">
        <v>507568.2243170738</v>
      </c>
      <c r="F3319" s="128">
        <v>4170</v>
      </c>
      <c r="G3319" s="128">
        <v>3890.0000000037253</v>
      </c>
      <c r="H3319" s="149" t="s">
        <v>1130</v>
      </c>
    </row>
    <row r="3321" spans="4:8" ht="12.75">
      <c r="D3321" s="128">
        <v>508989.54088783264</v>
      </c>
      <c r="F3321" s="128">
        <v>4390</v>
      </c>
      <c r="G3321" s="128">
        <v>3890.0000000037253</v>
      </c>
      <c r="H3321" s="149" t="s">
        <v>1131</v>
      </c>
    </row>
    <row r="3323" spans="4:8" ht="12.75">
      <c r="D3323" s="128">
        <v>504778.62394571304</v>
      </c>
      <c r="F3323" s="128">
        <v>4200</v>
      </c>
      <c r="G3323" s="128">
        <v>3840.0000000037253</v>
      </c>
      <c r="H3323" s="149" t="s">
        <v>1132</v>
      </c>
    </row>
    <row r="3325" spans="1:10" ht="12.75">
      <c r="A3325" s="144" t="s">
        <v>179</v>
      </c>
      <c r="C3325" s="150" t="s">
        <v>180</v>
      </c>
      <c r="D3325" s="128">
        <v>507112.12971687317</v>
      </c>
      <c r="F3325" s="128">
        <v>4253.333333333333</v>
      </c>
      <c r="G3325" s="128">
        <v>3873.3333333370583</v>
      </c>
      <c r="H3325" s="128">
        <v>503060.32358019054</v>
      </c>
      <c r="I3325" s="128">
        <v>-0.0001</v>
      </c>
      <c r="J3325" s="128">
        <v>-0.0001</v>
      </c>
    </row>
    <row r="3326" spans="1:8" ht="12.75">
      <c r="A3326" s="127">
        <v>38401.010567129626</v>
      </c>
      <c r="C3326" s="150" t="s">
        <v>181</v>
      </c>
      <c r="D3326" s="128">
        <v>2142.1886206780437</v>
      </c>
      <c r="F3326" s="128">
        <v>119.30353445448853</v>
      </c>
      <c r="G3326" s="128">
        <v>28.867513459481284</v>
      </c>
      <c r="H3326" s="128">
        <v>2142.1886206780437</v>
      </c>
    </row>
    <row r="3328" spans="3:8" ht="12.75">
      <c r="C3328" s="150" t="s">
        <v>182</v>
      </c>
      <c r="D3328" s="128">
        <v>0.42242898466539414</v>
      </c>
      <c r="F3328" s="128">
        <v>2.804942032629041</v>
      </c>
      <c r="G3328" s="128">
        <v>0.7452886435315024</v>
      </c>
      <c r="H3328" s="128">
        <v>0.4258313606273837</v>
      </c>
    </row>
    <row r="3329" spans="1:10" ht="12.75">
      <c r="A3329" s="144" t="s">
        <v>171</v>
      </c>
      <c r="C3329" s="145" t="s">
        <v>172</v>
      </c>
      <c r="D3329" s="145" t="s">
        <v>173</v>
      </c>
      <c r="F3329" s="145" t="s">
        <v>174</v>
      </c>
      <c r="G3329" s="145" t="s">
        <v>175</v>
      </c>
      <c r="H3329" s="145" t="s">
        <v>176</v>
      </c>
      <c r="I3329" s="146" t="s">
        <v>177</v>
      </c>
      <c r="J3329" s="145" t="s">
        <v>178</v>
      </c>
    </row>
    <row r="3330" spans="1:8" ht="12.75">
      <c r="A3330" s="147" t="s">
        <v>70</v>
      </c>
      <c r="C3330" s="148">
        <v>766.4900000002235</v>
      </c>
      <c r="D3330" s="128">
        <v>24299.799695312977</v>
      </c>
      <c r="F3330" s="128">
        <v>2095</v>
      </c>
      <c r="G3330" s="128">
        <v>2021</v>
      </c>
      <c r="H3330" s="149" t="s">
        <v>1133</v>
      </c>
    </row>
    <row r="3332" spans="4:8" ht="12.75">
      <c r="D3332" s="128">
        <v>25520.721857577562</v>
      </c>
      <c r="F3332" s="128">
        <v>2103</v>
      </c>
      <c r="G3332" s="128">
        <v>2083</v>
      </c>
      <c r="H3332" s="149" t="s">
        <v>1134</v>
      </c>
    </row>
    <row r="3334" spans="4:8" ht="12.75">
      <c r="D3334" s="128">
        <v>24707.768000990152</v>
      </c>
      <c r="F3334" s="128">
        <v>1953</v>
      </c>
      <c r="G3334" s="128">
        <v>1978</v>
      </c>
      <c r="H3334" s="149" t="s">
        <v>1135</v>
      </c>
    </row>
    <row r="3336" spans="1:10" ht="12.75">
      <c r="A3336" s="144" t="s">
        <v>179</v>
      </c>
      <c r="C3336" s="150" t="s">
        <v>180</v>
      </c>
      <c r="D3336" s="128">
        <v>24842.7631846269</v>
      </c>
      <c r="F3336" s="128">
        <v>2050.3333333333335</v>
      </c>
      <c r="G3336" s="128">
        <v>2027.3333333333335</v>
      </c>
      <c r="H3336" s="128">
        <v>22804.37863178137</v>
      </c>
      <c r="I3336" s="128">
        <v>-0.0001</v>
      </c>
      <c r="J3336" s="128">
        <v>-0.0001</v>
      </c>
    </row>
    <row r="3337" spans="1:8" ht="12.75">
      <c r="A3337" s="127">
        <v>38401.01106481482</v>
      </c>
      <c r="C3337" s="150" t="s">
        <v>181</v>
      </c>
      <c r="D3337" s="128">
        <v>621.5549101092554</v>
      </c>
      <c r="F3337" s="128">
        <v>84.38799282678391</v>
      </c>
      <c r="G3337" s="128">
        <v>52.78573039499722</v>
      </c>
      <c r="H3337" s="128">
        <v>621.5549101092554</v>
      </c>
    </row>
    <row r="3339" spans="3:8" ht="12.75">
      <c r="C3339" s="150" t="s">
        <v>182</v>
      </c>
      <c r="D3339" s="128">
        <v>2.5019556218041132</v>
      </c>
      <c r="F3339" s="128">
        <v>4.115818216230723</v>
      </c>
      <c r="G3339" s="128">
        <v>2.603702584429327</v>
      </c>
      <c r="H3339" s="128">
        <v>2.725594589290953</v>
      </c>
    </row>
    <row r="3340" spans="1:16" ht="12.75">
      <c r="A3340" s="138" t="s">
        <v>226</v>
      </c>
      <c r="B3340" s="133" t="s">
        <v>146</v>
      </c>
      <c r="D3340" s="138" t="s">
        <v>227</v>
      </c>
      <c r="E3340" s="133" t="s">
        <v>228</v>
      </c>
      <c r="F3340" s="134" t="s">
        <v>118</v>
      </c>
      <c r="G3340" s="139" t="s">
        <v>230</v>
      </c>
      <c r="H3340" s="140">
        <v>2</v>
      </c>
      <c r="I3340" s="141" t="s">
        <v>231</v>
      </c>
      <c r="J3340" s="140">
        <v>14</v>
      </c>
      <c r="K3340" s="139" t="s">
        <v>232</v>
      </c>
      <c r="L3340" s="142">
        <v>1</v>
      </c>
      <c r="M3340" s="139" t="s">
        <v>233</v>
      </c>
      <c r="N3340" s="143">
        <v>1</v>
      </c>
      <c r="O3340" s="139" t="s">
        <v>234</v>
      </c>
      <c r="P3340" s="143">
        <v>1</v>
      </c>
    </row>
    <row r="3342" spans="1:10" ht="12.75">
      <c r="A3342" s="144" t="s">
        <v>171</v>
      </c>
      <c r="C3342" s="145" t="s">
        <v>172</v>
      </c>
      <c r="D3342" s="145" t="s">
        <v>173</v>
      </c>
      <c r="F3342" s="145" t="s">
        <v>174</v>
      </c>
      <c r="G3342" s="145" t="s">
        <v>175</v>
      </c>
      <c r="H3342" s="145" t="s">
        <v>176</v>
      </c>
      <c r="I3342" s="146" t="s">
        <v>177</v>
      </c>
      <c r="J3342" s="145" t="s">
        <v>178</v>
      </c>
    </row>
    <row r="3343" spans="1:8" ht="12.75">
      <c r="A3343" s="147" t="s">
        <v>38</v>
      </c>
      <c r="C3343" s="148">
        <v>178.2290000000503</v>
      </c>
      <c r="D3343" s="128">
        <v>402.32570975553244</v>
      </c>
      <c r="F3343" s="128">
        <v>369</v>
      </c>
      <c r="G3343" s="128">
        <v>336</v>
      </c>
      <c r="H3343" s="149" t="s">
        <v>1136</v>
      </c>
    </row>
    <row r="3345" spans="4:8" ht="12.75">
      <c r="D3345" s="128">
        <v>436.021458114963</v>
      </c>
      <c r="F3345" s="128">
        <v>317</v>
      </c>
      <c r="G3345" s="128">
        <v>310</v>
      </c>
      <c r="H3345" s="149" t="s">
        <v>1137</v>
      </c>
    </row>
    <row r="3347" spans="4:8" ht="12.75">
      <c r="D3347" s="128">
        <v>433.0913000404835</v>
      </c>
      <c r="F3347" s="128">
        <v>352</v>
      </c>
      <c r="G3347" s="128">
        <v>333</v>
      </c>
      <c r="H3347" s="149" t="s">
        <v>1138</v>
      </c>
    </row>
    <row r="3349" spans="1:8" ht="12.75">
      <c r="A3349" s="144" t="s">
        <v>179</v>
      </c>
      <c r="C3349" s="150" t="s">
        <v>180</v>
      </c>
      <c r="D3349" s="128">
        <v>423.812822636993</v>
      </c>
      <c r="F3349" s="128">
        <v>346</v>
      </c>
      <c r="G3349" s="128">
        <v>326.3333333333333</v>
      </c>
      <c r="H3349" s="128">
        <v>90.26471587100912</v>
      </c>
    </row>
    <row r="3350" spans="1:8" ht="12.75">
      <c r="A3350" s="127">
        <v>38401.013344907406</v>
      </c>
      <c r="C3350" s="150" t="s">
        <v>181</v>
      </c>
      <c r="D3350" s="128">
        <v>18.665970951730834</v>
      </c>
      <c r="F3350" s="128">
        <v>26.514147167125703</v>
      </c>
      <c r="G3350" s="128">
        <v>14.224392195567912</v>
      </c>
      <c r="H3350" s="128">
        <v>18.665970951730834</v>
      </c>
    </row>
    <row r="3352" spans="3:8" ht="12.75">
      <c r="C3352" s="150" t="s">
        <v>182</v>
      </c>
      <c r="D3352" s="128">
        <v>4.404295942626242</v>
      </c>
      <c r="F3352" s="128">
        <v>7.663048314198181</v>
      </c>
      <c r="G3352" s="128">
        <v>4.358853583932967</v>
      </c>
      <c r="H3352" s="128">
        <v>20.67914441608064</v>
      </c>
    </row>
    <row r="3353" spans="1:10" ht="12.75">
      <c r="A3353" s="144" t="s">
        <v>171</v>
      </c>
      <c r="C3353" s="145" t="s">
        <v>172</v>
      </c>
      <c r="D3353" s="145" t="s">
        <v>173</v>
      </c>
      <c r="F3353" s="145" t="s">
        <v>174</v>
      </c>
      <c r="G3353" s="145" t="s">
        <v>175</v>
      </c>
      <c r="H3353" s="145" t="s">
        <v>176</v>
      </c>
      <c r="I3353" s="146" t="s">
        <v>177</v>
      </c>
      <c r="J3353" s="145" t="s">
        <v>178</v>
      </c>
    </row>
    <row r="3354" spans="1:8" ht="12.75">
      <c r="A3354" s="147" t="s">
        <v>63</v>
      </c>
      <c r="C3354" s="148">
        <v>251.61100000003353</v>
      </c>
      <c r="D3354" s="128">
        <v>6125784.29234314</v>
      </c>
      <c r="F3354" s="128">
        <v>38800</v>
      </c>
      <c r="G3354" s="128">
        <v>32300</v>
      </c>
      <c r="H3354" s="149" t="s">
        <v>1139</v>
      </c>
    </row>
    <row r="3356" spans="4:8" ht="12.75">
      <c r="D3356" s="128">
        <v>6157573.961982727</v>
      </c>
      <c r="F3356" s="128">
        <v>37500</v>
      </c>
      <c r="G3356" s="128">
        <v>31000</v>
      </c>
      <c r="H3356" s="149" t="s">
        <v>1140</v>
      </c>
    </row>
    <row r="3358" spans="4:8" ht="12.75">
      <c r="D3358" s="128">
        <v>6153290.74520874</v>
      </c>
      <c r="F3358" s="128">
        <v>40500</v>
      </c>
      <c r="G3358" s="128">
        <v>31400</v>
      </c>
      <c r="H3358" s="149" t="s">
        <v>1141</v>
      </c>
    </row>
    <row r="3360" spans="1:10" ht="12.75">
      <c r="A3360" s="144" t="s">
        <v>179</v>
      </c>
      <c r="C3360" s="150" t="s">
        <v>180</v>
      </c>
      <c r="D3360" s="128">
        <v>6145549.666511536</v>
      </c>
      <c r="F3360" s="128">
        <v>38933.333333333336</v>
      </c>
      <c r="G3360" s="128">
        <v>31566.666666666664</v>
      </c>
      <c r="H3360" s="128">
        <v>6110335.975383387</v>
      </c>
      <c r="I3360" s="128">
        <v>-0.0001</v>
      </c>
      <c r="J3360" s="128">
        <v>-0.0001</v>
      </c>
    </row>
    <row r="3361" spans="1:8" ht="12.75">
      <c r="A3361" s="127">
        <v>38401.01385416667</v>
      </c>
      <c r="C3361" s="150" t="s">
        <v>181</v>
      </c>
      <c r="D3361" s="128">
        <v>17250.768055364955</v>
      </c>
      <c r="F3361" s="128">
        <v>1504.437879519568</v>
      </c>
      <c r="G3361" s="128">
        <v>665.8328118479393</v>
      </c>
      <c r="H3361" s="128">
        <v>17250.768055364955</v>
      </c>
    </row>
    <row r="3363" spans="3:8" ht="12.75">
      <c r="C3363" s="150" t="s">
        <v>182</v>
      </c>
      <c r="D3363" s="128">
        <v>0.28070341940881577</v>
      </c>
      <c r="F3363" s="128">
        <v>3.8641383891769725</v>
      </c>
      <c r="G3363" s="128">
        <v>2.1092908506270516</v>
      </c>
      <c r="H3363" s="128">
        <v>0.2823211051710225</v>
      </c>
    </row>
    <row r="3364" spans="1:10" ht="12.75">
      <c r="A3364" s="144" t="s">
        <v>171</v>
      </c>
      <c r="C3364" s="145" t="s">
        <v>172</v>
      </c>
      <c r="D3364" s="145" t="s">
        <v>173</v>
      </c>
      <c r="F3364" s="145" t="s">
        <v>174</v>
      </c>
      <c r="G3364" s="145" t="s">
        <v>175</v>
      </c>
      <c r="H3364" s="145" t="s">
        <v>176</v>
      </c>
      <c r="I3364" s="146" t="s">
        <v>177</v>
      </c>
      <c r="J3364" s="145" t="s">
        <v>178</v>
      </c>
    </row>
    <row r="3365" spans="1:8" ht="12.75">
      <c r="A3365" s="147" t="s">
        <v>66</v>
      </c>
      <c r="C3365" s="148">
        <v>257.6099999998696</v>
      </c>
      <c r="D3365" s="128">
        <v>287385.72871637344</v>
      </c>
      <c r="F3365" s="128">
        <v>14630</v>
      </c>
      <c r="G3365" s="128">
        <v>12510</v>
      </c>
      <c r="H3365" s="149" t="s">
        <v>1142</v>
      </c>
    </row>
    <row r="3367" spans="4:8" ht="12.75">
      <c r="D3367" s="128">
        <v>288061.232029438</v>
      </c>
      <c r="F3367" s="128">
        <v>14335.000000014901</v>
      </c>
      <c r="G3367" s="128">
        <v>12465</v>
      </c>
      <c r="H3367" s="149" t="s">
        <v>1143</v>
      </c>
    </row>
    <row r="3369" spans="4:8" ht="12.75">
      <c r="D3369" s="128">
        <v>282823.24846220016</v>
      </c>
      <c r="F3369" s="128">
        <v>14527.499999985099</v>
      </c>
      <c r="G3369" s="128">
        <v>12345</v>
      </c>
      <c r="H3369" s="149" t="s">
        <v>1144</v>
      </c>
    </row>
    <row r="3371" spans="1:10" ht="12.75">
      <c r="A3371" s="144" t="s">
        <v>179</v>
      </c>
      <c r="C3371" s="150" t="s">
        <v>180</v>
      </c>
      <c r="D3371" s="128">
        <v>286090.0697360039</v>
      </c>
      <c r="F3371" s="128">
        <v>14497.5</v>
      </c>
      <c r="G3371" s="128">
        <v>12440</v>
      </c>
      <c r="H3371" s="128">
        <v>272621.3197360039</v>
      </c>
      <c r="I3371" s="128">
        <v>-0.0001</v>
      </c>
      <c r="J3371" s="128">
        <v>-0.0001</v>
      </c>
    </row>
    <row r="3372" spans="1:8" ht="12.75">
      <c r="A3372" s="127">
        <v>38401.014502314814</v>
      </c>
      <c r="C3372" s="150" t="s">
        <v>181</v>
      </c>
      <c r="D3372" s="128">
        <v>2849.2397420554717</v>
      </c>
      <c r="F3372" s="128">
        <v>149.7706579979927</v>
      </c>
      <c r="G3372" s="128">
        <v>85.29361054615991</v>
      </c>
      <c r="H3372" s="128">
        <v>2849.2397420554717</v>
      </c>
    </row>
    <row r="3374" spans="3:8" ht="12.75">
      <c r="C3374" s="150" t="s">
        <v>182</v>
      </c>
      <c r="D3374" s="128">
        <v>0.9959240265433443</v>
      </c>
      <c r="F3374" s="128">
        <v>1.0330792067459404</v>
      </c>
      <c r="G3374" s="128">
        <v>0.6856399561588417</v>
      </c>
      <c r="H3374" s="128">
        <v>1.045127264740178</v>
      </c>
    </row>
    <row r="3375" spans="1:10" ht="12.75">
      <c r="A3375" s="144" t="s">
        <v>171</v>
      </c>
      <c r="C3375" s="145" t="s">
        <v>172</v>
      </c>
      <c r="D3375" s="145" t="s">
        <v>173</v>
      </c>
      <c r="F3375" s="145" t="s">
        <v>174</v>
      </c>
      <c r="G3375" s="145" t="s">
        <v>175</v>
      </c>
      <c r="H3375" s="145" t="s">
        <v>176</v>
      </c>
      <c r="I3375" s="146" t="s">
        <v>177</v>
      </c>
      <c r="J3375" s="145" t="s">
        <v>178</v>
      </c>
    </row>
    <row r="3376" spans="1:8" ht="12.75">
      <c r="A3376" s="147" t="s">
        <v>65</v>
      </c>
      <c r="C3376" s="148">
        <v>259.9399999999441</v>
      </c>
      <c r="D3376" s="128">
        <v>2553985.82869339</v>
      </c>
      <c r="F3376" s="128">
        <v>24400</v>
      </c>
      <c r="G3376" s="128">
        <v>23300</v>
      </c>
      <c r="H3376" s="149" t="s">
        <v>1145</v>
      </c>
    </row>
    <row r="3378" spans="4:8" ht="12.75">
      <c r="D3378" s="128">
        <v>2571672.264854431</v>
      </c>
      <c r="F3378" s="128">
        <v>24600</v>
      </c>
      <c r="G3378" s="128">
        <v>23400</v>
      </c>
      <c r="H3378" s="149" t="s">
        <v>1146</v>
      </c>
    </row>
    <row r="3380" spans="4:8" ht="12.75">
      <c r="D3380" s="128">
        <v>2525509.082473755</v>
      </c>
      <c r="F3380" s="128">
        <v>25000</v>
      </c>
      <c r="G3380" s="128">
        <v>23300</v>
      </c>
      <c r="H3380" s="149" t="s">
        <v>1147</v>
      </c>
    </row>
    <row r="3382" spans="1:10" ht="12.75">
      <c r="A3382" s="144" t="s">
        <v>179</v>
      </c>
      <c r="C3382" s="150" t="s">
        <v>180</v>
      </c>
      <c r="D3382" s="128">
        <v>2550389.0586738586</v>
      </c>
      <c r="F3382" s="128">
        <v>24666.666666666664</v>
      </c>
      <c r="G3382" s="128">
        <v>23333.333333333336</v>
      </c>
      <c r="H3382" s="128">
        <v>2526462.014648701</v>
      </c>
      <c r="I3382" s="128">
        <v>-0.0001</v>
      </c>
      <c r="J3382" s="128">
        <v>-0.0001</v>
      </c>
    </row>
    <row r="3383" spans="1:8" ht="12.75">
      <c r="A3383" s="127">
        <v>38401.015173611115</v>
      </c>
      <c r="C3383" s="150" t="s">
        <v>181</v>
      </c>
      <c r="D3383" s="128">
        <v>23290.822609059276</v>
      </c>
      <c r="F3383" s="128">
        <v>305.5050463303894</v>
      </c>
      <c r="G3383" s="128">
        <v>57.73502691896257</v>
      </c>
      <c r="H3383" s="128">
        <v>23290.822609059276</v>
      </c>
    </row>
    <row r="3385" spans="3:8" ht="12.75">
      <c r="C3385" s="150" t="s">
        <v>182</v>
      </c>
      <c r="D3385" s="128">
        <v>0.9132262597287781</v>
      </c>
      <c r="F3385" s="128">
        <v>1.2385339716096873</v>
      </c>
      <c r="G3385" s="128">
        <v>0.24743582965269667</v>
      </c>
      <c r="H3385" s="128">
        <v>0.9218750360787754</v>
      </c>
    </row>
    <row r="3386" spans="1:10" ht="12.75">
      <c r="A3386" s="144" t="s">
        <v>171</v>
      </c>
      <c r="C3386" s="145" t="s">
        <v>172</v>
      </c>
      <c r="D3386" s="145" t="s">
        <v>173</v>
      </c>
      <c r="F3386" s="145" t="s">
        <v>174</v>
      </c>
      <c r="G3386" s="145" t="s">
        <v>175</v>
      </c>
      <c r="H3386" s="145" t="s">
        <v>176</v>
      </c>
      <c r="I3386" s="146" t="s">
        <v>177</v>
      </c>
      <c r="J3386" s="145" t="s">
        <v>178</v>
      </c>
    </row>
    <row r="3387" spans="1:8" ht="12.75">
      <c r="A3387" s="147" t="s">
        <v>67</v>
      </c>
      <c r="C3387" s="148">
        <v>285.2129999999888</v>
      </c>
      <c r="D3387" s="128">
        <v>420002.7163567543</v>
      </c>
      <c r="F3387" s="128">
        <v>12150</v>
      </c>
      <c r="G3387" s="128">
        <v>11075</v>
      </c>
      <c r="H3387" s="149" t="s">
        <v>1148</v>
      </c>
    </row>
    <row r="3389" spans="4:8" ht="12.75">
      <c r="D3389" s="128">
        <v>433575.6140933037</v>
      </c>
      <c r="F3389" s="128">
        <v>12275</v>
      </c>
      <c r="G3389" s="128">
        <v>11025</v>
      </c>
      <c r="H3389" s="149" t="s">
        <v>1149</v>
      </c>
    </row>
    <row r="3391" spans="4:8" ht="12.75">
      <c r="D3391" s="128">
        <v>432724.7523698807</v>
      </c>
      <c r="F3391" s="128">
        <v>11925</v>
      </c>
      <c r="G3391" s="128">
        <v>11025</v>
      </c>
      <c r="H3391" s="149" t="s">
        <v>1150</v>
      </c>
    </row>
    <row r="3393" spans="1:10" ht="12.75">
      <c r="A3393" s="144" t="s">
        <v>179</v>
      </c>
      <c r="C3393" s="150" t="s">
        <v>180</v>
      </c>
      <c r="D3393" s="128">
        <v>428767.6942733129</v>
      </c>
      <c r="F3393" s="128">
        <v>12116.666666666668</v>
      </c>
      <c r="G3393" s="128">
        <v>11041.666666666668</v>
      </c>
      <c r="H3393" s="128">
        <v>417224.633436811</v>
      </c>
      <c r="I3393" s="128">
        <v>-0.0001</v>
      </c>
      <c r="J3393" s="128">
        <v>-0.0001</v>
      </c>
    </row>
    <row r="3394" spans="1:8" ht="12.75">
      <c r="A3394" s="127">
        <v>38401.01584490741</v>
      </c>
      <c r="C3394" s="150" t="s">
        <v>181</v>
      </c>
      <c r="D3394" s="128">
        <v>7602.606120693498</v>
      </c>
      <c r="F3394" s="128">
        <v>177.3649721149397</v>
      </c>
      <c r="G3394" s="128">
        <v>28.867513459481284</v>
      </c>
      <c r="H3394" s="128">
        <v>7602.606120693498</v>
      </c>
    </row>
    <row r="3396" spans="3:8" ht="12.75">
      <c r="C3396" s="150" t="s">
        <v>182</v>
      </c>
      <c r="D3396" s="128">
        <v>1.7731294176858634</v>
      </c>
      <c r="F3396" s="128">
        <v>1.463809948679007</v>
      </c>
      <c r="G3396" s="128">
        <v>0.2614416313311512</v>
      </c>
      <c r="H3396" s="128">
        <v>1.8221853436764823</v>
      </c>
    </row>
    <row r="3397" spans="1:10" ht="12.75">
      <c r="A3397" s="144" t="s">
        <v>171</v>
      </c>
      <c r="C3397" s="145" t="s">
        <v>172</v>
      </c>
      <c r="D3397" s="145" t="s">
        <v>173</v>
      </c>
      <c r="F3397" s="145" t="s">
        <v>174</v>
      </c>
      <c r="G3397" s="145" t="s">
        <v>175</v>
      </c>
      <c r="H3397" s="145" t="s">
        <v>176</v>
      </c>
      <c r="I3397" s="146" t="s">
        <v>177</v>
      </c>
      <c r="J3397" s="145" t="s">
        <v>178</v>
      </c>
    </row>
    <row r="3398" spans="1:8" ht="12.75">
      <c r="A3398" s="147" t="s">
        <v>63</v>
      </c>
      <c r="C3398" s="148">
        <v>288.1579999998212</v>
      </c>
      <c r="D3398" s="128">
        <v>632982.4022331238</v>
      </c>
      <c r="F3398" s="128">
        <v>5460</v>
      </c>
      <c r="G3398" s="128">
        <v>4830</v>
      </c>
      <c r="H3398" s="149" t="s">
        <v>1151</v>
      </c>
    </row>
    <row r="3400" spans="4:8" ht="12.75">
      <c r="D3400" s="128">
        <v>622169.0311079025</v>
      </c>
      <c r="F3400" s="128">
        <v>5460</v>
      </c>
      <c r="G3400" s="128">
        <v>4830</v>
      </c>
      <c r="H3400" s="149" t="s">
        <v>1152</v>
      </c>
    </row>
    <row r="3402" spans="4:8" ht="12.75">
      <c r="D3402" s="128">
        <v>625409.3814001083</v>
      </c>
      <c r="F3402" s="128">
        <v>5460</v>
      </c>
      <c r="G3402" s="128">
        <v>4830</v>
      </c>
      <c r="H3402" s="149" t="s">
        <v>1153</v>
      </c>
    </row>
    <row r="3404" spans="1:10" ht="12.75">
      <c r="A3404" s="144" t="s">
        <v>179</v>
      </c>
      <c r="C3404" s="150" t="s">
        <v>180</v>
      </c>
      <c r="D3404" s="128">
        <v>626853.6049137115</v>
      </c>
      <c r="F3404" s="128">
        <v>5460</v>
      </c>
      <c r="G3404" s="128">
        <v>4830</v>
      </c>
      <c r="H3404" s="128">
        <v>621713.4832322956</v>
      </c>
      <c r="I3404" s="128">
        <v>-0.0001</v>
      </c>
      <c r="J3404" s="128">
        <v>-0.0001</v>
      </c>
    </row>
    <row r="3405" spans="1:8" ht="12.75">
      <c r="A3405" s="127">
        <v>38401.01627314815</v>
      </c>
      <c r="C3405" s="150" t="s">
        <v>181</v>
      </c>
      <c r="D3405" s="128">
        <v>5549.467086201462</v>
      </c>
      <c r="H3405" s="128">
        <v>5549.467086201462</v>
      </c>
    </row>
    <row r="3407" spans="3:8" ht="12.75">
      <c r="C3407" s="150" t="s">
        <v>182</v>
      </c>
      <c r="D3407" s="128">
        <v>0.8852891716185257</v>
      </c>
      <c r="F3407" s="128">
        <v>0</v>
      </c>
      <c r="G3407" s="128">
        <v>0</v>
      </c>
      <c r="H3407" s="128">
        <v>0.8926084500129738</v>
      </c>
    </row>
    <row r="3408" spans="1:10" ht="12.75">
      <c r="A3408" s="144" t="s">
        <v>171</v>
      </c>
      <c r="C3408" s="145" t="s">
        <v>172</v>
      </c>
      <c r="D3408" s="145" t="s">
        <v>173</v>
      </c>
      <c r="F3408" s="145" t="s">
        <v>174</v>
      </c>
      <c r="G3408" s="145" t="s">
        <v>175</v>
      </c>
      <c r="H3408" s="145" t="s">
        <v>176</v>
      </c>
      <c r="I3408" s="146" t="s">
        <v>177</v>
      </c>
      <c r="J3408" s="145" t="s">
        <v>178</v>
      </c>
    </row>
    <row r="3409" spans="1:8" ht="12.75">
      <c r="A3409" s="147" t="s">
        <v>64</v>
      </c>
      <c r="C3409" s="148">
        <v>334.94100000010803</v>
      </c>
      <c r="D3409" s="128">
        <v>443021.5469150543</v>
      </c>
      <c r="F3409" s="128">
        <v>33800</v>
      </c>
      <c r="G3409" s="128">
        <v>98800</v>
      </c>
      <c r="H3409" s="149" t="s">
        <v>1154</v>
      </c>
    </row>
    <row r="3411" spans="4:8" ht="12.75">
      <c r="D3411" s="128">
        <v>450508.9115905762</v>
      </c>
      <c r="F3411" s="128">
        <v>33700</v>
      </c>
      <c r="G3411" s="128">
        <v>87000</v>
      </c>
      <c r="H3411" s="149" t="s">
        <v>1155</v>
      </c>
    </row>
    <row r="3413" spans="4:8" ht="12.75">
      <c r="D3413" s="128">
        <v>444912.66581106186</v>
      </c>
      <c r="F3413" s="128">
        <v>34000</v>
      </c>
      <c r="G3413" s="128">
        <v>92700</v>
      </c>
      <c r="H3413" s="149" t="s">
        <v>1156</v>
      </c>
    </row>
    <row r="3415" spans="1:10" ht="12.75">
      <c r="A3415" s="144" t="s">
        <v>179</v>
      </c>
      <c r="C3415" s="150" t="s">
        <v>180</v>
      </c>
      <c r="D3415" s="128">
        <v>446147.7081055641</v>
      </c>
      <c r="F3415" s="128">
        <v>33833.333333333336</v>
      </c>
      <c r="G3415" s="128">
        <v>92833.33333333334</v>
      </c>
      <c r="H3415" s="128">
        <v>368157.1420678283</v>
      </c>
      <c r="I3415" s="128">
        <v>-0.0001</v>
      </c>
      <c r="J3415" s="128">
        <v>-0.0001</v>
      </c>
    </row>
    <row r="3416" spans="1:8" ht="12.75">
      <c r="A3416" s="127">
        <v>38401.016747685186</v>
      </c>
      <c r="C3416" s="150" t="s">
        <v>181</v>
      </c>
      <c r="D3416" s="128">
        <v>3893.4758953881746</v>
      </c>
      <c r="F3416" s="128">
        <v>152.7525231651947</v>
      </c>
      <c r="G3416" s="128">
        <v>5901.129835322498</v>
      </c>
      <c r="H3416" s="128">
        <v>3893.4758953881746</v>
      </c>
    </row>
    <row r="3418" spans="3:8" ht="12.75">
      <c r="C3418" s="150" t="s">
        <v>182</v>
      </c>
      <c r="D3418" s="128">
        <v>0.8726876378947865</v>
      </c>
      <c r="F3418" s="128">
        <v>0.4514852901434327</v>
      </c>
      <c r="G3418" s="128">
        <v>6.35669282081418</v>
      </c>
      <c r="H3418" s="128">
        <v>1.0575581594097807</v>
      </c>
    </row>
    <row r="3419" spans="1:10" ht="12.75">
      <c r="A3419" s="144" t="s">
        <v>171</v>
      </c>
      <c r="C3419" s="145" t="s">
        <v>172</v>
      </c>
      <c r="D3419" s="145" t="s">
        <v>173</v>
      </c>
      <c r="F3419" s="145" t="s">
        <v>174</v>
      </c>
      <c r="G3419" s="145" t="s">
        <v>175</v>
      </c>
      <c r="H3419" s="145" t="s">
        <v>176</v>
      </c>
      <c r="I3419" s="146" t="s">
        <v>177</v>
      </c>
      <c r="J3419" s="145" t="s">
        <v>178</v>
      </c>
    </row>
    <row r="3420" spans="1:8" ht="12.75">
      <c r="A3420" s="147" t="s">
        <v>68</v>
      </c>
      <c r="C3420" s="148">
        <v>393.36599999992177</v>
      </c>
      <c r="D3420" s="128">
        <v>2357399.5451774597</v>
      </c>
      <c r="F3420" s="128">
        <v>12000</v>
      </c>
      <c r="G3420" s="128">
        <v>12100</v>
      </c>
      <c r="H3420" s="149" t="s">
        <v>1157</v>
      </c>
    </row>
    <row r="3422" spans="4:8" ht="12.75">
      <c r="D3422" s="128">
        <v>2325534.5665893555</v>
      </c>
      <c r="F3422" s="128">
        <v>12500</v>
      </c>
      <c r="G3422" s="128">
        <v>12000</v>
      </c>
      <c r="H3422" s="149" t="s">
        <v>1158</v>
      </c>
    </row>
    <row r="3424" spans="4:8" ht="12.75">
      <c r="D3424" s="128">
        <v>2412258.8399734497</v>
      </c>
      <c r="F3424" s="128">
        <v>12600</v>
      </c>
      <c r="G3424" s="128">
        <v>12000</v>
      </c>
      <c r="H3424" s="149" t="s">
        <v>1159</v>
      </c>
    </row>
    <row r="3426" spans="1:10" ht="12.75">
      <c r="A3426" s="144" t="s">
        <v>179</v>
      </c>
      <c r="C3426" s="150" t="s">
        <v>180</v>
      </c>
      <c r="D3426" s="128">
        <v>2365064.317246755</v>
      </c>
      <c r="F3426" s="128">
        <v>12366.666666666668</v>
      </c>
      <c r="G3426" s="128">
        <v>12033.333333333332</v>
      </c>
      <c r="H3426" s="128">
        <v>2352864.317246755</v>
      </c>
      <c r="I3426" s="128">
        <v>-0.0001</v>
      </c>
      <c r="J3426" s="128">
        <v>-0.0001</v>
      </c>
    </row>
    <row r="3427" spans="1:8" ht="12.75">
      <c r="A3427" s="127">
        <v>38401.017222222225</v>
      </c>
      <c r="C3427" s="150" t="s">
        <v>181</v>
      </c>
      <c r="D3427" s="128">
        <v>43867.259393025684</v>
      </c>
      <c r="F3427" s="128">
        <v>321.4550253664318</v>
      </c>
      <c r="G3427" s="128">
        <v>57.73502691896257</v>
      </c>
      <c r="H3427" s="128">
        <v>43867.259393025684</v>
      </c>
    </row>
    <row r="3429" spans="3:8" ht="12.75">
      <c r="C3429" s="150" t="s">
        <v>182</v>
      </c>
      <c r="D3429" s="128">
        <v>1.8548019634448212</v>
      </c>
      <c r="F3429" s="128">
        <v>2.5993667819388016</v>
      </c>
      <c r="G3429" s="128">
        <v>0.47979246747060317</v>
      </c>
      <c r="H3429" s="128">
        <v>1.8644194257813262</v>
      </c>
    </row>
    <row r="3430" spans="1:10" ht="12.75">
      <c r="A3430" s="144" t="s">
        <v>171</v>
      </c>
      <c r="C3430" s="145" t="s">
        <v>172</v>
      </c>
      <c r="D3430" s="145" t="s">
        <v>173</v>
      </c>
      <c r="F3430" s="145" t="s">
        <v>174</v>
      </c>
      <c r="G3430" s="145" t="s">
        <v>175</v>
      </c>
      <c r="H3430" s="145" t="s">
        <v>176</v>
      </c>
      <c r="I3430" s="146" t="s">
        <v>177</v>
      </c>
      <c r="J3430" s="145" t="s">
        <v>178</v>
      </c>
    </row>
    <row r="3431" spans="1:8" ht="12.75">
      <c r="A3431" s="147" t="s">
        <v>62</v>
      </c>
      <c r="C3431" s="148">
        <v>396.15199999976903</v>
      </c>
      <c r="D3431" s="128">
        <v>5485276.187850952</v>
      </c>
      <c r="F3431" s="128">
        <v>106500</v>
      </c>
      <c r="G3431" s="128">
        <v>107400</v>
      </c>
      <c r="H3431" s="149" t="s">
        <v>1160</v>
      </c>
    </row>
    <row r="3433" spans="4:8" ht="12.75">
      <c r="D3433" s="128">
        <v>5586078.160415649</v>
      </c>
      <c r="F3433" s="128">
        <v>105700</v>
      </c>
      <c r="G3433" s="128">
        <v>106700</v>
      </c>
      <c r="H3433" s="149" t="s">
        <v>1161</v>
      </c>
    </row>
    <row r="3435" spans="4:8" ht="12.75">
      <c r="D3435" s="128">
        <v>5637165.15574646</v>
      </c>
      <c r="F3435" s="128">
        <v>106700</v>
      </c>
      <c r="G3435" s="128">
        <v>105900</v>
      </c>
      <c r="H3435" s="149" t="s">
        <v>1162</v>
      </c>
    </row>
    <row r="3437" spans="1:10" ht="12.75">
      <c r="A3437" s="144" t="s">
        <v>179</v>
      </c>
      <c r="C3437" s="150" t="s">
        <v>180</v>
      </c>
      <c r="D3437" s="128">
        <v>5569506.501337687</v>
      </c>
      <c r="F3437" s="128">
        <v>106300</v>
      </c>
      <c r="G3437" s="128">
        <v>106666.66666666666</v>
      </c>
      <c r="H3437" s="128">
        <v>5463025.1299544135</v>
      </c>
      <c r="I3437" s="128">
        <v>-0.0001</v>
      </c>
      <c r="J3437" s="128">
        <v>-0.0001</v>
      </c>
    </row>
    <row r="3438" spans="1:8" ht="12.75">
      <c r="A3438" s="127">
        <v>38401.01768518519</v>
      </c>
      <c r="C3438" s="150" t="s">
        <v>181</v>
      </c>
      <c r="D3438" s="128">
        <v>77288.61206896309</v>
      </c>
      <c r="F3438" s="128">
        <v>529.150262212918</v>
      </c>
      <c r="G3438" s="128">
        <v>750.5553499465136</v>
      </c>
      <c r="H3438" s="128">
        <v>77288.61206896309</v>
      </c>
    </row>
    <row r="3440" spans="3:8" ht="12.75">
      <c r="C3440" s="150" t="s">
        <v>182</v>
      </c>
      <c r="D3440" s="128">
        <v>1.3877102405823547</v>
      </c>
      <c r="F3440" s="128">
        <v>0.49778952230754286</v>
      </c>
      <c r="G3440" s="128">
        <v>0.7036456405748568</v>
      </c>
      <c r="H3440" s="128">
        <v>1.4147584942485525</v>
      </c>
    </row>
    <row r="3441" spans="1:10" ht="12.75">
      <c r="A3441" s="144" t="s">
        <v>171</v>
      </c>
      <c r="C3441" s="145" t="s">
        <v>172</v>
      </c>
      <c r="D3441" s="145" t="s">
        <v>173</v>
      </c>
      <c r="F3441" s="145" t="s">
        <v>174</v>
      </c>
      <c r="G3441" s="145" t="s">
        <v>175</v>
      </c>
      <c r="H3441" s="145" t="s">
        <v>176</v>
      </c>
      <c r="I3441" s="146" t="s">
        <v>177</v>
      </c>
      <c r="J3441" s="145" t="s">
        <v>178</v>
      </c>
    </row>
    <row r="3442" spans="1:8" ht="12.75">
      <c r="A3442" s="147" t="s">
        <v>69</v>
      </c>
      <c r="C3442" s="148">
        <v>589.5920000001788</v>
      </c>
      <c r="D3442" s="128">
        <v>722198.0032815933</v>
      </c>
      <c r="F3442" s="128">
        <v>4960</v>
      </c>
      <c r="G3442" s="128">
        <v>4680</v>
      </c>
      <c r="H3442" s="149" t="s">
        <v>1163</v>
      </c>
    </row>
    <row r="3444" spans="4:8" ht="12.75">
      <c r="D3444" s="128">
        <v>723021.2332782745</v>
      </c>
      <c r="F3444" s="128">
        <v>5020</v>
      </c>
      <c r="G3444" s="128">
        <v>4510</v>
      </c>
      <c r="H3444" s="149" t="s">
        <v>1164</v>
      </c>
    </row>
    <row r="3446" spans="4:8" ht="12.75">
      <c r="D3446" s="128">
        <v>728486.8766708374</v>
      </c>
      <c r="F3446" s="128">
        <v>4810</v>
      </c>
      <c r="G3446" s="128">
        <v>4640</v>
      </c>
      <c r="H3446" s="149" t="s">
        <v>1165</v>
      </c>
    </row>
    <row r="3448" spans="1:10" ht="12.75">
      <c r="A3448" s="144" t="s">
        <v>179</v>
      </c>
      <c r="C3448" s="150" t="s">
        <v>180</v>
      </c>
      <c r="D3448" s="128">
        <v>724568.7044102352</v>
      </c>
      <c r="F3448" s="128">
        <v>4930</v>
      </c>
      <c r="G3448" s="128">
        <v>4610</v>
      </c>
      <c r="H3448" s="128">
        <v>719808.4115232058</v>
      </c>
      <c r="I3448" s="128">
        <v>-0.0001</v>
      </c>
      <c r="J3448" s="128">
        <v>-0.0001</v>
      </c>
    </row>
    <row r="3449" spans="1:8" ht="12.75">
      <c r="A3449" s="127">
        <v>38401.01818287037</v>
      </c>
      <c r="C3449" s="150" t="s">
        <v>181</v>
      </c>
      <c r="D3449" s="128">
        <v>3418.1109263134417</v>
      </c>
      <c r="F3449" s="128">
        <v>108.16653826391968</v>
      </c>
      <c r="G3449" s="128">
        <v>88.88194417315589</v>
      </c>
      <c r="H3449" s="128">
        <v>3418.1109263134417</v>
      </c>
    </row>
    <row r="3451" spans="3:8" ht="12.75">
      <c r="C3451" s="150" t="s">
        <v>182</v>
      </c>
      <c r="D3451" s="128">
        <v>0.471744212178695</v>
      </c>
      <c r="F3451" s="128">
        <v>2.1940474292884318</v>
      </c>
      <c r="G3451" s="128">
        <v>1.9280248193743137</v>
      </c>
      <c r="H3451" s="128">
        <v>0.4748639876380837</v>
      </c>
    </row>
    <row r="3452" spans="1:10" ht="12.75">
      <c r="A3452" s="144" t="s">
        <v>171</v>
      </c>
      <c r="C3452" s="145" t="s">
        <v>172</v>
      </c>
      <c r="D3452" s="145" t="s">
        <v>173</v>
      </c>
      <c r="F3452" s="145" t="s">
        <v>174</v>
      </c>
      <c r="G3452" s="145" t="s">
        <v>175</v>
      </c>
      <c r="H3452" s="145" t="s">
        <v>176</v>
      </c>
      <c r="I3452" s="146" t="s">
        <v>177</v>
      </c>
      <c r="J3452" s="145" t="s">
        <v>178</v>
      </c>
    </row>
    <row r="3453" spans="1:8" ht="12.75">
      <c r="A3453" s="147" t="s">
        <v>70</v>
      </c>
      <c r="C3453" s="148">
        <v>766.4900000002235</v>
      </c>
      <c r="D3453" s="128">
        <v>62812.447621405125</v>
      </c>
      <c r="F3453" s="128">
        <v>2384</v>
      </c>
      <c r="G3453" s="128">
        <v>2365</v>
      </c>
      <c r="H3453" s="149" t="s">
        <v>1166</v>
      </c>
    </row>
    <row r="3455" spans="4:8" ht="12.75">
      <c r="D3455" s="128">
        <v>65034.87682157755</v>
      </c>
      <c r="F3455" s="128">
        <v>2335</v>
      </c>
      <c r="G3455" s="128">
        <v>2414</v>
      </c>
      <c r="H3455" s="149" t="s">
        <v>1167</v>
      </c>
    </row>
    <row r="3457" spans="4:8" ht="12.75">
      <c r="D3457" s="128">
        <v>63256.2352874279</v>
      </c>
      <c r="F3457" s="128">
        <v>2493</v>
      </c>
      <c r="G3457" s="128">
        <v>2542</v>
      </c>
      <c r="H3457" s="149" t="s">
        <v>1168</v>
      </c>
    </row>
    <row r="3459" spans="1:10" ht="12.75">
      <c r="A3459" s="144" t="s">
        <v>179</v>
      </c>
      <c r="C3459" s="150" t="s">
        <v>180</v>
      </c>
      <c r="D3459" s="128">
        <v>63701.18657680352</v>
      </c>
      <c r="F3459" s="128">
        <v>2404</v>
      </c>
      <c r="G3459" s="128">
        <v>2440.3333333333335</v>
      </c>
      <c r="H3459" s="128">
        <v>61278.31096704743</v>
      </c>
      <c r="I3459" s="128">
        <v>-0.0001</v>
      </c>
      <c r="J3459" s="128">
        <v>-0.0001</v>
      </c>
    </row>
    <row r="3460" spans="1:8" ht="12.75">
      <c r="A3460" s="127">
        <v>38401.01868055556</v>
      </c>
      <c r="C3460" s="150" t="s">
        <v>181</v>
      </c>
      <c r="D3460" s="128">
        <v>1176.1309981812453</v>
      </c>
      <c r="F3460" s="128">
        <v>80.876448982383</v>
      </c>
      <c r="G3460" s="128">
        <v>91.3911009526274</v>
      </c>
      <c r="H3460" s="128">
        <v>1176.1309981812453</v>
      </c>
    </row>
    <row r="3462" spans="3:8" ht="12.75">
      <c r="C3462" s="150" t="s">
        <v>182</v>
      </c>
      <c r="D3462" s="128">
        <v>1.8463251022227078</v>
      </c>
      <c r="F3462" s="128">
        <v>3.364244965989309</v>
      </c>
      <c r="G3462" s="128">
        <v>3.745025308808662</v>
      </c>
      <c r="H3462" s="128">
        <v>1.9193267236326286</v>
      </c>
    </row>
    <row r="3463" spans="1:16" ht="12.75">
      <c r="A3463" s="138" t="s">
        <v>226</v>
      </c>
      <c r="B3463" s="133" t="s">
        <v>235</v>
      </c>
      <c r="D3463" s="138" t="s">
        <v>227</v>
      </c>
      <c r="E3463" s="133" t="s">
        <v>228</v>
      </c>
      <c r="F3463" s="134" t="s">
        <v>119</v>
      </c>
      <c r="G3463" s="139" t="s">
        <v>230</v>
      </c>
      <c r="H3463" s="140">
        <v>3</v>
      </c>
      <c r="I3463" s="141" t="s">
        <v>231</v>
      </c>
      <c r="J3463" s="140">
        <v>1</v>
      </c>
      <c r="K3463" s="139" t="s">
        <v>232</v>
      </c>
      <c r="L3463" s="142">
        <v>1</v>
      </c>
      <c r="M3463" s="139" t="s">
        <v>233</v>
      </c>
      <c r="N3463" s="143">
        <v>1</v>
      </c>
      <c r="O3463" s="139" t="s">
        <v>234</v>
      </c>
      <c r="P3463" s="143">
        <v>1</v>
      </c>
    </row>
    <row r="3465" spans="1:10" ht="12.75">
      <c r="A3465" s="144" t="s">
        <v>171</v>
      </c>
      <c r="C3465" s="145" t="s">
        <v>172</v>
      </c>
      <c r="D3465" s="145" t="s">
        <v>173</v>
      </c>
      <c r="F3465" s="145" t="s">
        <v>174</v>
      </c>
      <c r="G3465" s="145" t="s">
        <v>175</v>
      </c>
      <c r="H3465" s="145" t="s">
        <v>176</v>
      </c>
      <c r="I3465" s="146" t="s">
        <v>177</v>
      </c>
      <c r="J3465" s="145" t="s">
        <v>178</v>
      </c>
    </row>
    <row r="3466" spans="1:8" ht="12.75">
      <c r="A3466" s="147" t="s">
        <v>38</v>
      </c>
      <c r="C3466" s="148">
        <v>178.2290000000503</v>
      </c>
      <c r="D3466" s="128">
        <v>325</v>
      </c>
      <c r="F3466" s="128">
        <v>290</v>
      </c>
      <c r="G3466" s="128">
        <v>299</v>
      </c>
      <c r="H3466" s="149" t="s">
        <v>1169</v>
      </c>
    </row>
    <row r="3468" spans="4:8" ht="12.75">
      <c r="D3468" s="128">
        <v>301</v>
      </c>
      <c r="F3468" s="128">
        <v>329</v>
      </c>
      <c r="G3468" s="128">
        <v>272</v>
      </c>
      <c r="H3468" s="149" t="s">
        <v>1170</v>
      </c>
    </row>
    <row r="3470" spans="4:8" ht="12.75">
      <c r="D3470" s="128">
        <v>315.0672093993053</v>
      </c>
      <c r="F3470" s="128">
        <v>305</v>
      </c>
      <c r="G3470" s="128">
        <v>309</v>
      </c>
      <c r="H3470" s="149" t="s">
        <v>1171</v>
      </c>
    </row>
    <row r="3472" spans="1:8" ht="12.75">
      <c r="A3472" s="144" t="s">
        <v>179</v>
      </c>
      <c r="C3472" s="150" t="s">
        <v>180</v>
      </c>
      <c r="D3472" s="128">
        <v>313.68906979976845</v>
      </c>
      <c r="F3472" s="128">
        <v>308</v>
      </c>
      <c r="G3472" s="128">
        <v>293.3333333333333</v>
      </c>
      <c r="H3472" s="128">
        <v>14.975227465814362</v>
      </c>
    </row>
    <row r="3473" spans="1:8" ht="12.75">
      <c r="A3473" s="127">
        <v>38401.020949074074</v>
      </c>
      <c r="C3473" s="150" t="s">
        <v>181</v>
      </c>
      <c r="D3473" s="128">
        <v>12.059206091896565</v>
      </c>
      <c r="F3473" s="128">
        <v>19.672315572906</v>
      </c>
      <c r="G3473" s="128">
        <v>19.139836293274126</v>
      </c>
      <c r="H3473" s="128">
        <v>12.059206091896565</v>
      </c>
    </row>
    <row r="3475" spans="3:8" ht="12.75">
      <c r="C3475" s="150" t="s">
        <v>182</v>
      </c>
      <c r="D3475" s="128">
        <v>3.844318228746096</v>
      </c>
      <c r="F3475" s="128">
        <v>6.387115445748702</v>
      </c>
      <c r="G3475" s="128">
        <v>6.524944190888908</v>
      </c>
      <c r="H3475" s="128">
        <v>80.52769895766508</v>
      </c>
    </row>
    <row r="3476" spans="1:10" ht="12.75">
      <c r="A3476" s="144" t="s">
        <v>171</v>
      </c>
      <c r="C3476" s="145" t="s">
        <v>172</v>
      </c>
      <c r="D3476" s="145" t="s">
        <v>173</v>
      </c>
      <c r="F3476" s="145" t="s">
        <v>174</v>
      </c>
      <c r="G3476" s="145" t="s">
        <v>175</v>
      </c>
      <c r="H3476" s="145" t="s">
        <v>176</v>
      </c>
      <c r="I3476" s="146" t="s">
        <v>177</v>
      </c>
      <c r="J3476" s="145" t="s">
        <v>178</v>
      </c>
    </row>
    <row r="3477" spans="1:8" ht="12.75">
      <c r="A3477" s="147" t="s">
        <v>63</v>
      </c>
      <c r="C3477" s="148">
        <v>251.61100000003353</v>
      </c>
      <c r="D3477" s="128">
        <v>24668.22576931119</v>
      </c>
      <c r="F3477" s="128">
        <v>20100</v>
      </c>
      <c r="G3477" s="128">
        <v>19900</v>
      </c>
      <c r="H3477" s="149" t="s">
        <v>1172</v>
      </c>
    </row>
    <row r="3479" spans="4:8" ht="12.75">
      <c r="D3479" s="128">
        <v>24542.648054599762</v>
      </c>
      <c r="F3479" s="128">
        <v>20000</v>
      </c>
      <c r="G3479" s="128">
        <v>19700</v>
      </c>
      <c r="H3479" s="149" t="s">
        <v>1173</v>
      </c>
    </row>
    <row r="3481" spans="4:8" ht="12.75">
      <c r="D3481" s="128">
        <v>24179.759735524654</v>
      </c>
      <c r="F3481" s="128">
        <v>20200</v>
      </c>
      <c r="G3481" s="128">
        <v>19800</v>
      </c>
      <c r="H3481" s="149" t="s">
        <v>1174</v>
      </c>
    </row>
    <row r="3483" spans="1:10" ht="12.75">
      <c r="A3483" s="144" t="s">
        <v>179</v>
      </c>
      <c r="C3483" s="150" t="s">
        <v>180</v>
      </c>
      <c r="D3483" s="128">
        <v>24463.54451981187</v>
      </c>
      <c r="F3483" s="128">
        <v>20100</v>
      </c>
      <c r="G3483" s="128">
        <v>19800</v>
      </c>
      <c r="H3483" s="128">
        <v>4515.023161651956</v>
      </c>
      <c r="I3483" s="128">
        <v>-0.0001</v>
      </c>
      <c r="J3483" s="128">
        <v>-0.0001</v>
      </c>
    </row>
    <row r="3484" spans="1:8" ht="12.75">
      <c r="A3484" s="127">
        <v>38401.021469907406</v>
      </c>
      <c r="C3484" s="150" t="s">
        <v>181</v>
      </c>
      <c r="D3484" s="128">
        <v>253.65881307922024</v>
      </c>
      <c r="F3484" s="128">
        <v>100</v>
      </c>
      <c r="G3484" s="128">
        <v>100</v>
      </c>
      <c r="H3484" s="128">
        <v>253.65881307922024</v>
      </c>
    </row>
    <row r="3486" spans="3:8" ht="12.75">
      <c r="C3486" s="150" t="s">
        <v>182</v>
      </c>
      <c r="D3486" s="128">
        <v>1.036884957017549</v>
      </c>
      <c r="F3486" s="128">
        <v>0.4975124378109453</v>
      </c>
      <c r="G3486" s="128">
        <v>0.5050505050505051</v>
      </c>
      <c r="H3486" s="128">
        <v>5.618106574372735</v>
      </c>
    </row>
    <row r="3487" spans="1:10" ht="12.75">
      <c r="A3487" s="144" t="s">
        <v>171</v>
      </c>
      <c r="C3487" s="145" t="s">
        <v>172</v>
      </c>
      <c r="D3487" s="145" t="s">
        <v>173</v>
      </c>
      <c r="F3487" s="145" t="s">
        <v>174</v>
      </c>
      <c r="G3487" s="145" t="s">
        <v>175</v>
      </c>
      <c r="H3487" s="145" t="s">
        <v>176</v>
      </c>
      <c r="I3487" s="146" t="s">
        <v>177</v>
      </c>
      <c r="J3487" s="145" t="s">
        <v>178</v>
      </c>
    </row>
    <row r="3488" spans="1:8" ht="12.75">
      <c r="A3488" s="147" t="s">
        <v>66</v>
      </c>
      <c r="C3488" s="148">
        <v>257.6099999998696</v>
      </c>
      <c r="D3488" s="128">
        <v>17906.79440692067</v>
      </c>
      <c r="F3488" s="128">
        <v>11377.5</v>
      </c>
      <c r="G3488" s="128">
        <v>11137.5</v>
      </c>
      <c r="H3488" s="149" t="s">
        <v>1175</v>
      </c>
    </row>
    <row r="3490" spans="4:8" ht="12.75">
      <c r="D3490" s="128">
        <v>18026.134404689074</v>
      </c>
      <c r="F3490" s="128">
        <v>11322.5</v>
      </c>
      <c r="G3490" s="128">
        <v>11265</v>
      </c>
      <c r="H3490" s="149" t="s">
        <v>1176</v>
      </c>
    </row>
    <row r="3492" spans="4:8" ht="12.75">
      <c r="D3492" s="128">
        <v>17836.039409965277</v>
      </c>
      <c r="F3492" s="128">
        <v>11370</v>
      </c>
      <c r="G3492" s="128">
        <v>11255</v>
      </c>
      <c r="H3492" s="149" t="s">
        <v>1177</v>
      </c>
    </row>
    <row r="3494" spans="1:10" ht="12.75">
      <c r="A3494" s="144" t="s">
        <v>179</v>
      </c>
      <c r="C3494" s="150" t="s">
        <v>180</v>
      </c>
      <c r="D3494" s="128">
        <v>17922.989407191675</v>
      </c>
      <c r="F3494" s="128">
        <v>11356.666666666668</v>
      </c>
      <c r="G3494" s="128">
        <v>11219.166666666668</v>
      </c>
      <c r="H3494" s="128">
        <v>6635.072740525007</v>
      </c>
      <c r="I3494" s="128">
        <v>-0.0001</v>
      </c>
      <c r="J3494" s="128">
        <v>-0.0001</v>
      </c>
    </row>
    <row r="3495" spans="1:8" ht="12.75">
      <c r="A3495" s="127">
        <v>38401.02210648148</v>
      </c>
      <c r="C3495" s="150" t="s">
        <v>181</v>
      </c>
      <c r="D3495" s="128">
        <v>96.07671559774326</v>
      </c>
      <c r="F3495" s="128">
        <v>29.825883613622132</v>
      </c>
      <c r="G3495" s="128">
        <v>70.90192757135263</v>
      </c>
      <c r="H3495" s="128">
        <v>96.07671559774326</v>
      </c>
    </row>
    <row r="3497" spans="3:8" ht="12.75">
      <c r="C3497" s="150" t="s">
        <v>182</v>
      </c>
      <c r="D3497" s="128">
        <v>0.536052962008626</v>
      </c>
      <c r="F3497" s="128">
        <v>0.26262885483083764</v>
      </c>
      <c r="G3497" s="128">
        <v>0.6319714260240894</v>
      </c>
      <c r="H3497" s="128">
        <v>1.4480129963148085</v>
      </c>
    </row>
    <row r="3498" spans="1:10" ht="12.75">
      <c r="A3498" s="144" t="s">
        <v>171</v>
      </c>
      <c r="C3498" s="145" t="s">
        <v>172</v>
      </c>
      <c r="D3498" s="145" t="s">
        <v>173</v>
      </c>
      <c r="F3498" s="145" t="s">
        <v>174</v>
      </c>
      <c r="G3498" s="145" t="s">
        <v>175</v>
      </c>
      <c r="H3498" s="145" t="s">
        <v>176</v>
      </c>
      <c r="I3498" s="146" t="s">
        <v>177</v>
      </c>
      <c r="J3498" s="145" t="s">
        <v>178</v>
      </c>
    </row>
    <row r="3499" spans="1:8" ht="12.75">
      <c r="A3499" s="147" t="s">
        <v>65</v>
      </c>
      <c r="C3499" s="148">
        <v>259.9399999999441</v>
      </c>
      <c r="D3499" s="128">
        <v>24895.582200467587</v>
      </c>
      <c r="F3499" s="128">
        <v>17275</v>
      </c>
      <c r="G3499" s="128">
        <v>17400</v>
      </c>
      <c r="H3499" s="149" t="s">
        <v>1178</v>
      </c>
    </row>
    <row r="3501" spans="4:8" ht="12.75">
      <c r="D3501" s="128">
        <v>25168.828261613846</v>
      </c>
      <c r="F3501" s="128">
        <v>17200</v>
      </c>
      <c r="G3501" s="128">
        <v>17375</v>
      </c>
      <c r="H3501" s="149" t="s">
        <v>1179</v>
      </c>
    </row>
    <row r="3503" spans="4:8" ht="12.75">
      <c r="D3503" s="128">
        <v>24604.989460855722</v>
      </c>
      <c r="F3503" s="128">
        <v>17350</v>
      </c>
      <c r="G3503" s="128">
        <v>17400</v>
      </c>
      <c r="H3503" s="149" t="s">
        <v>958</v>
      </c>
    </row>
    <row r="3505" spans="1:10" ht="12.75">
      <c r="A3505" s="144" t="s">
        <v>179</v>
      </c>
      <c r="C3505" s="150" t="s">
        <v>180</v>
      </c>
      <c r="D3505" s="128">
        <v>24889.799974312387</v>
      </c>
      <c r="F3505" s="128">
        <v>17275</v>
      </c>
      <c r="G3505" s="128">
        <v>17391.666666666668</v>
      </c>
      <c r="H3505" s="128">
        <v>7550.082993180309</v>
      </c>
      <c r="I3505" s="128">
        <v>-0.0001</v>
      </c>
      <c r="J3505" s="128">
        <v>-0.0001</v>
      </c>
    </row>
    <row r="3506" spans="1:8" ht="12.75">
      <c r="A3506" s="127">
        <v>38401.022777777776</v>
      </c>
      <c r="C3506" s="150" t="s">
        <v>181</v>
      </c>
      <c r="D3506" s="128">
        <v>281.96386987447784</v>
      </c>
      <c r="F3506" s="128">
        <v>75</v>
      </c>
      <c r="G3506" s="128">
        <v>14.433756729740642</v>
      </c>
      <c r="H3506" s="128">
        <v>281.96386987447784</v>
      </c>
    </row>
    <row r="3508" spans="3:8" ht="12.75">
      <c r="C3508" s="150" t="s">
        <v>182</v>
      </c>
      <c r="D3508" s="128">
        <v>1.1328490794039316</v>
      </c>
      <c r="F3508" s="128">
        <v>0.4341534008683067</v>
      </c>
      <c r="G3508" s="128">
        <v>0.08299237218825475</v>
      </c>
      <c r="H3508" s="128">
        <v>3.7345797407679435</v>
      </c>
    </row>
    <row r="3509" spans="1:10" ht="12.75">
      <c r="A3509" s="144" t="s">
        <v>171</v>
      </c>
      <c r="C3509" s="145" t="s">
        <v>172</v>
      </c>
      <c r="D3509" s="145" t="s">
        <v>173</v>
      </c>
      <c r="F3509" s="145" t="s">
        <v>174</v>
      </c>
      <c r="G3509" s="145" t="s">
        <v>175</v>
      </c>
      <c r="H3509" s="145" t="s">
        <v>176</v>
      </c>
      <c r="I3509" s="146" t="s">
        <v>177</v>
      </c>
      <c r="J3509" s="145" t="s">
        <v>178</v>
      </c>
    </row>
    <row r="3510" spans="1:8" ht="12.75">
      <c r="A3510" s="147" t="s">
        <v>67</v>
      </c>
      <c r="C3510" s="148">
        <v>285.2129999999888</v>
      </c>
      <c r="D3510" s="128">
        <v>10572.817434147</v>
      </c>
      <c r="F3510" s="128">
        <v>9800</v>
      </c>
      <c r="G3510" s="128">
        <v>10000</v>
      </c>
      <c r="H3510" s="149" t="s">
        <v>959</v>
      </c>
    </row>
    <row r="3512" spans="4:8" ht="12.75">
      <c r="D3512" s="128">
        <v>10576.352373346686</v>
      </c>
      <c r="F3512" s="128">
        <v>9800</v>
      </c>
      <c r="G3512" s="128">
        <v>10025</v>
      </c>
      <c r="H3512" s="149" t="s">
        <v>960</v>
      </c>
    </row>
    <row r="3514" spans="4:8" ht="12.75">
      <c r="D3514" s="128">
        <v>10526.038127273321</v>
      </c>
      <c r="F3514" s="128">
        <v>9800</v>
      </c>
      <c r="G3514" s="128">
        <v>9975</v>
      </c>
      <c r="H3514" s="149" t="s">
        <v>961</v>
      </c>
    </row>
    <row r="3516" spans="1:10" ht="12.75">
      <c r="A3516" s="144" t="s">
        <v>179</v>
      </c>
      <c r="C3516" s="150" t="s">
        <v>180</v>
      </c>
      <c r="D3516" s="128">
        <v>10558.402644922335</v>
      </c>
      <c r="F3516" s="128">
        <v>9800</v>
      </c>
      <c r="G3516" s="128">
        <v>10000</v>
      </c>
      <c r="H3516" s="128">
        <v>651.6852811707518</v>
      </c>
      <c r="I3516" s="128">
        <v>-0.0001</v>
      </c>
      <c r="J3516" s="128">
        <v>-0.0001</v>
      </c>
    </row>
    <row r="3517" spans="1:8" ht="12.75">
      <c r="A3517" s="127">
        <v>38401.023460648146</v>
      </c>
      <c r="C3517" s="150" t="s">
        <v>181</v>
      </c>
      <c r="D3517" s="128">
        <v>28.0841672614671</v>
      </c>
      <c r="G3517" s="128">
        <v>25</v>
      </c>
      <c r="H3517" s="128">
        <v>28.0841672614671</v>
      </c>
    </row>
    <row r="3519" spans="3:8" ht="12.75">
      <c r="C3519" s="150" t="s">
        <v>182</v>
      </c>
      <c r="D3519" s="128">
        <v>0.26598878832275946</v>
      </c>
      <c r="F3519" s="128">
        <v>0</v>
      </c>
      <c r="G3519" s="128">
        <v>0.25</v>
      </c>
      <c r="H3519" s="128">
        <v>4.309467786507918</v>
      </c>
    </row>
    <row r="3520" spans="1:10" ht="12.75">
      <c r="A3520" s="144" t="s">
        <v>171</v>
      </c>
      <c r="C3520" s="145" t="s">
        <v>172</v>
      </c>
      <c r="D3520" s="145" t="s">
        <v>173</v>
      </c>
      <c r="F3520" s="145" t="s">
        <v>174</v>
      </c>
      <c r="G3520" s="145" t="s">
        <v>175</v>
      </c>
      <c r="H3520" s="145" t="s">
        <v>176</v>
      </c>
      <c r="I3520" s="146" t="s">
        <v>177</v>
      </c>
      <c r="J3520" s="145" t="s">
        <v>178</v>
      </c>
    </row>
    <row r="3521" spans="1:8" ht="12.75">
      <c r="A3521" s="147" t="s">
        <v>63</v>
      </c>
      <c r="C3521" s="148">
        <v>288.1579999998212</v>
      </c>
      <c r="D3521" s="128">
        <v>4253.544896788895</v>
      </c>
      <c r="F3521" s="128">
        <v>3809.9999999962747</v>
      </c>
      <c r="G3521" s="128">
        <v>3580</v>
      </c>
      <c r="H3521" s="149" t="s">
        <v>962</v>
      </c>
    </row>
    <row r="3523" spans="4:8" ht="12.75">
      <c r="D3523" s="128">
        <v>4304.53768132627</v>
      </c>
      <c r="F3523" s="128">
        <v>3809.9999999962747</v>
      </c>
      <c r="G3523" s="128">
        <v>3580</v>
      </c>
      <c r="H3523" s="149" t="s">
        <v>1185</v>
      </c>
    </row>
    <row r="3525" spans="4:8" ht="12.75">
      <c r="D3525" s="128">
        <v>4282.449825689197</v>
      </c>
      <c r="F3525" s="128">
        <v>3809.9999999962747</v>
      </c>
      <c r="G3525" s="128">
        <v>3580</v>
      </c>
      <c r="H3525" s="149" t="s">
        <v>1186</v>
      </c>
    </row>
    <row r="3527" spans="1:10" ht="12.75">
      <c r="A3527" s="144" t="s">
        <v>179</v>
      </c>
      <c r="C3527" s="150" t="s">
        <v>180</v>
      </c>
      <c r="D3527" s="128">
        <v>4280.177467934787</v>
      </c>
      <c r="F3527" s="128">
        <v>3809.9999999962747</v>
      </c>
      <c r="G3527" s="128">
        <v>3580</v>
      </c>
      <c r="H3527" s="128">
        <v>586.9584413879485</v>
      </c>
      <c r="I3527" s="128">
        <v>-0.0001</v>
      </c>
      <c r="J3527" s="128">
        <v>-0.0001</v>
      </c>
    </row>
    <row r="3528" spans="1:8" ht="12.75">
      <c r="A3528" s="127">
        <v>38401.023877314816</v>
      </c>
      <c r="C3528" s="150" t="s">
        <v>181</v>
      </c>
      <c r="D3528" s="128">
        <v>25.5722256763177</v>
      </c>
      <c r="F3528" s="128">
        <v>5.638186222554939E-05</v>
      </c>
      <c r="H3528" s="128">
        <v>25.5722256763177</v>
      </c>
    </row>
    <row r="3530" spans="3:8" ht="12.75">
      <c r="C3530" s="150" t="s">
        <v>182</v>
      </c>
      <c r="D3530" s="128">
        <v>0.5974571350812812</v>
      </c>
      <c r="F3530" s="128">
        <v>1.4798389035591734E-06</v>
      </c>
      <c r="G3530" s="128">
        <v>0</v>
      </c>
      <c r="H3530" s="128">
        <v>4.356735310910335</v>
      </c>
    </row>
    <row r="3531" spans="1:10" ht="12.75">
      <c r="A3531" s="144" t="s">
        <v>171</v>
      </c>
      <c r="C3531" s="145" t="s">
        <v>172</v>
      </c>
      <c r="D3531" s="145" t="s">
        <v>173</v>
      </c>
      <c r="F3531" s="145" t="s">
        <v>174</v>
      </c>
      <c r="G3531" s="145" t="s">
        <v>175</v>
      </c>
      <c r="H3531" s="145" t="s">
        <v>176</v>
      </c>
      <c r="I3531" s="146" t="s">
        <v>177</v>
      </c>
      <c r="J3531" s="145" t="s">
        <v>178</v>
      </c>
    </row>
    <row r="3532" spans="1:8" ht="12.75">
      <c r="A3532" s="147" t="s">
        <v>64</v>
      </c>
      <c r="C3532" s="148">
        <v>334.94100000010803</v>
      </c>
      <c r="D3532" s="128">
        <v>32892.40318888426</v>
      </c>
      <c r="F3532" s="128">
        <v>32500</v>
      </c>
      <c r="G3532" s="128">
        <v>31800</v>
      </c>
      <c r="H3532" s="149" t="s">
        <v>1187</v>
      </c>
    </row>
    <row r="3534" spans="4:8" ht="12.75">
      <c r="D3534" s="128">
        <v>32919.78580248356</v>
      </c>
      <c r="F3534" s="128">
        <v>32500</v>
      </c>
      <c r="G3534" s="128">
        <v>32000</v>
      </c>
      <c r="H3534" s="149" t="s">
        <v>1188</v>
      </c>
    </row>
    <row r="3536" spans="4:8" ht="12.75">
      <c r="D3536" s="128">
        <v>32250</v>
      </c>
      <c r="F3536" s="128">
        <v>32400</v>
      </c>
      <c r="G3536" s="128">
        <v>31400</v>
      </c>
      <c r="H3536" s="149" t="s">
        <v>1189</v>
      </c>
    </row>
    <row r="3538" spans="1:10" ht="12.75">
      <c r="A3538" s="144" t="s">
        <v>179</v>
      </c>
      <c r="C3538" s="150" t="s">
        <v>180</v>
      </c>
      <c r="D3538" s="128">
        <v>32687.396330455937</v>
      </c>
      <c r="F3538" s="128">
        <v>32466.666666666664</v>
      </c>
      <c r="G3538" s="128">
        <v>31733.333333333336</v>
      </c>
      <c r="H3538" s="128">
        <v>769.5766239569872</v>
      </c>
      <c r="I3538" s="128">
        <v>-0.0001</v>
      </c>
      <c r="J3538" s="128">
        <v>-0.0001</v>
      </c>
    </row>
    <row r="3539" spans="1:8" ht="12.75">
      <c r="A3539" s="127">
        <v>38401.024351851855</v>
      </c>
      <c r="C3539" s="150" t="s">
        <v>181</v>
      </c>
      <c r="D3539" s="128">
        <v>379.0436838993571</v>
      </c>
      <c r="F3539" s="128">
        <v>57.73502691896257</v>
      </c>
      <c r="G3539" s="128">
        <v>305.5050463303894</v>
      </c>
      <c r="H3539" s="128">
        <v>379.0436838993571</v>
      </c>
    </row>
    <row r="3541" spans="3:8" ht="12.75">
      <c r="C3541" s="150" t="s">
        <v>182</v>
      </c>
      <c r="D3541" s="128">
        <v>1.159601945861285</v>
      </c>
      <c r="F3541" s="128">
        <v>0.17782862500707158</v>
      </c>
      <c r="G3541" s="128">
        <v>0.9627259863352607</v>
      </c>
      <c r="H3541" s="128">
        <v>49.25353396915842</v>
      </c>
    </row>
    <row r="3542" spans="1:10" ht="12.75">
      <c r="A3542" s="144" t="s">
        <v>171</v>
      </c>
      <c r="C3542" s="145" t="s">
        <v>172</v>
      </c>
      <c r="D3542" s="145" t="s">
        <v>173</v>
      </c>
      <c r="F3542" s="145" t="s">
        <v>174</v>
      </c>
      <c r="G3542" s="145" t="s">
        <v>175</v>
      </c>
      <c r="H3542" s="145" t="s">
        <v>176</v>
      </c>
      <c r="I3542" s="146" t="s">
        <v>177</v>
      </c>
      <c r="J3542" s="145" t="s">
        <v>178</v>
      </c>
    </row>
    <row r="3543" spans="1:8" ht="12.75">
      <c r="A3543" s="147" t="s">
        <v>68</v>
      </c>
      <c r="C3543" s="148">
        <v>393.36599999992177</v>
      </c>
      <c r="D3543" s="128">
        <v>30355.276440680027</v>
      </c>
      <c r="F3543" s="128">
        <v>7800</v>
      </c>
      <c r="G3543" s="128">
        <v>7800</v>
      </c>
      <c r="H3543" s="149" t="s">
        <v>1190</v>
      </c>
    </row>
    <row r="3545" spans="4:8" ht="12.75">
      <c r="D3545" s="128">
        <v>30455.580974310637</v>
      </c>
      <c r="F3545" s="128">
        <v>7800</v>
      </c>
      <c r="G3545" s="128">
        <v>7800</v>
      </c>
      <c r="H3545" s="149" t="s">
        <v>1191</v>
      </c>
    </row>
    <row r="3547" spans="4:8" ht="12.75">
      <c r="D3547" s="128">
        <v>30040.462558418512</v>
      </c>
      <c r="F3547" s="128">
        <v>7800</v>
      </c>
      <c r="G3547" s="128">
        <v>7800</v>
      </c>
      <c r="H3547" s="149" t="s">
        <v>1192</v>
      </c>
    </row>
    <row r="3549" spans="1:10" ht="12.75">
      <c r="A3549" s="144" t="s">
        <v>179</v>
      </c>
      <c r="C3549" s="150" t="s">
        <v>180</v>
      </c>
      <c r="D3549" s="128">
        <v>30283.773324469723</v>
      </c>
      <c r="F3549" s="128">
        <v>7800</v>
      </c>
      <c r="G3549" s="128">
        <v>7800</v>
      </c>
      <c r="H3549" s="128">
        <v>22483.773324469723</v>
      </c>
      <c r="I3549" s="128">
        <v>-0.0001</v>
      </c>
      <c r="J3549" s="128">
        <v>-0.0001</v>
      </c>
    </row>
    <row r="3550" spans="1:8" ht="12.75">
      <c r="A3550" s="127">
        <v>38401.024826388886</v>
      </c>
      <c r="C3550" s="150" t="s">
        <v>181</v>
      </c>
      <c r="D3550" s="128">
        <v>216.59950721146922</v>
      </c>
      <c r="H3550" s="128">
        <v>216.59950721146922</v>
      </c>
    </row>
    <row r="3552" spans="3:8" ht="12.75">
      <c r="C3552" s="150" t="s">
        <v>182</v>
      </c>
      <c r="D3552" s="128">
        <v>0.7152328902041204</v>
      </c>
      <c r="F3552" s="128">
        <v>0</v>
      </c>
      <c r="G3552" s="128">
        <v>0</v>
      </c>
      <c r="H3552" s="128">
        <v>0.9633592372848638</v>
      </c>
    </row>
    <row r="3553" spans="1:10" ht="12.75">
      <c r="A3553" s="144" t="s">
        <v>171</v>
      </c>
      <c r="C3553" s="145" t="s">
        <v>172</v>
      </c>
      <c r="D3553" s="145" t="s">
        <v>173</v>
      </c>
      <c r="F3553" s="145" t="s">
        <v>174</v>
      </c>
      <c r="G3553" s="145" t="s">
        <v>175</v>
      </c>
      <c r="H3553" s="145" t="s">
        <v>176</v>
      </c>
      <c r="I3553" s="146" t="s">
        <v>177</v>
      </c>
      <c r="J3553" s="145" t="s">
        <v>178</v>
      </c>
    </row>
    <row r="3554" spans="1:8" ht="12.75">
      <c r="A3554" s="147" t="s">
        <v>62</v>
      </c>
      <c r="C3554" s="148">
        <v>396.15199999976903</v>
      </c>
      <c r="D3554" s="128">
        <v>95266.7151017189</v>
      </c>
      <c r="F3554" s="128">
        <v>84800</v>
      </c>
      <c r="G3554" s="128">
        <v>86900</v>
      </c>
      <c r="H3554" s="149" t="s">
        <v>1193</v>
      </c>
    </row>
    <row r="3556" spans="4:8" ht="12.75">
      <c r="D3556" s="128">
        <v>95338.04006147385</v>
      </c>
      <c r="F3556" s="128">
        <v>85100</v>
      </c>
      <c r="G3556" s="128">
        <v>86300</v>
      </c>
      <c r="H3556" s="149" t="s">
        <v>1194</v>
      </c>
    </row>
    <row r="3558" spans="4:8" ht="12.75">
      <c r="D3558" s="128">
        <v>95257.24723351002</v>
      </c>
      <c r="F3558" s="128">
        <v>86900</v>
      </c>
      <c r="G3558" s="128">
        <v>87400</v>
      </c>
      <c r="H3558" s="149" t="s">
        <v>1195</v>
      </c>
    </row>
    <row r="3560" spans="1:10" ht="12.75">
      <c r="A3560" s="144" t="s">
        <v>179</v>
      </c>
      <c r="C3560" s="150" t="s">
        <v>180</v>
      </c>
      <c r="D3560" s="128">
        <v>95287.33413223425</v>
      </c>
      <c r="F3560" s="128">
        <v>85600</v>
      </c>
      <c r="G3560" s="128">
        <v>86866.66666666666</v>
      </c>
      <c r="H3560" s="128">
        <v>9060.77844456085</v>
      </c>
      <c r="I3560" s="128">
        <v>-0.0001</v>
      </c>
      <c r="J3560" s="128">
        <v>-0.0001</v>
      </c>
    </row>
    <row r="3561" spans="1:8" ht="12.75">
      <c r="A3561" s="127">
        <v>38401.025289351855</v>
      </c>
      <c r="C3561" s="150" t="s">
        <v>181</v>
      </c>
      <c r="D3561" s="128">
        <v>44.16705305820567</v>
      </c>
      <c r="F3561" s="128">
        <v>1135.7816691600547</v>
      </c>
      <c r="G3561" s="128">
        <v>550.7570547286101</v>
      </c>
      <c r="H3561" s="128">
        <v>44.16705305820567</v>
      </c>
    </row>
    <row r="3563" spans="3:8" ht="12.75">
      <c r="C3563" s="150" t="s">
        <v>182</v>
      </c>
      <c r="D3563" s="128">
        <v>0.046351441626977616</v>
      </c>
      <c r="F3563" s="128">
        <v>1.3268477443458584</v>
      </c>
      <c r="G3563" s="128">
        <v>0.6340257729032351</v>
      </c>
      <c r="H3563" s="128">
        <v>0.4874531843863699</v>
      </c>
    </row>
    <row r="3564" spans="1:10" ht="12.75">
      <c r="A3564" s="144" t="s">
        <v>171</v>
      </c>
      <c r="C3564" s="145" t="s">
        <v>172</v>
      </c>
      <c r="D3564" s="145" t="s">
        <v>173</v>
      </c>
      <c r="F3564" s="145" t="s">
        <v>174</v>
      </c>
      <c r="G3564" s="145" t="s">
        <v>175</v>
      </c>
      <c r="H3564" s="145" t="s">
        <v>176</v>
      </c>
      <c r="I3564" s="146" t="s">
        <v>177</v>
      </c>
      <c r="J3564" s="145" t="s">
        <v>178</v>
      </c>
    </row>
    <row r="3565" spans="1:8" ht="12.75">
      <c r="A3565" s="147" t="s">
        <v>69</v>
      </c>
      <c r="C3565" s="148">
        <v>589.5920000001788</v>
      </c>
      <c r="D3565" s="128">
        <v>11207.17418576777</v>
      </c>
      <c r="F3565" s="128">
        <v>1979.9999999981374</v>
      </c>
      <c r="G3565" s="128">
        <v>1979.9999999981374</v>
      </c>
      <c r="H3565" s="149" t="s">
        <v>1196</v>
      </c>
    </row>
    <row r="3567" spans="4:8" ht="12.75">
      <c r="D3567" s="128">
        <v>11026.958002567291</v>
      </c>
      <c r="F3567" s="128">
        <v>1970.0000000018626</v>
      </c>
      <c r="G3567" s="128">
        <v>1910</v>
      </c>
      <c r="H3567" s="149" t="s">
        <v>1197</v>
      </c>
    </row>
    <row r="3569" spans="4:8" ht="12.75">
      <c r="D3569" s="128">
        <v>11031.631162390113</v>
      </c>
      <c r="F3569" s="128">
        <v>1950</v>
      </c>
      <c r="G3569" s="128">
        <v>1950</v>
      </c>
      <c r="H3569" s="149" t="s">
        <v>1198</v>
      </c>
    </row>
    <row r="3571" spans="1:10" ht="12.75">
      <c r="A3571" s="144" t="s">
        <v>179</v>
      </c>
      <c r="C3571" s="150" t="s">
        <v>180</v>
      </c>
      <c r="D3571" s="128">
        <v>11088.587783575058</v>
      </c>
      <c r="F3571" s="128">
        <v>1966.6666666666665</v>
      </c>
      <c r="G3571" s="128">
        <v>1946.6666666660458</v>
      </c>
      <c r="H3571" s="128">
        <v>9132.52781146939</v>
      </c>
      <c r="I3571" s="128">
        <v>-0.0001</v>
      </c>
      <c r="J3571" s="128">
        <v>-0.0001</v>
      </c>
    </row>
    <row r="3572" spans="1:8" ht="12.75">
      <c r="A3572" s="127">
        <v>38401.02578703704</v>
      </c>
      <c r="C3572" s="150" t="s">
        <v>181</v>
      </c>
      <c r="D3572" s="128">
        <v>102.72541406318557</v>
      </c>
      <c r="F3572" s="128">
        <v>15.275252315947169</v>
      </c>
      <c r="G3572" s="128">
        <v>35.11884584194859</v>
      </c>
      <c r="H3572" s="128">
        <v>102.72541406318557</v>
      </c>
    </row>
    <row r="3574" spans="3:8" ht="12.75">
      <c r="C3574" s="150" t="s">
        <v>182</v>
      </c>
      <c r="D3574" s="128">
        <v>0.9264066449953829</v>
      </c>
      <c r="F3574" s="128">
        <v>0.7767077448786699</v>
      </c>
      <c r="G3574" s="128">
        <v>1.8040503001006742</v>
      </c>
      <c r="H3574" s="128">
        <v>1.124830016221516</v>
      </c>
    </row>
    <row r="3575" spans="1:10" ht="12.75">
      <c r="A3575" s="144" t="s">
        <v>171</v>
      </c>
      <c r="C3575" s="145" t="s">
        <v>172</v>
      </c>
      <c r="D3575" s="145" t="s">
        <v>173</v>
      </c>
      <c r="F3575" s="145" t="s">
        <v>174</v>
      </c>
      <c r="G3575" s="145" t="s">
        <v>175</v>
      </c>
      <c r="H3575" s="145" t="s">
        <v>176</v>
      </c>
      <c r="I3575" s="146" t="s">
        <v>177</v>
      </c>
      <c r="J3575" s="145" t="s">
        <v>178</v>
      </c>
    </row>
    <row r="3576" spans="1:8" ht="12.75">
      <c r="A3576" s="147" t="s">
        <v>70</v>
      </c>
      <c r="C3576" s="148">
        <v>766.4900000002235</v>
      </c>
      <c r="D3576" s="128">
        <v>1815</v>
      </c>
      <c r="F3576" s="128">
        <v>1776.0000000018626</v>
      </c>
      <c r="G3576" s="128">
        <v>1724</v>
      </c>
      <c r="H3576" s="149" t="s">
        <v>1199</v>
      </c>
    </row>
    <row r="3578" spans="4:8" ht="12.75">
      <c r="D3578" s="128">
        <v>1891.953495727852</v>
      </c>
      <c r="F3578" s="128">
        <v>1759</v>
      </c>
      <c r="G3578" s="128">
        <v>1754</v>
      </c>
      <c r="H3578" s="149" t="s">
        <v>1200</v>
      </c>
    </row>
    <row r="3580" spans="4:8" ht="12.75">
      <c r="D3580" s="128">
        <v>1808.485573021695</v>
      </c>
      <c r="F3580" s="128">
        <v>1801.9999999981374</v>
      </c>
      <c r="G3580" s="128">
        <v>1660</v>
      </c>
      <c r="H3580" s="149" t="s">
        <v>1201</v>
      </c>
    </row>
    <row r="3582" spans="1:10" ht="12.75">
      <c r="A3582" s="144" t="s">
        <v>179</v>
      </c>
      <c r="C3582" s="150" t="s">
        <v>180</v>
      </c>
      <c r="D3582" s="128">
        <v>1838.4796895831823</v>
      </c>
      <c r="F3582" s="128">
        <v>1779</v>
      </c>
      <c r="G3582" s="128">
        <v>1712.6666666666665</v>
      </c>
      <c r="H3582" s="128">
        <v>93.94066519293843</v>
      </c>
      <c r="I3582" s="128">
        <v>-0.0001</v>
      </c>
      <c r="J3582" s="128">
        <v>-0.0001</v>
      </c>
    </row>
    <row r="3583" spans="1:8" ht="12.75">
      <c r="A3583" s="127">
        <v>38401.026284722226</v>
      </c>
      <c r="C3583" s="150" t="s">
        <v>181</v>
      </c>
      <c r="D3583" s="128">
        <v>46.42408208474549</v>
      </c>
      <c r="F3583" s="128">
        <v>21.656407826570103</v>
      </c>
      <c r="G3583" s="128">
        <v>48.01388688008225</v>
      </c>
      <c r="H3583" s="128">
        <v>46.42408208474549</v>
      </c>
    </row>
    <row r="3585" spans="3:8" ht="12.75">
      <c r="C3585" s="150" t="s">
        <v>182</v>
      </c>
      <c r="D3585" s="128">
        <v>2.525134345937251</v>
      </c>
      <c r="F3585" s="128">
        <v>1.217336021729629</v>
      </c>
      <c r="G3585" s="128">
        <v>2.8034577781285863</v>
      </c>
      <c r="H3585" s="128">
        <v>49.418515388834194</v>
      </c>
    </row>
    <row r="3586" spans="1:16" ht="12.75">
      <c r="A3586" s="138" t="s">
        <v>226</v>
      </c>
      <c r="B3586" s="133" t="s">
        <v>197</v>
      </c>
      <c r="D3586" s="138" t="s">
        <v>227</v>
      </c>
      <c r="E3586" s="133" t="s">
        <v>228</v>
      </c>
      <c r="F3586" s="134" t="s">
        <v>198</v>
      </c>
      <c r="G3586" s="139" t="s">
        <v>230</v>
      </c>
      <c r="H3586" s="140">
        <v>3</v>
      </c>
      <c r="I3586" s="141" t="s">
        <v>231</v>
      </c>
      <c r="J3586" s="140">
        <v>2</v>
      </c>
      <c r="K3586" s="139" t="s">
        <v>232</v>
      </c>
      <c r="L3586" s="142">
        <v>1</v>
      </c>
      <c r="M3586" s="139" t="s">
        <v>233</v>
      </c>
      <c r="N3586" s="143">
        <v>1</v>
      </c>
      <c r="O3586" s="139" t="s">
        <v>234</v>
      </c>
      <c r="P3586" s="143">
        <v>1</v>
      </c>
    </row>
    <row r="3588" spans="1:10" ht="12.75">
      <c r="A3588" s="144" t="s">
        <v>171</v>
      </c>
      <c r="C3588" s="145" t="s">
        <v>172</v>
      </c>
      <c r="D3588" s="145" t="s">
        <v>173</v>
      </c>
      <c r="F3588" s="145" t="s">
        <v>174</v>
      </c>
      <c r="G3588" s="145" t="s">
        <v>175</v>
      </c>
      <c r="H3588" s="145" t="s">
        <v>176</v>
      </c>
      <c r="I3588" s="146" t="s">
        <v>177</v>
      </c>
      <c r="J3588" s="145" t="s">
        <v>178</v>
      </c>
    </row>
    <row r="3589" spans="1:8" ht="12.75">
      <c r="A3589" s="147" t="s">
        <v>38</v>
      </c>
      <c r="C3589" s="148">
        <v>178.2290000000503</v>
      </c>
      <c r="D3589" s="128">
        <v>485.99072946747765</v>
      </c>
      <c r="F3589" s="128">
        <v>412.00000000046566</v>
      </c>
      <c r="G3589" s="128">
        <v>444.00000000046566</v>
      </c>
      <c r="H3589" s="149" t="s">
        <v>1202</v>
      </c>
    </row>
    <row r="3591" spans="4:8" ht="12.75">
      <c r="D3591" s="128">
        <v>436.32674477715045</v>
      </c>
      <c r="F3591" s="128">
        <v>430.00000000046566</v>
      </c>
      <c r="G3591" s="128">
        <v>401.99999999953434</v>
      </c>
      <c r="H3591" s="149" t="s">
        <v>1203</v>
      </c>
    </row>
    <row r="3593" spans="4:8" ht="12.75">
      <c r="D3593" s="128">
        <v>476.81141843181103</v>
      </c>
      <c r="F3593" s="128">
        <v>407</v>
      </c>
      <c r="G3593" s="128">
        <v>389</v>
      </c>
      <c r="H3593" s="149" t="s">
        <v>1204</v>
      </c>
    </row>
    <row r="3595" spans="1:8" ht="12.75">
      <c r="A3595" s="144" t="s">
        <v>179</v>
      </c>
      <c r="C3595" s="150" t="s">
        <v>180</v>
      </c>
      <c r="D3595" s="128">
        <v>466.376297558813</v>
      </c>
      <c r="F3595" s="128">
        <v>416.33333333364374</v>
      </c>
      <c r="G3595" s="128">
        <v>411.66666666666663</v>
      </c>
      <c r="H3595" s="128">
        <v>52.99765075547135</v>
      </c>
    </row>
    <row r="3596" spans="1:8" ht="12.75">
      <c r="A3596" s="127">
        <v>38401.02854166667</v>
      </c>
      <c r="C3596" s="150" t="s">
        <v>181</v>
      </c>
      <c r="D3596" s="128">
        <v>26.425303301112695</v>
      </c>
      <c r="F3596" s="128">
        <v>12.09683154126337</v>
      </c>
      <c r="G3596" s="128">
        <v>28.746014216807584</v>
      </c>
      <c r="H3596" s="128">
        <v>26.425303301112695</v>
      </c>
    </row>
    <row r="3598" spans="3:8" ht="12.75">
      <c r="C3598" s="150" t="s">
        <v>182</v>
      </c>
      <c r="D3598" s="128">
        <v>5.6660905452169334</v>
      </c>
      <c r="F3598" s="128">
        <v>2.905564021117939</v>
      </c>
      <c r="G3598" s="128">
        <v>6.982837461572693</v>
      </c>
      <c r="H3598" s="128">
        <v>49.86127295158381</v>
      </c>
    </row>
    <row r="3599" spans="1:10" ht="12.75">
      <c r="A3599" s="144" t="s">
        <v>171</v>
      </c>
      <c r="C3599" s="145" t="s">
        <v>172</v>
      </c>
      <c r="D3599" s="145" t="s">
        <v>173</v>
      </c>
      <c r="F3599" s="145" t="s">
        <v>174</v>
      </c>
      <c r="G3599" s="145" t="s">
        <v>175</v>
      </c>
      <c r="H3599" s="145" t="s">
        <v>176</v>
      </c>
      <c r="I3599" s="146" t="s">
        <v>177</v>
      </c>
      <c r="J3599" s="145" t="s">
        <v>178</v>
      </c>
    </row>
    <row r="3600" spans="1:8" ht="12.75">
      <c r="A3600" s="147" t="s">
        <v>63</v>
      </c>
      <c r="C3600" s="148">
        <v>251.61100000003353</v>
      </c>
      <c r="D3600" s="128">
        <v>3884393.884502411</v>
      </c>
      <c r="F3600" s="128">
        <v>32900</v>
      </c>
      <c r="G3600" s="128">
        <v>27800</v>
      </c>
      <c r="H3600" s="149" t="s">
        <v>1205</v>
      </c>
    </row>
    <row r="3602" spans="4:8" ht="12.75">
      <c r="D3602" s="128">
        <v>3871771.2768440247</v>
      </c>
      <c r="F3602" s="128">
        <v>33500</v>
      </c>
      <c r="G3602" s="128">
        <v>27800</v>
      </c>
      <c r="H3602" s="149" t="s">
        <v>1206</v>
      </c>
    </row>
    <row r="3604" spans="4:8" ht="12.75">
      <c r="D3604" s="128">
        <v>3858198.020126343</v>
      </c>
      <c r="F3604" s="128">
        <v>33400</v>
      </c>
      <c r="G3604" s="128">
        <v>27300</v>
      </c>
      <c r="H3604" s="149" t="s">
        <v>1207</v>
      </c>
    </row>
    <row r="3606" spans="1:10" ht="12.75">
      <c r="A3606" s="144" t="s">
        <v>179</v>
      </c>
      <c r="C3606" s="150" t="s">
        <v>180</v>
      </c>
      <c r="D3606" s="128">
        <v>3871454.3938242598</v>
      </c>
      <c r="F3606" s="128">
        <v>33266.666666666664</v>
      </c>
      <c r="G3606" s="128">
        <v>27633.333333333336</v>
      </c>
      <c r="H3606" s="128">
        <v>3841032.1594321458</v>
      </c>
      <c r="I3606" s="128">
        <v>-0.0001</v>
      </c>
      <c r="J3606" s="128">
        <v>-0.0001</v>
      </c>
    </row>
    <row r="3607" spans="1:8" ht="12.75">
      <c r="A3607" s="127">
        <v>38401.0290625</v>
      </c>
      <c r="C3607" s="150" t="s">
        <v>181</v>
      </c>
      <c r="D3607" s="128">
        <v>13100.80679716584</v>
      </c>
      <c r="F3607" s="128">
        <v>321.4550253664318</v>
      </c>
      <c r="G3607" s="128">
        <v>288.6751345948129</v>
      </c>
      <c r="H3607" s="128">
        <v>13100.80679716584</v>
      </c>
    </row>
    <row r="3609" spans="3:8" ht="12.75">
      <c r="C3609" s="150" t="s">
        <v>182</v>
      </c>
      <c r="D3609" s="128">
        <v>0.3383949664514771</v>
      </c>
      <c r="F3609" s="128">
        <v>0.9662976714421798</v>
      </c>
      <c r="G3609" s="128">
        <v>1.0446627307411804</v>
      </c>
      <c r="H3609" s="128">
        <v>0.34107516556442086</v>
      </c>
    </row>
    <row r="3610" spans="1:10" ht="12.75">
      <c r="A3610" s="144" t="s">
        <v>171</v>
      </c>
      <c r="C3610" s="145" t="s">
        <v>172</v>
      </c>
      <c r="D3610" s="145" t="s">
        <v>173</v>
      </c>
      <c r="F3610" s="145" t="s">
        <v>174</v>
      </c>
      <c r="G3610" s="145" t="s">
        <v>175</v>
      </c>
      <c r="H3610" s="145" t="s">
        <v>176</v>
      </c>
      <c r="I3610" s="146" t="s">
        <v>177</v>
      </c>
      <c r="J3610" s="145" t="s">
        <v>178</v>
      </c>
    </row>
    <row r="3611" spans="1:8" ht="12.75">
      <c r="A3611" s="147" t="s">
        <v>66</v>
      </c>
      <c r="C3611" s="148">
        <v>257.6099999998696</v>
      </c>
      <c r="D3611" s="128">
        <v>307200.3870677948</v>
      </c>
      <c r="F3611" s="128">
        <v>15725</v>
      </c>
      <c r="G3611" s="128">
        <v>12675</v>
      </c>
      <c r="H3611" s="149" t="s">
        <v>1208</v>
      </c>
    </row>
    <row r="3613" spans="4:8" ht="12.75">
      <c r="D3613" s="128">
        <v>318623.8235473633</v>
      </c>
      <c r="F3613" s="128">
        <v>15477.499999985099</v>
      </c>
      <c r="G3613" s="128">
        <v>12467.5</v>
      </c>
      <c r="H3613" s="149" t="s">
        <v>1209</v>
      </c>
    </row>
    <row r="3615" spans="4:8" ht="12.75">
      <c r="D3615" s="128">
        <v>314044.3381690979</v>
      </c>
      <c r="F3615" s="128">
        <v>15760.000000014901</v>
      </c>
      <c r="G3615" s="128">
        <v>12672.5</v>
      </c>
      <c r="H3615" s="149" t="s">
        <v>1210</v>
      </c>
    </row>
    <row r="3617" spans="1:10" ht="12.75">
      <c r="A3617" s="144" t="s">
        <v>179</v>
      </c>
      <c r="C3617" s="150" t="s">
        <v>180</v>
      </c>
      <c r="D3617" s="128">
        <v>313289.51626141864</v>
      </c>
      <c r="F3617" s="128">
        <v>15654.166666666668</v>
      </c>
      <c r="G3617" s="128">
        <v>12605</v>
      </c>
      <c r="H3617" s="128">
        <v>299159.9329280853</v>
      </c>
      <c r="I3617" s="128">
        <v>-0.0001</v>
      </c>
      <c r="J3617" s="128">
        <v>-0.0001</v>
      </c>
    </row>
    <row r="3618" spans="1:8" ht="12.75">
      <c r="A3618" s="127">
        <v>38401.029699074075</v>
      </c>
      <c r="C3618" s="150" t="s">
        <v>181</v>
      </c>
      <c r="D3618" s="128">
        <v>5749.003594967384</v>
      </c>
      <c r="F3618" s="128">
        <v>153.99540037775176</v>
      </c>
      <c r="G3618" s="128">
        <v>119.08505363814555</v>
      </c>
      <c r="H3618" s="128">
        <v>5749.003594967384</v>
      </c>
    </row>
    <row r="3620" spans="3:8" ht="12.75">
      <c r="C3620" s="150" t="s">
        <v>182</v>
      </c>
      <c r="D3620" s="128">
        <v>1.8350449972191964</v>
      </c>
      <c r="F3620" s="128">
        <v>0.9837342584684703</v>
      </c>
      <c r="G3620" s="128">
        <v>0.9447445746778702</v>
      </c>
      <c r="H3620" s="128">
        <v>1.9217157654428874</v>
      </c>
    </row>
    <row r="3621" spans="1:10" ht="12.75">
      <c r="A3621" s="144" t="s">
        <v>171</v>
      </c>
      <c r="C3621" s="145" t="s">
        <v>172</v>
      </c>
      <c r="D3621" s="145" t="s">
        <v>173</v>
      </c>
      <c r="F3621" s="145" t="s">
        <v>174</v>
      </c>
      <c r="G3621" s="145" t="s">
        <v>175</v>
      </c>
      <c r="H3621" s="145" t="s">
        <v>176</v>
      </c>
      <c r="I3621" s="146" t="s">
        <v>177</v>
      </c>
      <c r="J3621" s="145" t="s">
        <v>178</v>
      </c>
    </row>
    <row r="3622" spans="1:8" ht="12.75">
      <c r="A3622" s="147" t="s">
        <v>65</v>
      </c>
      <c r="C3622" s="148">
        <v>259.9399999999441</v>
      </c>
      <c r="D3622" s="128">
        <v>3196587.956050873</v>
      </c>
      <c r="F3622" s="128">
        <v>27150</v>
      </c>
      <c r="G3622" s="128">
        <v>24375</v>
      </c>
      <c r="H3622" s="149" t="s">
        <v>1211</v>
      </c>
    </row>
    <row r="3624" spans="4:8" ht="12.75">
      <c r="D3624" s="128">
        <v>3269462.321876526</v>
      </c>
      <c r="F3624" s="128">
        <v>27125</v>
      </c>
      <c r="G3624" s="128">
        <v>24700</v>
      </c>
      <c r="H3624" s="149" t="s">
        <v>1212</v>
      </c>
    </row>
    <row r="3626" spans="4:8" ht="12.75">
      <c r="D3626" s="128">
        <v>3297757.1704711914</v>
      </c>
      <c r="F3626" s="128">
        <v>27400</v>
      </c>
      <c r="G3626" s="128">
        <v>24100</v>
      </c>
      <c r="H3626" s="149" t="s">
        <v>1213</v>
      </c>
    </row>
    <row r="3628" spans="1:10" ht="12.75">
      <c r="A3628" s="144" t="s">
        <v>179</v>
      </c>
      <c r="C3628" s="150" t="s">
        <v>180</v>
      </c>
      <c r="D3628" s="128">
        <v>3254602.48279953</v>
      </c>
      <c r="F3628" s="128">
        <v>27225</v>
      </c>
      <c r="G3628" s="128">
        <v>24391.666666666664</v>
      </c>
      <c r="H3628" s="128">
        <v>3228949.1809127373</v>
      </c>
      <c r="I3628" s="128">
        <v>-0.0001</v>
      </c>
      <c r="J3628" s="128">
        <v>-0.0001</v>
      </c>
    </row>
    <row r="3629" spans="1:8" ht="12.75">
      <c r="A3629" s="127">
        <v>38401.03037037037</v>
      </c>
      <c r="C3629" s="150" t="s">
        <v>181</v>
      </c>
      <c r="D3629" s="128">
        <v>52195.915545663156</v>
      </c>
      <c r="F3629" s="128">
        <v>152.0690632574555</v>
      </c>
      <c r="G3629" s="128">
        <v>300.34702151566836</v>
      </c>
      <c r="H3629" s="128">
        <v>52195.915545663156</v>
      </c>
    </row>
    <row r="3631" spans="3:8" ht="12.75">
      <c r="C3631" s="150" t="s">
        <v>182</v>
      </c>
      <c r="D3631" s="128">
        <v>1.6037570124621023</v>
      </c>
      <c r="F3631" s="128">
        <v>0.5585640523689825</v>
      </c>
      <c r="G3631" s="128">
        <v>1.2313509594082752</v>
      </c>
      <c r="H3631" s="128">
        <v>1.6164985145696462</v>
      </c>
    </row>
    <row r="3632" spans="1:10" ht="12.75">
      <c r="A3632" s="144" t="s">
        <v>171</v>
      </c>
      <c r="C3632" s="145" t="s">
        <v>172</v>
      </c>
      <c r="D3632" s="145" t="s">
        <v>173</v>
      </c>
      <c r="F3632" s="145" t="s">
        <v>174</v>
      </c>
      <c r="G3632" s="145" t="s">
        <v>175</v>
      </c>
      <c r="H3632" s="145" t="s">
        <v>176</v>
      </c>
      <c r="I3632" s="146" t="s">
        <v>177</v>
      </c>
      <c r="J3632" s="145" t="s">
        <v>178</v>
      </c>
    </row>
    <row r="3633" spans="1:8" ht="12.75">
      <c r="A3633" s="147" t="s">
        <v>67</v>
      </c>
      <c r="C3633" s="148">
        <v>285.2129999999888</v>
      </c>
      <c r="D3633" s="128">
        <v>5293524.217796326</v>
      </c>
      <c r="F3633" s="128">
        <v>33725</v>
      </c>
      <c r="G3633" s="128">
        <v>22700</v>
      </c>
      <c r="H3633" s="149" t="s">
        <v>1214</v>
      </c>
    </row>
    <row r="3635" spans="4:8" ht="12.75">
      <c r="D3635" s="128">
        <v>5418075.9775009155</v>
      </c>
      <c r="F3635" s="128">
        <v>32925</v>
      </c>
      <c r="G3635" s="128">
        <v>21875</v>
      </c>
      <c r="H3635" s="149" t="s">
        <v>1215</v>
      </c>
    </row>
    <row r="3637" spans="4:8" ht="12.75">
      <c r="D3637" s="128">
        <v>5353754.4346084595</v>
      </c>
      <c r="F3637" s="128">
        <v>32350</v>
      </c>
      <c r="G3637" s="128">
        <v>23475</v>
      </c>
      <c r="H3637" s="149" t="s">
        <v>1216</v>
      </c>
    </row>
    <row r="3639" spans="1:10" ht="12.75">
      <c r="A3639" s="144" t="s">
        <v>179</v>
      </c>
      <c r="C3639" s="150" t="s">
        <v>180</v>
      </c>
      <c r="D3639" s="128">
        <v>5355118.209968567</v>
      </c>
      <c r="F3639" s="128">
        <v>33000</v>
      </c>
      <c r="G3639" s="128">
        <v>22683.333333333336</v>
      </c>
      <c r="H3639" s="128">
        <v>5327623.04731542</v>
      </c>
      <c r="I3639" s="128">
        <v>-0.0001</v>
      </c>
      <c r="J3639" s="128">
        <v>-0.0001</v>
      </c>
    </row>
    <row r="3640" spans="1:8" ht="12.75">
      <c r="A3640" s="127">
        <v>38401.03105324074</v>
      </c>
      <c r="C3640" s="150" t="s">
        <v>181</v>
      </c>
      <c r="D3640" s="128">
        <v>62287.07830521512</v>
      </c>
      <c r="F3640" s="128">
        <v>690.5613658466567</v>
      </c>
      <c r="G3640" s="128">
        <v>800.1301977386763</v>
      </c>
      <c r="H3640" s="128">
        <v>62287.07830521512</v>
      </c>
    </row>
    <row r="3642" spans="3:8" ht="12.75">
      <c r="C3642" s="150" t="s">
        <v>182</v>
      </c>
      <c r="D3642" s="128">
        <v>1.1631317155477083</v>
      </c>
      <c r="F3642" s="128">
        <v>2.0926101995353235</v>
      </c>
      <c r="G3642" s="128">
        <v>3.5273924955415557</v>
      </c>
      <c r="H3642" s="128">
        <v>1.169134485530118</v>
      </c>
    </row>
    <row r="3643" spans="1:10" ht="12.75">
      <c r="A3643" s="144" t="s">
        <v>171</v>
      </c>
      <c r="C3643" s="145" t="s">
        <v>172</v>
      </c>
      <c r="D3643" s="145" t="s">
        <v>173</v>
      </c>
      <c r="F3643" s="145" t="s">
        <v>174</v>
      </c>
      <c r="G3643" s="145" t="s">
        <v>175</v>
      </c>
      <c r="H3643" s="145" t="s">
        <v>176</v>
      </c>
      <c r="I3643" s="146" t="s">
        <v>177</v>
      </c>
      <c r="J3643" s="145" t="s">
        <v>178</v>
      </c>
    </row>
    <row r="3644" spans="1:8" ht="12.75">
      <c r="A3644" s="147" t="s">
        <v>63</v>
      </c>
      <c r="C3644" s="148">
        <v>288.1579999998212</v>
      </c>
      <c r="D3644" s="128">
        <v>382907.34002161026</v>
      </c>
      <c r="F3644" s="128">
        <v>5160</v>
      </c>
      <c r="G3644" s="128">
        <v>4530</v>
      </c>
      <c r="H3644" s="149" t="s">
        <v>1217</v>
      </c>
    </row>
    <row r="3646" spans="4:8" ht="12.75">
      <c r="D3646" s="128">
        <v>395756.1132531166</v>
      </c>
      <c r="F3646" s="128">
        <v>5160</v>
      </c>
      <c r="G3646" s="128">
        <v>4530</v>
      </c>
      <c r="H3646" s="149" t="s">
        <v>1218</v>
      </c>
    </row>
    <row r="3648" spans="4:8" ht="12.75">
      <c r="D3648" s="128">
        <v>388350.8691110611</v>
      </c>
      <c r="F3648" s="128">
        <v>5160</v>
      </c>
      <c r="G3648" s="128">
        <v>4530</v>
      </c>
      <c r="H3648" s="149" t="s">
        <v>1219</v>
      </c>
    </row>
    <row r="3650" spans="1:10" ht="12.75">
      <c r="A3650" s="144" t="s">
        <v>179</v>
      </c>
      <c r="C3650" s="150" t="s">
        <v>180</v>
      </c>
      <c r="D3650" s="128">
        <v>389004.77412859595</v>
      </c>
      <c r="F3650" s="128">
        <v>5160</v>
      </c>
      <c r="G3650" s="128">
        <v>4530</v>
      </c>
      <c r="H3650" s="128">
        <v>384164.65244718007</v>
      </c>
      <c r="I3650" s="128">
        <v>-0.0001</v>
      </c>
      <c r="J3650" s="128">
        <v>-0.0001</v>
      </c>
    </row>
    <row r="3651" spans="1:8" ht="12.75">
      <c r="A3651" s="127">
        <v>38401.03146990741</v>
      </c>
      <c r="C3651" s="150" t="s">
        <v>181</v>
      </c>
      <c r="D3651" s="128">
        <v>6449.297420466062</v>
      </c>
      <c r="H3651" s="128">
        <v>6449.297420466062</v>
      </c>
    </row>
    <row r="3653" spans="3:8" ht="12.75">
      <c r="C3653" s="150" t="s">
        <v>182</v>
      </c>
      <c r="D3653" s="128">
        <v>1.6578967275949354</v>
      </c>
      <c r="F3653" s="128">
        <v>0</v>
      </c>
      <c r="G3653" s="128">
        <v>0</v>
      </c>
      <c r="H3653" s="128">
        <v>1.6787847032211778</v>
      </c>
    </row>
    <row r="3654" spans="1:10" ht="12.75">
      <c r="A3654" s="144" t="s">
        <v>171</v>
      </c>
      <c r="C3654" s="145" t="s">
        <v>172</v>
      </c>
      <c r="D3654" s="145" t="s">
        <v>173</v>
      </c>
      <c r="F3654" s="145" t="s">
        <v>174</v>
      </c>
      <c r="G3654" s="145" t="s">
        <v>175</v>
      </c>
      <c r="H3654" s="145" t="s">
        <v>176</v>
      </c>
      <c r="I3654" s="146" t="s">
        <v>177</v>
      </c>
      <c r="J3654" s="145" t="s">
        <v>178</v>
      </c>
    </row>
    <row r="3655" spans="1:8" ht="12.75">
      <c r="A3655" s="147" t="s">
        <v>64</v>
      </c>
      <c r="C3655" s="148">
        <v>334.94100000010803</v>
      </c>
      <c r="D3655" s="128">
        <v>34887.639223992825</v>
      </c>
      <c r="F3655" s="128">
        <v>32200</v>
      </c>
      <c r="G3655" s="128">
        <v>31800</v>
      </c>
      <c r="H3655" s="149" t="s">
        <v>1220</v>
      </c>
    </row>
    <row r="3657" spans="4:8" ht="12.75">
      <c r="D3657" s="128">
        <v>34954.09309732914</v>
      </c>
      <c r="F3657" s="128">
        <v>32100</v>
      </c>
      <c r="G3657" s="128">
        <v>32000</v>
      </c>
      <c r="H3657" s="149" t="s">
        <v>1221</v>
      </c>
    </row>
    <row r="3659" spans="4:8" ht="12.75">
      <c r="D3659" s="128">
        <v>35319.79859358072</v>
      </c>
      <c r="F3659" s="128">
        <v>32300</v>
      </c>
      <c r="G3659" s="128">
        <v>31600</v>
      </c>
      <c r="H3659" s="149" t="s">
        <v>1222</v>
      </c>
    </row>
    <row r="3661" spans="1:10" ht="12.75">
      <c r="A3661" s="144" t="s">
        <v>179</v>
      </c>
      <c r="C3661" s="150" t="s">
        <v>180</v>
      </c>
      <c r="D3661" s="128">
        <v>35053.843638300896</v>
      </c>
      <c r="F3661" s="128">
        <v>32200</v>
      </c>
      <c r="G3661" s="128">
        <v>31800</v>
      </c>
      <c r="H3661" s="128">
        <v>3153.214707483286</v>
      </c>
      <c r="I3661" s="128">
        <v>-0.0001</v>
      </c>
      <c r="J3661" s="128">
        <v>-0.0001</v>
      </c>
    </row>
    <row r="3662" spans="1:8" ht="12.75">
      <c r="A3662" s="127">
        <v>38401.03194444445</v>
      </c>
      <c r="C3662" s="150" t="s">
        <v>181</v>
      </c>
      <c r="D3662" s="128">
        <v>232.70809611799214</v>
      </c>
      <c r="F3662" s="128">
        <v>100</v>
      </c>
      <c r="G3662" s="128">
        <v>200</v>
      </c>
      <c r="H3662" s="128">
        <v>232.70809611799214</v>
      </c>
    </row>
    <row r="3664" spans="3:8" ht="12.75">
      <c r="C3664" s="150" t="s">
        <v>182</v>
      </c>
      <c r="D3664" s="128">
        <v>0.6638590007965008</v>
      </c>
      <c r="F3664" s="128">
        <v>0.31055900621118016</v>
      </c>
      <c r="G3664" s="128">
        <v>0.6289308176100629</v>
      </c>
      <c r="H3664" s="128">
        <v>7.38002697899777</v>
      </c>
    </row>
    <row r="3665" spans="1:10" ht="12.75">
      <c r="A3665" s="144" t="s">
        <v>171</v>
      </c>
      <c r="C3665" s="145" t="s">
        <v>172</v>
      </c>
      <c r="D3665" s="145" t="s">
        <v>173</v>
      </c>
      <c r="F3665" s="145" t="s">
        <v>174</v>
      </c>
      <c r="G3665" s="145" t="s">
        <v>175</v>
      </c>
      <c r="H3665" s="145" t="s">
        <v>176</v>
      </c>
      <c r="I3665" s="146" t="s">
        <v>177</v>
      </c>
      <c r="J3665" s="145" t="s">
        <v>178</v>
      </c>
    </row>
    <row r="3666" spans="1:8" ht="12.75">
      <c r="A3666" s="147" t="s">
        <v>68</v>
      </c>
      <c r="C3666" s="148">
        <v>393.36599999992177</v>
      </c>
      <c r="D3666" s="128">
        <v>81661.35539925098</v>
      </c>
      <c r="F3666" s="128">
        <v>7900</v>
      </c>
      <c r="G3666" s="128">
        <v>7900</v>
      </c>
      <c r="H3666" s="149" t="s">
        <v>1223</v>
      </c>
    </row>
    <row r="3668" spans="4:8" ht="12.75">
      <c r="D3668" s="128">
        <v>79157.22447264194</v>
      </c>
      <c r="F3668" s="128">
        <v>7900</v>
      </c>
      <c r="G3668" s="128">
        <v>7900</v>
      </c>
      <c r="H3668" s="149" t="s">
        <v>1224</v>
      </c>
    </row>
    <row r="3670" spans="4:8" ht="12.75">
      <c r="D3670" s="128">
        <v>81337.72804915905</v>
      </c>
      <c r="F3670" s="128">
        <v>7900</v>
      </c>
      <c r="G3670" s="128">
        <v>7800</v>
      </c>
      <c r="H3670" s="149" t="s">
        <v>1225</v>
      </c>
    </row>
    <row r="3672" spans="1:10" ht="12.75">
      <c r="A3672" s="144" t="s">
        <v>179</v>
      </c>
      <c r="C3672" s="150" t="s">
        <v>180</v>
      </c>
      <c r="D3672" s="128">
        <v>80718.76930701733</v>
      </c>
      <c r="F3672" s="128">
        <v>7900</v>
      </c>
      <c r="G3672" s="128">
        <v>7866.666666666666</v>
      </c>
      <c r="H3672" s="128">
        <v>72835.435973684</v>
      </c>
      <c r="I3672" s="128">
        <v>-0.0001</v>
      </c>
      <c r="J3672" s="128">
        <v>-0.0001</v>
      </c>
    </row>
    <row r="3673" spans="1:8" ht="12.75">
      <c r="A3673" s="127">
        <v>38401.032430555555</v>
      </c>
      <c r="C3673" s="150" t="s">
        <v>181</v>
      </c>
      <c r="D3673" s="128">
        <v>1361.983982194323</v>
      </c>
      <c r="G3673" s="128">
        <v>57.73502691896257</v>
      </c>
      <c r="H3673" s="128">
        <v>1361.983982194323</v>
      </c>
    </row>
    <row r="3675" spans="3:8" ht="12.75">
      <c r="C3675" s="150" t="s">
        <v>182</v>
      </c>
      <c r="D3675" s="128">
        <v>1.6873200544150495</v>
      </c>
      <c r="F3675" s="128">
        <v>0</v>
      </c>
      <c r="G3675" s="128">
        <v>0.7339198337156261</v>
      </c>
      <c r="H3675" s="128">
        <v>1.869946907006115</v>
      </c>
    </row>
    <row r="3676" spans="1:10" ht="12.75">
      <c r="A3676" s="144" t="s">
        <v>171</v>
      </c>
      <c r="C3676" s="145" t="s">
        <v>172</v>
      </c>
      <c r="D3676" s="145" t="s">
        <v>173</v>
      </c>
      <c r="F3676" s="145" t="s">
        <v>174</v>
      </c>
      <c r="G3676" s="145" t="s">
        <v>175</v>
      </c>
      <c r="H3676" s="145" t="s">
        <v>176</v>
      </c>
      <c r="I3676" s="146" t="s">
        <v>177</v>
      </c>
      <c r="J3676" s="145" t="s">
        <v>178</v>
      </c>
    </row>
    <row r="3677" spans="1:8" ht="12.75">
      <c r="A3677" s="147" t="s">
        <v>62</v>
      </c>
      <c r="C3677" s="148">
        <v>396.15199999976903</v>
      </c>
      <c r="D3677" s="128">
        <v>157511.21751070023</v>
      </c>
      <c r="F3677" s="128">
        <v>85300</v>
      </c>
      <c r="G3677" s="128">
        <v>88600</v>
      </c>
      <c r="H3677" s="149" t="s">
        <v>1226</v>
      </c>
    </row>
    <row r="3679" spans="4:8" ht="12.75">
      <c r="D3679" s="128">
        <v>160334.4971241951</v>
      </c>
      <c r="F3679" s="128">
        <v>86300</v>
      </c>
      <c r="G3679" s="128">
        <v>86300</v>
      </c>
      <c r="H3679" s="149" t="s">
        <v>1227</v>
      </c>
    </row>
    <row r="3681" spans="4:8" ht="12.75">
      <c r="D3681" s="128">
        <v>158111.9703323841</v>
      </c>
      <c r="F3681" s="128">
        <v>86500</v>
      </c>
      <c r="G3681" s="128">
        <v>86200</v>
      </c>
      <c r="H3681" s="149" t="s">
        <v>1228</v>
      </c>
    </row>
    <row r="3683" spans="1:10" ht="12.75">
      <c r="A3683" s="144" t="s">
        <v>179</v>
      </c>
      <c r="C3683" s="150" t="s">
        <v>180</v>
      </c>
      <c r="D3683" s="128">
        <v>158652.5616557598</v>
      </c>
      <c r="F3683" s="128">
        <v>86033.33333333334</v>
      </c>
      <c r="G3683" s="128">
        <v>87033.33333333334</v>
      </c>
      <c r="H3683" s="128">
        <v>72124.5790953159</v>
      </c>
      <c r="I3683" s="128">
        <v>-0.0001</v>
      </c>
      <c r="J3683" s="128">
        <v>-0.0001</v>
      </c>
    </row>
    <row r="3684" spans="1:8" ht="12.75">
      <c r="A3684" s="127">
        <v>38401.03289351852</v>
      </c>
      <c r="C3684" s="150" t="s">
        <v>181</v>
      </c>
      <c r="D3684" s="128">
        <v>1487.2478536468234</v>
      </c>
      <c r="F3684" s="128">
        <v>642.9100507328636</v>
      </c>
      <c r="G3684" s="128">
        <v>1357.6941236277535</v>
      </c>
      <c r="H3684" s="128">
        <v>1487.2478536468234</v>
      </c>
    </row>
    <row r="3686" spans="3:8" ht="12.75">
      <c r="C3686" s="150" t="s">
        <v>182</v>
      </c>
      <c r="D3686" s="128">
        <v>0.9374244185693105</v>
      </c>
      <c r="F3686" s="128">
        <v>0.747280182951798</v>
      </c>
      <c r="G3686" s="128">
        <v>1.5599702684347998</v>
      </c>
      <c r="H3686" s="128">
        <v>2.062054118446026</v>
      </c>
    </row>
    <row r="3687" spans="1:10" ht="12.75">
      <c r="A3687" s="144" t="s">
        <v>171</v>
      </c>
      <c r="C3687" s="145" t="s">
        <v>172</v>
      </c>
      <c r="D3687" s="145" t="s">
        <v>173</v>
      </c>
      <c r="F3687" s="145" t="s">
        <v>174</v>
      </c>
      <c r="G3687" s="145" t="s">
        <v>175</v>
      </c>
      <c r="H3687" s="145" t="s">
        <v>176</v>
      </c>
      <c r="I3687" s="146" t="s">
        <v>177</v>
      </c>
      <c r="J3687" s="145" t="s">
        <v>178</v>
      </c>
    </row>
    <row r="3688" spans="1:8" ht="12.75">
      <c r="A3688" s="147" t="s">
        <v>69</v>
      </c>
      <c r="C3688" s="148">
        <v>589.5920000001788</v>
      </c>
      <c r="D3688" s="128">
        <v>12472.172927051783</v>
      </c>
      <c r="F3688" s="128">
        <v>2040</v>
      </c>
      <c r="G3688" s="128">
        <v>1979.9999999981374</v>
      </c>
      <c r="H3688" s="149" t="s">
        <v>1229</v>
      </c>
    </row>
    <row r="3690" spans="4:8" ht="12.75">
      <c r="D3690" s="128">
        <v>12694.164169237018</v>
      </c>
      <c r="F3690" s="128">
        <v>1979.9999999981374</v>
      </c>
      <c r="G3690" s="128">
        <v>1940</v>
      </c>
      <c r="H3690" s="149" t="s">
        <v>1230</v>
      </c>
    </row>
    <row r="3692" spans="4:8" ht="12.75">
      <c r="D3692" s="128">
        <v>12652.49286441505</v>
      </c>
      <c r="F3692" s="128">
        <v>2029.9999999981374</v>
      </c>
      <c r="G3692" s="128">
        <v>1970.0000000018626</v>
      </c>
      <c r="H3692" s="149" t="s">
        <v>1231</v>
      </c>
    </row>
    <row r="3694" spans="1:10" ht="12.75">
      <c r="A3694" s="144" t="s">
        <v>179</v>
      </c>
      <c r="C3694" s="150" t="s">
        <v>180</v>
      </c>
      <c r="D3694" s="128">
        <v>12606.276653567951</v>
      </c>
      <c r="F3694" s="128">
        <v>2016.666666665425</v>
      </c>
      <c r="G3694" s="128">
        <v>1963.3333333333335</v>
      </c>
      <c r="H3694" s="128">
        <v>10617.894505730317</v>
      </c>
      <c r="I3694" s="128">
        <v>-0.0001</v>
      </c>
      <c r="J3694" s="128">
        <v>-0.0001</v>
      </c>
    </row>
    <row r="3695" spans="1:8" ht="12.75">
      <c r="A3695" s="127">
        <v>38401.0333912037</v>
      </c>
      <c r="C3695" s="150" t="s">
        <v>181</v>
      </c>
      <c r="D3695" s="128">
        <v>117.9914467684772</v>
      </c>
      <c r="F3695" s="128">
        <v>32.1455025373107</v>
      </c>
      <c r="G3695" s="128">
        <v>20.816659994241373</v>
      </c>
      <c r="H3695" s="128">
        <v>117.9914467684772</v>
      </c>
    </row>
    <row r="3697" spans="3:8" ht="12.75">
      <c r="C3697" s="150" t="s">
        <v>182</v>
      </c>
      <c r="D3697" s="128">
        <v>0.9359738010753723</v>
      </c>
      <c r="F3697" s="128">
        <v>1.5939918613552309</v>
      </c>
      <c r="G3697" s="128">
        <v>1.0602713070072007</v>
      </c>
      <c r="H3697" s="128">
        <v>1.111250885990617</v>
      </c>
    </row>
    <row r="3698" spans="1:10" ht="12.75">
      <c r="A3698" s="144" t="s">
        <v>171</v>
      </c>
      <c r="C3698" s="145" t="s">
        <v>172</v>
      </c>
      <c r="D3698" s="145" t="s">
        <v>173</v>
      </c>
      <c r="F3698" s="145" t="s">
        <v>174</v>
      </c>
      <c r="G3698" s="145" t="s">
        <v>175</v>
      </c>
      <c r="H3698" s="145" t="s">
        <v>176</v>
      </c>
      <c r="I3698" s="146" t="s">
        <v>177</v>
      </c>
      <c r="J3698" s="145" t="s">
        <v>178</v>
      </c>
    </row>
    <row r="3699" spans="1:8" ht="12.75">
      <c r="A3699" s="147" t="s">
        <v>70</v>
      </c>
      <c r="C3699" s="148">
        <v>766.4900000002235</v>
      </c>
      <c r="D3699" s="128">
        <v>1919</v>
      </c>
      <c r="F3699" s="128">
        <v>1750</v>
      </c>
      <c r="G3699" s="128">
        <v>1706</v>
      </c>
      <c r="H3699" s="149" t="s">
        <v>1232</v>
      </c>
    </row>
    <row r="3701" spans="4:8" ht="12.75">
      <c r="D3701" s="128">
        <v>1890.8985266704112</v>
      </c>
      <c r="F3701" s="128">
        <v>1760.9999999981374</v>
      </c>
      <c r="G3701" s="128">
        <v>1819</v>
      </c>
      <c r="H3701" s="149" t="s">
        <v>1233</v>
      </c>
    </row>
    <row r="3703" spans="4:8" ht="12.75">
      <c r="D3703" s="128">
        <v>1883.3313486184925</v>
      </c>
      <c r="F3703" s="128">
        <v>1839.0000000018626</v>
      </c>
      <c r="G3703" s="128">
        <v>1732</v>
      </c>
      <c r="H3703" s="149" t="s">
        <v>1234</v>
      </c>
    </row>
    <row r="3705" spans="1:10" ht="12.75">
      <c r="A3705" s="144" t="s">
        <v>179</v>
      </c>
      <c r="C3705" s="150" t="s">
        <v>180</v>
      </c>
      <c r="D3705" s="128">
        <v>1897.743291762968</v>
      </c>
      <c r="F3705" s="128">
        <v>1783.3333333333335</v>
      </c>
      <c r="G3705" s="128">
        <v>1752.3333333333335</v>
      </c>
      <c r="H3705" s="128">
        <v>130.51483647841505</v>
      </c>
      <c r="I3705" s="128">
        <v>-0.0001</v>
      </c>
      <c r="J3705" s="128">
        <v>-0.0001</v>
      </c>
    </row>
    <row r="3706" spans="1:8" ht="12.75">
      <c r="A3706" s="127">
        <v>38401.03388888889</v>
      </c>
      <c r="C3706" s="150" t="s">
        <v>181</v>
      </c>
      <c r="D3706" s="128">
        <v>18.79364998404646</v>
      </c>
      <c r="F3706" s="128">
        <v>48.5214729112665</v>
      </c>
      <c r="G3706" s="128">
        <v>59.18051481132395</v>
      </c>
      <c r="H3706" s="128">
        <v>18.79364998404646</v>
      </c>
    </row>
    <row r="3708" spans="3:8" ht="12.75">
      <c r="C3708" s="150" t="s">
        <v>182</v>
      </c>
      <c r="D3708" s="128">
        <v>0.9903157115938223</v>
      </c>
      <c r="F3708" s="128">
        <v>2.7208302567065323</v>
      </c>
      <c r="G3708" s="128">
        <v>3.377240715883049</v>
      </c>
      <c r="H3708" s="128">
        <v>14.399627269314028</v>
      </c>
    </row>
    <row r="3709" spans="1:16" ht="12.75">
      <c r="A3709" s="138" t="s">
        <v>226</v>
      </c>
      <c r="B3709" s="133" t="s">
        <v>199</v>
      </c>
      <c r="D3709" s="138" t="s">
        <v>227</v>
      </c>
      <c r="E3709" s="133" t="s">
        <v>228</v>
      </c>
      <c r="F3709" s="134" t="s">
        <v>120</v>
      </c>
      <c r="G3709" s="139" t="s">
        <v>230</v>
      </c>
      <c r="H3709" s="140">
        <v>3</v>
      </c>
      <c r="I3709" s="141" t="s">
        <v>231</v>
      </c>
      <c r="J3709" s="140">
        <v>3</v>
      </c>
      <c r="K3709" s="139" t="s">
        <v>232</v>
      </c>
      <c r="L3709" s="142">
        <v>1</v>
      </c>
      <c r="M3709" s="139" t="s">
        <v>233</v>
      </c>
      <c r="N3709" s="143">
        <v>1</v>
      </c>
      <c r="O3709" s="139" t="s">
        <v>234</v>
      </c>
      <c r="P3709" s="143">
        <v>1</v>
      </c>
    </row>
    <row r="3711" spans="1:10" ht="12.75">
      <c r="A3711" s="144" t="s">
        <v>171</v>
      </c>
      <c r="C3711" s="145" t="s">
        <v>172</v>
      </c>
      <c r="D3711" s="145" t="s">
        <v>173</v>
      </c>
      <c r="F3711" s="145" t="s">
        <v>174</v>
      </c>
      <c r="G3711" s="145" t="s">
        <v>175</v>
      </c>
      <c r="H3711" s="145" t="s">
        <v>176</v>
      </c>
      <c r="I3711" s="146" t="s">
        <v>177</v>
      </c>
      <c r="J3711" s="145" t="s">
        <v>178</v>
      </c>
    </row>
    <row r="3712" spans="1:8" ht="12.75">
      <c r="A3712" s="147" t="s">
        <v>38</v>
      </c>
      <c r="C3712" s="148">
        <v>178.2290000000503</v>
      </c>
      <c r="D3712" s="128">
        <v>599.5</v>
      </c>
      <c r="F3712" s="128">
        <v>387</v>
      </c>
      <c r="G3712" s="128">
        <v>363</v>
      </c>
      <c r="H3712" s="149" t="s">
        <v>1235</v>
      </c>
    </row>
    <row r="3714" spans="4:8" ht="12.75">
      <c r="D3714" s="128">
        <v>622.0713886069134</v>
      </c>
      <c r="F3714" s="128">
        <v>385</v>
      </c>
      <c r="G3714" s="128">
        <v>325</v>
      </c>
      <c r="H3714" s="149" t="s">
        <v>1236</v>
      </c>
    </row>
    <row r="3716" spans="4:8" ht="12.75">
      <c r="D3716" s="128">
        <v>628.9491131864488</v>
      </c>
      <c r="F3716" s="128">
        <v>327</v>
      </c>
      <c r="G3716" s="128">
        <v>314</v>
      </c>
      <c r="H3716" s="149" t="s">
        <v>1237</v>
      </c>
    </row>
    <row r="3718" spans="1:8" ht="12.75">
      <c r="A3718" s="144" t="s">
        <v>179</v>
      </c>
      <c r="C3718" s="150" t="s">
        <v>180</v>
      </c>
      <c r="D3718" s="128">
        <v>616.8401672644541</v>
      </c>
      <c r="F3718" s="128">
        <v>366.33333333333337</v>
      </c>
      <c r="G3718" s="128">
        <v>334</v>
      </c>
      <c r="H3718" s="128">
        <v>270.9785906039948</v>
      </c>
    </row>
    <row r="3719" spans="1:8" ht="12.75">
      <c r="A3719" s="127">
        <v>38401.036145833335</v>
      </c>
      <c r="C3719" s="150" t="s">
        <v>181</v>
      </c>
      <c r="D3719" s="128">
        <v>15.405739982795751</v>
      </c>
      <c r="F3719" s="128">
        <v>34.07834111768548</v>
      </c>
      <c r="G3719" s="128">
        <v>25.709920264364882</v>
      </c>
      <c r="H3719" s="128">
        <v>15.405739982795751</v>
      </c>
    </row>
    <row r="3721" spans="3:8" ht="12.75">
      <c r="C3721" s="150" t="s">
        <v>182</v>
      </c>
      <c r="D3721" s="128">
        <v>2.497525420745005</v>
      </c>
      <c r="F3721" s="128">
        <v>9.30254989563753</v>
      </c>
      <c r="G3721" s="128">
        <v>7.697580917474516</v>
      </c>
      <c r="H3721" s="128">
        <v>5.685224042407666</v>
      </c>
    </row>
    <row r="3722" spans="1:10" ht="12.75">
      <c r="A3722" s="144" t="s">
        <v>171</v>
      </c>
      <c r="C3722" s="145" t="s">
        <v>172</v>
      </c>
      <c r="D3722" s="145" t="s">
        <v>173</v>
      </c>
      <c r="F3722" s="145" t="s">
        <v>174</v>
      </c>
      <c r="G3722" s="145" t="s">
        <v>175</v>
      </c>
      <c r="H3722" s="145" t="s">
        <v>176</v>
      </c>
      <c r="I3722" s="146" t="s">
        <v>177</v>
      </c>
      <c r="J3722" s="145" t="s">
        <v>178</v>
      </c>
    </row>
    <row r="3723" spans="1:8" ht="12.75">
      <c r="A3723" s="147" t="s">
        <v>63</v>
      </c>
      <c r="C3723" s="148">
        <v>251.61100000003353</v>
      </c>
      <c r="D3723" s="128">
        <v>4670486.760108948</v>
      </c>
      <c r="F3723" s="128">
        <v>37100</v>
      </c>
      <c r="G3723" s="128">
        <v>29600</v>
      </c>
      <c r="H3723" s="149" t="s">
        <v>1238</v>
      </c>
    </row>
    <row r="3725" spans="4:8" ht="12.75">
      <c r="D3725" s="128">
        <v>4905843.002822876</v>
      </c>
      <c r="F3725" s="128">
        <v>35700</v>
      </c>
      <c r="G3725" s="128">
        <v>30200</v>
      </c>
      <c r="H3725" s="149" t="s">
        <v>1239</v>
      </c>
    </row>
    <row r="3727" spans="4:8" ht="12.75">
      <c r="D3727" s="128">
        <v>4979207.071998596</v>
      </c>
      <c r="F3727" s="128">
        <v>35500</v>
      </c>
      <c r="G3727" s="128">
        <v>29700</v>
      </c>
      <c r="H3727" s="149" t="s">
        <v>1240</v>
      </c>
    </row>
    <row r="3729" spans="1:10" ht="12.75">
      <c r="A3729" s="144" t="s">
        <v>179</v>
      </c>
      <c r="C3729" s="150" t="s">
        <v>180</v>
      </c>
      <c r="D3729" s="128">
        <v>4851845.611643474</v>
      </c>
      <c r="F3729" s="128">
        <v>36100</v>
      </c>
      <c r="G3729" s="128">
        <v>29833.333333333336</v>
      </c>
      <c r="H3729" s="128">
        <v>4818909.832161911</v>
      </c>
      <c r="I3729" s="128">
        <v>-0.0001</v>
      </c>
      <c r="J3729" s="128">
        <v>-0.0001</v>
      </c>
    </row>
    <row r="3730" spans="1:8" ht="12.75">
      <c r="A3730" s="127">
        <v>38401.03666666667</v>
      </c>
      <c r="C3730" s="150" t="s">
        <v>181</v>
      </c>
      <c r="D3730" s="128">
        <v>161288.08522001866</v>
      </c>
      <c r="F3730" s="128">
        <v>871.7797887081347</v>
      </c>
      <c r="G3730" s="128">
        <v>321.4550253664318</v>
      </c>
      <c r="H3730" s="128">
        <v>161288.08522001866</v>
      </c>
    </row>
    <row r="3732" spans="3:8" ht="12.75">
      <c r="C3732" s="150" t="s">
        <v>182</v>
      </c>
      <c r="D3732" s="128">
        <v>3.3242625204923884</v>
      </c>
      <c r="F3732" s="128">
        <v>2.4149024617953874</v>
      </c>
      <c r="G3732" s="128">
        <v>1.077502878323235</v>
      </c>
      <c r="H3732" s="128">
        <v>3.3469828412966987</v>
      </c>
    </row>
    <row r="3733" spans="1:10" ht="12.75">
      <c r="A3733" s="144" t="s">
        <v>171</v>
      </c>
      <c r="C3733" s="145" t="s">
        <v>172</v>
      </c>
      <c r="D3733" s="145" t="s">
        <v>173</v>
      </c>
      <c r="F3733" s="145" t="s">
        <v>174</v>
      </c>
      <c r="G3733" s="145" t="s">
        <v>175</v>
      </c>
      <c r="H3733" s="145" t="s">
        <v>176</v>
      </c>
      <c r="I3733" s="146" t="s">
        <v>177</v>
      </c>
      <c r="J3733" s="145" t="s">
        <v>178</v>
      </c>
    </row>
    <row r="3734" spans="1:8" ht="12.75">
      <c r="A3734" s="147" t="s">
        <v>66</v>
      </c>
      <c r="C3734" s="148">
        <v>257.6099999998696</v>
      </c>
      <c r="D3734" s="128">
        <v>464097.6252589226</v>
      </c>
      <c r="F3734" s="128">
        <v>17315</v>
      </c>
      <c r="G3734" s="128">
        <v>13105</v>
      </c>
      <c r="H3734" s="149" t="s">
        <v>1241</v>
      </c>
    </row>
    <row r="3736" spans="4:8" ht="12.75">
      <c r="D3736" s="128">
        <v>466471.03121995926</v>
      </c>
      <c r="F3736" s="128">
        <v>17147.5</v>
      </c>
      <c r="G3736" s="128">
        <v>13102.499999985099</v>
      </c>
      <c r="H3736" s="149" t="s">
        <v>1242</v>
      </c>
    </row>
    <row r="3738" spans="4:8" ht="12.75">
      <c r="D3738" s="128">
        <v>469471.57097387314</v>
      </c>
      <c r="F3738" s="128">
        <v>16850</v>
      </c>
      <c r="G3738" s="128">
        <v>13420</v>
      </c>
      <c r="H3738" s="149" t="s">
        <v>1243</v>
      </c>
    </row>
    <row r="3740" spans="1:10" ht="12.75">
      <c r="A3740" s="144" t="s">
        <v>179</v>
      </c>
      <c r="C3740" s="150" t="s">
        <v>180</v>
      </c>
      <c r="D3740" s="128">
        <v>466680.075817585</v>
      </c>
      <c r="F3740" s="128">
        <v>17104.166666666668</v>
      </c>
      <c r="G3740" s="128">
        <v>13209.166666661698</v>
      </c>
      <c r="H3740" s="128">
        <v>451523.4091509208</v>
      </c>
      <c r="I3740" s="128">
        <v>-0.0001</v>
      </c>
      <c r="J3740" s="128">
        <v>-0.0001</v>
      </c>
    </row>
    <row r="3741" spans="1:8" ht="12.75">
      <c r="A3741" s="127">
        <v>38401.037314814814</v>
      </c>
      <c r="C3741" s="150" t="s">
        <v>181</v>
      </c>
      <c r="D3741" s="128">
        <v>2693.0647726401635</v>
      </c>
      <c r="F3741" s="128">
        <v>235.50920010337882</v>
      </c>
      <c r="G3741" s="128">
        <v>182.59130136718161</v>
      </c>
      <c r="H3741" s="128">
        <v>2693.0647726401635</v>
      </c>
    </row>
    <row r="3743" spans="3:8" ht="12.75">
      <c r="C3743" s="150" t="s">
        <v>182</v>
      </c>
      <c r="D3743" s="128">
        <v>0.577068726990784</v>
      </c>
      <c r="F3743" s="128">
        <v>1.3769112795325436</v>
      </c>
      <c r="G3743" s="128">
        <v>1.3823074988372994</v>
      </c>
      <c r="H3743" s="128">
        <v>0.5964396791086444</v>
      </c>
    </row>
    <row r="3744" spans="1:10" ht="12.75">
      <c r="A3744" s="144" t="s">
        <v>171</v>
      </c>
      <c r="C3744" s="145" t="s">
        <v>172</v>
      </c>
      <c r="D3744" s="145" t="s">
        <v>173</v>
      </c>
      <c r="F3744" s="145" t="s">
        <v>174</v>
      </c>
      <c r="G3744" s="145" t="s">
        <v>175</v>
      </c>
      <c r="H3744" s="145" t="s">
        <v>176</v>
      </c>
      <c r="I3744" s="146" t="s">
        <v>177</v>
      </c>
      <c r="J3744" s="145" t="s">
        <v>178</v>
      </c>
    </row>
    <row r="3745" spans="1:8" ht="12.75">
      <c r="A3745" s="147" t="s">
        <v>65</v>
      </c>
      <c r="C3745" s="148">
        <v>259.9399999999441</v>
      </c>
      <c r="D3745" s="128">
        <v>4571860.269859314</v>
      </c>
      <c r="F3745" s="128">
        <v>29475</v>
      </c>
      <c r="G3745" s="128">
        <v>27825</v>
      </c>
      <c r="H3745" s="149" t="s">
        <v>1244</v>
      </c>
    </row>
    <row r="3747" spans="4:8" ht="12.75">
      <c r="D3747" s="128">
        <v>4616503.128578186</v>
      </c>
      <c r="F3747" s="128">
        <v>31475</v>
      </c>
      <c r="G3747" s="128">
        <v>27875</v>
      </c>
      <c r="H3747" s="149" t="s">
        <v>1245</v>
      </c>
    </row>
    <row r="3749" spans="4:8" ht="12.75">
      <c r="D3749" s="128">
        <v>4466393.494369507</v>
      </c>
      <c r="F3749" s="128">
        <v>30275</v>
      </c>
      <c r="G3749" s="128">
        <v>27350</v>
      </c>
      <c r="H3749" s="149" t="s">
        <v>1246</v>
      </c>
    </row>
    <row r="3751" spans="1:10" ht="12.75">
      <c r="A3751" s="144" t="s">
        <v>179</v>
      </c>
      <c r="C3751" s="150" t="s">
        <v>180</v>
      </c>
      <c r="D3751" s="128">
        <v>4551585.630935669</v>
      </c>
      <c r="F3751" s="128">
        <v>30408.333333333336</v>
      </c>
      <c r="G3751" s="128">
        <v>27683.333333333336</v>
      </c>
      <c r="H3751" s="128">
        <v>4522688.9013759205</v>
      </c>
      <c r="I3751" s="128">
        <v>-0.0001</v>
      </c>
      <c r="J3751" s="128">
        <v>-0.0001</v>
      </c>
    </row>
    <row r="3752" spans="1:8" ht="12.75">
      <c r="A3752" s="127">
        <v>38401.037986111114</v>
      </c>
      <c r="C3752" s="150" t="s">
        <v>181</v>
      </c>
      <c r="D3752" s="128">
        <v>77081.26431358012</v>
      </c>
      <c r="F3752" s="128">
        <v>1006.6445913694333</v>
      </c>
      <c r="G3752" s="128">
        <v>289.75564417856185</v>
      </c>
      <c r="H3752" s="128">
        <v>77081.26431358012</v>
      </c>
    </row>
    <row r="3754" spans="3:8" ht="12.75">
      <c r="C3754" s="150" t="s">
        <v>182</v>
      </c>
      <c r="D3754" s="128">
        <v>1.6935035515905372</v>
      </c>
      <c r="F3754" s="128">
        <v>3.3104234300995343</v>
      </c>
      <c r="G3754" s="128">
        <v>1.0466790277371292</v>
      </c>
      <c r="H3754" s="128">
        <v>1.7043238213915175</v>
      </c>
    </row>
    <row r="3755" spans="1:10" ht="12.75">
      <c r="A3755" s="144" t="s">
        <v>171</v>
      </c>
      <c r="C3755" s="145" t="s">
        <v>172</v>
      </c>
      <c r="D3755" s="145" t="s">
        <v>173</v>
      </c>
      <c r="F3755" s="145" t="s">
        <v>174</v>
      </c>
      <c r="G3755" s="145" t="s">
        <v>175</v>
      </c>
      <c r="H3755" s="145" t="s">
        <v>176</v>
      </c>
      <c r="I3755" s="146" t="s">
        <v>177</v>
      </c>
      <c r="J3755" s="145" t="s">
        <v>178</v>
      </c>
    </row>
    <row r="3756" spans="1:8" ht="12.75">
      <c r="A3756" s="147" t="s">
        <v>67</v>
      </c>
      <c r="C3756" s="148">
        <v>285.2129999999888</v>
      </c>
      <c r="D3756" s="128">
        <v>565923.6958780289</v>
      </c>
      <c r="F3756" s="128">
        <v>13175</v>
      </c>
      <c r="G3756" s="128">
        <v>11400</v>
      </c>
      <c r="H3756" s="149" t="s">
        <v>1247</v>
      </c>
    </row>
    <row r="3758" spans="4:8" ht="12.75">
      <c r="D3758" s="128">
        <v>574668.2978658676</v>
      </c>
      <c r="F3758" s="128">
        <v>13075</v>
      </c>
      <c r="G3758" s="128">
        <v>11450</v>
      </c>
      <c r="H3758" s="149" t="s">
        <v>1248</v>
      </c>
    </row>
    <row r="3760" spans="4:8" ht="12.75">
      <c r="D3760" s="128">
        <v>575964.499168396</v>
      </c>
      <c r="F3760" s="128">
        <v>13275</v>
      </c>
      <c r="G3760" s="128">
        <v>11400</v>
      </c>
      <c r="H3760" s="149" t="s">
        <v>1249</v>
      </c>
    </row>
    <row r="3762" spans="1:10" ht="12.75">
      <c r="A3762" s="144" t="s">
        <v>179</v>
      </c>
      <c r="C3762" s="150" t="s">
        <v>180</v>
      </c>
      <c r="D3762" s="128">
        <v>572185.4976374308</v>
      </c>
      <c r="F3762" s="128">
        <v>13175</v>
      </c>
      <c r="G3762" s="128">
        <v>11416.666666666668</v>
      </c>
      <c r="H3762" s="128">
        <v>559948.7211270801</v>
      </c>
      <c r="I3762" s="128">
        <v>-0.0001</v>
      </c>
      <c r="J3762" s="128">
        <v>-0.0001</v>
      </c>
    </row>
    <row r="3763" spans="1:8" ht="12.75">
      <c r="A3763" s="127">
        <v>38401.038668981484</v>
      </c>
      <c r="C3763" s="150" t="s">
        <v>181</v>
      </c>
      <c r="D3763" s="128">
        <v>5461.470077697336</v>
      </c>
      <c r="F3763" s="128">
        <v>100</v>
      </c>
      <c r="G3763" s="128">
        <v>28.867513459481284</v>
      </c>
      <c r="H3763" s="128">
        <v>5461.470077697336</v>
      </c>
    </row>
    <row r="3765" spans="3:8" ht="12.75">
      <c r="C3765" s="150" t="s">
        <v>182</v>
      </c>
      <c r="D3765" s="128">
        <v>0.954492922356105</v>
      </c>
      <c r="F3765" s="128">
        <v>0.7590132827324478</v>
      </c>
      <c r="G3765" s="128">
        <v>0.2528541324918068</v>
      </c>
      <c r="H3765" s="128">
        <v>0.9753518262715807</v>
      </c>
    </row>
    <row r="3766" spans="1:10" ht="12.75">
      <c r="A3766" s="144" t="s">
        <v>171</v>
      </c>
      <c r="C3766" s="145" t="s">
        <v>172</v>
      </c>
      <c r="D3766" s="145" t="s">
        <v>173</v>
      </c>
      <c r="F3766" s="145" t="s">
        <v>174</v>
      </c>
      <c r="G3766" s="145" t="s">
        <v>175</v>
      </c>
      <c r="H3766" s="145" t="s">
        <v>176</v>
      </c>
      <c r="I3766" s="146" t="s">
        <v>177</v>
      </c>
      <c r="J3766" s="145" t="s">
        <v>178</v>
      </c>
    </row>
    <row r="3767" spans="1:8" ht="12.75">
      <c r="A3767" s="147" t="s">
        <v>63</v>
      </c>
      <c r="C3767" s="148">
        <v>288.1579999998212</v>
      </c>
      <c r="D3767" s="128">
        <v>500752.95437049866</v>
      </c>
      <c r="F3767" s="128">
        <v>5250</v>
      </c>
      <c r="G3767" s="128">
        <v>4620</v>
      </c>
      <c r="H3767" s="149" t="s">
        <v>1250</v>
      </c>
    </row>
    <row r="3769" spans="4:8" ht="12.75">
      <c r="D3769" s="128">
        <v>507602.38116788864</v>
      </c>
      <c r="F3769" s="128">
        <v>5250</v>
      </c>
      <c r="G3769" s="128">
        <v>4620</v>
      </c>
      <c r="H3769" s="149" t="s">
        <v>1251</v>
      </c>
    </row>
    <row r="3771" spans="4:8" ht="12.75">
      <c r="D3771" s="128">
        <v>500471.70707035065</v>
      </c>
      <c r="F3771" s="128">
        <v>5250</v>
      </c>
      <c r="G3771" s="128">
        <v>4620</v>
      </c>
      <c r="H3771" s="149" t="s">
        <v>1252</v>
      </c>
    </row>
    <row r="3773" spans="1:10" ht="12.75">
      <c r="A3773" s="144" t="s">
        <v>179</v>
      </c>
      <c r="C3773" s="150" t="s">
        <v>180</v>
      </c>
      <c r="D3773" s="128">
        <v>502942.34753624594</v>
      </c>
      <c r="F3773" s="128">
        <v>5250</v>
      </c>
      <c r="G3773" s="128">
        <v>4620</v>
      </c>
      <c r="H3773" s="128">
        <v>498012.22585483006</v>
      </c>
      <c r="I3773" s="128">
        <v>-0.0001</v>
      </c>
      <c r="J3773" s="128">
        <v>-0.0001</v>
      </c>
    </row>
    <row r="3774" spans="1:8" ht="12.75">
      <c r="A3774" s="127">
        <v>38401.03909722222</v>
      </c>
      <c r="C3774" s="150" t="s">
        <v>181</v>
      </c>
      <c r="D3774" s="128">
        <v>4038.156769737793</v>
      </c>
      <c r="H3774" s="128">
        <v>4038.156769737793</v>
      </c>
    </row>
    <row r="3776" spans="3:8" ht="12.75">
      <c r="C3776" s="150" t="s">
        <v>182</v>
      </c>
      <c r="D3776" s="128">
        <v>0.8029064940583023</v>
      </c>
      <c r="F3776" s="128">
        <v>0</v>
      </c>
      <c r="G3776" s="128">
        <v>0</v>
      </c>
      <c r="H3776" s="128">
        <v>0.810854946945602</v>
      </c>
    </row>
    <row r="3777" spans="1:10" ht="12.75">
      <c r="A3777" s="144" t="s">
        <v>171</v>
      </c>
      <c r="C3777" s="145" t="s">
        <v>172</v>
      </c>
      <c r="D3777" s="145" t="s">
        <v>173</v>
      </c>
      <c r="F3777" s="145" t="s">
        <v>174</v>
      </c>
      <c r="G3777" s="145" t="s">
        <v>175</v>
      </c>
      <c r="H3777" s="145" t="s">
        <v>176</v>
      </c>
      <c r="I3777" s="146" t="s">
        <v>177</v>
      </c>
      <c r="J3777" s="145" t="s">
        <v>178</v>
      </c>
    </row>
    <row r="3778" spans="1:8" ht="12.75">
      <c r="A3778" s="147" t="s">
        <v>64</v>
      </c>
      <c r="C3778" s="148">
        <v>334.94100000010803</v>
      </c>
      <c r="D3778" s="128">
        <v>883718.5302095413</v>
      </c>
      <c r="F3778" s="128">
        <v>35000</v>
      </c>
      <c r="G3778" s="128">
        <v>150100</v>
      </c>
      <c r="H3778" s="149" t="s">
        <v>1253</v>
      </c>
    </row>
    <row r="3780" spans="4:8" ht="12.75">
      <c r="D3780" s="128">
        <v>881589.81483078</v>
      </c>
      <c r="F3780" s="128">
        <v>35800</v>
      </c>
      <c r="G3780" s="128">
        <v>134800</v>
      </c>
      <c r="H3780" s="149" t="s">
        <v>1254</v>
      </c>
    </row>
    <row r="3782" spans="4:8" ht="12.75">
      <c r="D3782" s="128">
        <v>898664.1464710236</v>
      </c>
      <c r="F3782" s="128">
        <v>35500</v>
      </c>
      <c r="G3782" s="128">
        <v>152300</v>
      </c>
      <c r="H3782" s="149" t="s">
        <v>1255</v>
      </c>
    </row>
    <row r="3784" spans="1:10" ht="12.75">
      <c r="A3784" s="144" t="s">
        <v>179</v>
      </c>
      <c r="C3784" s="150" t="s">
        <v>180</v>
      </c>
      <c r="D3784" s="128">
        <v>887990.8305037816</v>
      </c>
      <c r="F3784" s="128">
        <v>35433.333333333336</v>
      </c>
      <c r="G3784" s="128">
        <v>145733.33333333334</v>
      </c>
      <c r="H3784" s="128">
        <v>770005.9248434043</v>
      </c>
      <c r="I3784" s="128">
        <v>-0.0001</v>
      </c>
      <c r="J3784" s="128">
        <v>-0.0001</v>
      </c>
    </row>
    <row r="3785" spans="1:8" ht="12.75">
      <c r="A3785" s="127">
        <v>38401.03957175926</v>
      </c>
      <c r="C3785" s="150" t="s">
        <v>181</v>
      </c>
      <c r="D3785" s="128">
        <v>9304.440477177191</v>
      </c>
      <c r="F3785" s="128">
        <v>404.14518843273805</v>
      </c>
      <c r="G3785" s="128">
        <v>9532.22604292058</v>
      </c>
      <c r="H3785" s="128">
        <v>9304.440477177191</v>
      </c>
    </row>
    <row r="3787" spans="3:8" ht="12.75">
      <c r="C3787" s="150" t="s">
        <v>182</v>
      </c>
      <c r="D3787" s="128">
        <v>1.047808170710336</v>
      </c>
      <c r="F3787" s="128">
        <v>1.1405790830651121</v>
      </c>
      <c r="G3787" s="128">
        <v>6.540868739424002</v>
      </c>
      <c r="H3787" s="128">
        <v>1.2083595952939497</v>
      </c>
    </row>
    <row r="3788" spans="1:10" ht="12.75">
      <c r="A3788" s="144" t="s">
        <v>171</v>
      </c>
      <c r="C3788" s="145" t="s">
        <v>172</v>
      </c>
      <c r="D3788" s="145" t="s">
        <v>173</v>
      </c>
      <c r="F3788" s="145" t="s">
        <v>174</v>
      </c>
      <c r="G3788" s="145" t="s">
        <v>175</v>
      </c>
      <c r="H3788" s="145" t="s">
        <v>176</v>
      </c>
      <c r="I3788" s="146" t="s">
        <v>177</v>
      </c>
      <c r="J3788" s="145" t="s">
        <v>178</v>
      </c>
    </row>
    <row r="3789" spans="1:8" ht="12.75">
      <c r="A3789" s="147" t="s">
        <v>68</v>
      </c>
      <c r="C3789" s="148">
        <v>393.36599999992177</v>
      </c>
      <c r="D3789" s="128">
        <v>3530776.4543037415</v>
      </c>
      <c r="F3789" s="128">
        <v>14500</v>
      </c>
      <c r="G3789" s="128">
        <v>14700</v>
      </c>
      <c r="H3789" s="149" t="s">
        <v>1256</v>
      </c>
    </row>
    <row r="3791" spans="4:8" ht="12.75">
      <c r="D3791" s="128">
        <v>3574963.853981018</v>
      </c>
      <c r="F3791" s="128">
        <v>14400</v>
      </c>
      <c r="G3791" s="128">
        <v>14500</v>
      </c>
      <c r="H3791" s="149" t="s">
        <v>1257</v>
      </c>
    </row>
    <row r="3793" spans="4:8" ht="12.75">
      <c r="D3793" s="128">
        <v>3592723.971797943</v>
      </c>
      <c r="F3793" s="128">
        <v>14800</v>
      </c>
      <c r="G3793" s="128">
        <v>13900</v>
      </c>
      <c r="H3793" s="149" t="s">
        <v>1258</v>
      </c>
    </row>
    <row r="3795" spans="1:10" ht="12.75">
      <c r="A3795" s="144" t="s">
        <v>179</v>
      </c>
      <c r="C3795" s="150" t="s">
        <v>180</v>
      </c>
      <c r="D3795" s="128">
        <v>3566154.760027568</v>
      </c>
      <c r="F3795" s="128">
        <v>14566.666666666668</v>
      </c>
      <c r="G3795" s="128">
        <v>14366.666666666668</v>
      </c>
      <c r="H3795" s="128">
        <v>3551688.093360901</v>
      </c>
      <c r="I3795" s="128">
        <v>-0.0001</v>
      </c>
      <c r="J3795" s="128">
        <v>-0.0001</v>
      </c>
    </row>
    <row r="3796" spans="1:8" ht="12.75">
      <c r="A3796" s="127">
        <v>38401.04004629629</v>
      </c>
      <c r="C3796" s="150" t="s">
        <v>181</v>
      </c>
      <c r="D3796" s="128">
        <v>31899.43311617517</v>
      </c>
      <c r="F3796" s="128">
        <v>208.16659994661327</v>
      </c>
      <c r="G3796" s="128">
        <v>416.33319989322655</v>
      </c>
      <c r="H3796" s="128">
        <v>31899.43311617517</v>
      </c>
    </row>
    <row r="3798" spans="3:8" ht="12.75">
      <c r="C3798" s="150" t="s">
        <v>182</v>
      </c>
      <c r="D3798" s="128">
        <v>0.8945050134596118</v>
      </c>
      <c r="F3798" s="128">
        <v>1.429061326864622</v>
      </c>
      <c r="G3798" s="128">
        <v>2.897910904129187</v>
      </c>
      <c r="H3798" s="128">
        <v>0.8981484938332323</v>
      </c>
    </row>
    <row r="3799" spans="1:10" ht="12.75">
      <c r="A3799" s="144" t="s">
        <v>171</v>
      </c>
      <c r="C3799" s="145" t="s">
        <v>172</v>
      </c>
      <c r="D3799" s="145" t="s">
        <v>173</v>
      </c>
      <c r="F3799" s="145" t="s">
        <v>174</v>
      </c>
      <c r="G3799" s="145" t="s">
        <v>175</v>
      </c>
      <c r="H3799" s="145" t="s">
        <v>176</v>
      </c>
      <c r="I3799" s="146" t="s">
        <v>177</v>
      </c>
      <c r="J3799" s="145" t="s">
        <v>178</v>
      </c>
    </row>
    <row r="3800" spans="1:8" ht="12.75">
      <c r="A3800" s="147" t="s">
        <v>62</v>
      </c>
      <c r="C3800" s="148">
        <v>396.15199999976903</v>
      </c>
      <c r="D3800" s="128">
        <v>6039825.084411621</v>
      </c>
      <c r="F3800" s="128">
        <v>113500</v>
      </c>
      <c r="G3800" s="128">
        <v>111100</v>
      </c>
      <c r="H3800" s="149" t="s">
        <v>1259</v>
      </c>
    </row>
    <row r="3802" spans="4:8" ht="12.75">
      <c r="D3802" s="128">
        <v>6096525.62461853</v>
      </c>
      <c r="F3802" s="128">
        <v>111100</v>
      </c>
      <c r="G3802" s="128">
        <v>111900</v>
      </c>
      <c r="H3802" s="149" t="s">
        <v>1260</v>
      </c>
    </row>
    <row r="3804" spans="4:8" ht="12.75">
      <c r="D3804" s="128">
        <v>5916273.648445129</v>
      </c>
      <c r="F3804" s="128">
        <v>110000</v>
      </c>
      <c r="G3804" s="128">
        <v>111000</v>
      </c>
      <c r="H3804" s="149" t="s">
        <v>1261</v>
      </c>
    </row>
    <row r="3806" spans="1:10" ht="12.75">
      <c r="A3806" s="144" t="s">
        <v>179</v>
      </c>
      <c r="C3806" s="150" t="s">
        <v>180</v>
      </c>
      <c r="D3806" s="128">
        <v>6017541.45249176</v>
      </c>
      <c r="F3806" s="128">
        <v>111533.33333333334</v>
      </c>
      <c r="G3806" s="128">
        <v>111333.33333333334</v>
      </c>
      <c r="H3806" s="128">
        <v>5906107.049003849</v>
      </c>
      <c r="I3806" s="128">
        <v>-0.0001</v>
      </c>
      <c r="J3806" s="128">
        <v>-0.0001</v>
      </c>
    </row>
    <row r="3807" spans="1:8" ht="12.75">
      <c r="A3807" s="127">
        <v>38401.04050925926</v>
      </c>
      <c r="C3807" s="150" t="s">
        <v>181</v>
      </c>
      <c r="D3807" s="128">
        <v>92168.94225967154</v>
      </c>
      <c r="F3807" s="128">
        <v>1789.7858344878396</v>
      </c>
      <c r="G3807" s="128">
        <v>493.28828623162474</v>
      </c>
      <c r="H3807" s="128">
        <v>92168.94225967154</v>
      </c>
    </row>
    <row r="3809" spans="3:8" ht="12.75">
      <c r="C3809" s="150" t="s">
        <v>182</v>
      </c>
      <c r="D3809" s="128">
        <v>1.531671081742295</v>
      </c>
      <c r="F3809" s="128">
        <v>1.6047093554882006</v>
      </c>
      <c r="G3809" s="128">
        <v>0.44307331098648917</v>
      </c>
      <c r="H3809" s="128">
        <v>1.5605701267337708</v>
      </c>
    </row>
    <row r="3810" spans="1:10" ht="12.75">
      <c r="A3810" s="144" t="s">
        <v>171</v>
      </c>
      <c r="C3810" s="145" t="s">
        <v>172</v>
      </c>
      <c r="D3810" s="145" t="s">
        <v>173</v>
      </c>
      <c r="F3810" s="145" t="s">
        <v>174</v>
      </c>
      <c r="G3810" s="145" t="s">
        <v>175</v>
      </c>
      <c r="H3810" s="145" t="s">
        <v>176</v>
      </c>
      <c r="I3810" s="146" t="s">
        <v>177</v>
      </c>
      <c r="J3810" s="145" t="s">
        <v>178</v>
      </c>
    </row>
    <row r="3811" spans="1:8" ht="12.75">
      <c r="A3811" s="147" t="s">
        <v>69</v>
      </c>
      <c r="C3811" s="148">
        <v>589.5920000001788</v>
      </c>
      <c r="D3811" s="128">
        <v>618853.7503051758</v>
      </c>
      <c r="F3811" s="128">
        <v>4630</v>
      </c>
      <c r="G3811" s="128">
        <v>4270</v>
      </c>
      <c r="H3811" s="149" t="s">
        <v>1262</v>
      </c>
    </row>
    <row r="3813" spans="4:8" ht="12.75">
      <c r="D3813" s="128">
        <v>616736.5547580719</v>
      </c>
      <c r="F3813" s="128">
        <v>4690</v>
      </c>
      <c r="G3813" s="128">
        <v>4150</v>
      </c>
      <c r="H3813" s="149" t="s">
        <v>1263</v>
      </c>
    </row>
    <row r="3815" spans="4:8" ht="12.75">
      <c r="D3815" s="128">
        <v>634381.765089035</v>
      </c>
      <c r="F3815" s="128">
        <v>4800</v>
      </c>
      <c r="G3815" s="128">
        <v>4110</v>
      </c>
      <c r="H3815" s="149" t="s">
        <v>1264</v>
      </c>
    </row>
    <row r="3817" spans="1:10" ht="12.75">
      <c r="A3817" s="144" t="s">
        <v>179</v>
      </c>
      <c r="C3817" s="150" t="s">
        <v>180</v>
      </c>
      <c r="D3817" s="128">
        <v>623324.0233840942</v>
      </c>
      <c r="F3817" s="128">
        <v>4706.666666666667</v>
      </c>
      <c r="G3817" s="128">
        <v>4176.666666666667</v>
      </c>
      <c r="H3817" s="128">
        <v>618898.4341232853</v>
      </c>
      <c r="I3817" s="128">
        <v>-0.0001</v>
      </c>
      <c r="J3817" s="128">
        <v>-0.0001</v>
      </c>
    </row>
    <row r="3818" spans="1:8" ht="12.75">
      <c r="A3818" s="127">
        <v>38401.04100694445</v>
      </c>
      <c r="C3818" s="150" t="s">
        <v>181</v>
      </c>
      <c r="D3818" s="128">
        <v>9634.61820499607</v>
      </c>
      <c r="F3818" s="128">
        <v>86.21678104251708</v>
      </c>
      <c r="G3818" s="128">
        <v>83.2666399786453</v>
      </c>
      <c r="H3818" s="128">
        <v>9634.61820499607</v>
      </c>
    </row>
    <row r="3820" spans="3:8" ht="12.75">
      <c r="C3820" s="150" t="s">
        <v>182</v>
      </c>
      <c r="D3820" s="128">
        <v>1.5456837605405733</v>
      </c>
      <c r="F3820" s="128">
        <v>1.8318012969373318</v>
      </c>
      <c r="G3820" s="128">
        <v>1.9936146842452984</v>
      </c>
      <c r="H3820" s="128">
        <v>1.5567365618955242</v>
      </c>
    </row>
    <row r="3821" spans="1:10" ht="12.75">
      <c r="A3821" s="144" t="s">
        <v>171</v>
      </c>
      <c r="C3821" s="145" t="s">
        <v>172</v>
      </c>
      <c r="D3821" s="145" t="s">
        <v>173</v>
      </c>
      <c r="F3821" s="145" t="s">
        <v>174</v>
      </c>
      <c r="G3821" s="145" t="s">
        <v>175</v>
      </c>
      <c r="H3821" s="145" t="s">
        <v>176</v>
      </c>
      <c r="I3821" s="146" t="s">
        <v>177</v>
      </c>
      <c r="J3821" s="145" t="s">
        <v>178</v>
      </c>
    </row>
    <row r="3822" spans="1:8" ht="12.75">
      <c r="A3822" s="147" t="s">
        <v>70</v>
      </c>
      <c r="C3822" s="148">
        <v>766.4900000002235</v>
      </c>
      <c r="D3822" s="128">
        <v>36085.08676224947</v>
      </c>
      <c r="F3822" s="128">
        <v>2145</v>
      </c>
      <c r="G3822" s="128">
        <v>2210</v>
      </c>
      <c r="H3822" s="149" t="s">
        <v>1265</v>
      </c>
    </row>
    <row r="3824" spans="4:8" ht="12.75">
      <c r="D3824" s="128">
        <v>36086.975873053074</v>
      </c>
      <c r="F3824" s="128">
        <v>2065</v>
      </c>
      <c r="G3824" s="128">
        <v>2100</v>
      </c>
      <c r="H3824" s="149" t="s">
        <v>1266</v>
      </c>
    </row>
    <row r="3826" spans="4:8" ht="12.75">
      <c r="D3826" s="128">
        <v>36066.23725640774</v>
      </c>
      <c r="F3826" s="128">
        <v>1950</v>
      </c>
      <c r="G3826" s="128">
        <v>2165</v>
      </c>
      <c r="H3826" s="149" t="s">
        <v>1267</v>
      </c>
    </row>
    <row r="3828" spans="1:10" ht="12.75">
      <c r="A3828" s="144" t="s">
        <v>179</v>
      </c>
      <c r="C3828" s="150" t="s">
        <v>180</v>
      </c>
      <c r="D3828" s="128">
        <v>36079.43329723676</v>
      </c>
      <c r="F3828" s="128">
        <v>2053.3333333333335</v>
      </c>
      <c r="G3828" s="128">
        <v>2158.3333333333335</v>
      </c>
      <c r="H3828" s="128">
        <v>33971.55118341562</v>
      </c>
      <c r="I3828" s="128">
        <v>-0.0001</v>
      </c>
      <c r="J3828" s="128">
        <v>-0.0001</v>
      </c>
    </row>
    <row r="3829" spans="1:8" ht="12.75">
      <c r="A3829" s="127">
        <v>38401.04150462963</v>
      </c>
      <c r="C3829" s="150" t="s">
        <v>181</v>
      </c>
      <c r="D3829" s="128">
        <v>11.467074837923649</v>
      </c>
      <c r="F3829" s="128">
        <v>98.02210635021741</v>
      </c>
      <c r="G3829" s="128">
        <v>55.302200076790186</v>
      </c>
      <c r="H3829" s="128">
        <v>11.467074837923649</v>
      </c>
    </row>
    <row r="3831" spans="3:8" ht="12.75">
      <c r="C3831" s="150" t="s">
        <v>182</v>
      </c>
      <c r="D3831" s="128">
        <v>0.03178285740647119</v>
      </c>
      <c r="F3831" s="128">
        <v>4.773803880692407</v>
      </c>
      <c r="G3831" s="128">
        <v>2.5622640962219383</v>
      </c>
      <c r="H3831" s="128">
        <v>0.03375493446269741</v>
      </c>
    </row>
    <row r="3832" spans="1:16" ht="12.75">
      <c r="A3832" s="138" t="s">
        <v>226</v>
      </c>
      <c r="B3832" s="133" t="s">
        <v>202</v>
      </c>
      <c r="D3832" s="138" t="s">
        <v>227</v>
      </c>
      <c r="E3832" s="133" t="s">
        <v>228</v>
      </c>
      <c r="F3832" s="134" t="s">
        <v>6</v>
      </c>
      <c r="G3832" s="139" t="s">
        <v>230</v>
      </c>
      <c r="H3832" s="140">
        <v>3</v>
      </c>
      <c r="I3832" s="141" t="s">
        <v>231</v>
      </c>
      <c r="J3832" s="140">
        <v>4</v>
      </c>
      <c r="K3832" s="139" t="s">
        <v>232</v>
      </c>
      <c r="L3832" s="142">
        <v>1</v>
      </c>
      <c r="M3832" s="139" t="s">
        <v>233</v>
      </c>
      <c r="N3832" s="143">
        <v>1</v>
      </c>
      <c r="O3832" s="139" t="s">
        <v>234</v>
      </c>
      <c r="P3832" s="143">
        <v>1</v>
      </c>
    </row>
    <row r="3834" spans="1:10" ht="12.75">
      <c r="A3834" s="144" t="s">
        <v>171</v>
      </c>
      <c r="C3834" s="145" t="s">
        <v>172</v>
      </c>
      <c r="D3834" s="145" t="s">
        <v>173</v>
      </c>
      <c r="F3834" s="145" t="s">
        <v>174</v>
      </c>
      <c r="G3834" s="145" t="s">
        <v>175</v>
      </c>
      <c r="H3834" s="145" t="s">
        <v>176</v>
      </c>
      <c r="I3834" s="146" t="s">
        <v>177</v>
      </c>
      <c r="J3834" s="145" t="s">
        <v>178</v>
      </c>
    </row>
    <row r="3835" spans="1:8" ht="12.75">
      <c r="A3835" s="147" t="s">
        <v>38</v>
      </c>
      <c r="C3835" s="148">
        <v>178.2290000000503</v>
      </c>
      <c r="D3835" s="128">
        <v>632.6295566847548</v>
      </c>
      <c r="F3835" s="128">
        <v>304</v>
      </c>
      <c r="G3835" s="128">
        <v>359</v>
      </c>
      <c r="H3835" s="149" t="s">
        <v>1268</v>
      </c>
    </row>
    <row r="3837" spans="4:8" ht="12.75">
      <c r="D3837" s="128">
        <v>627.0028502652422</v>
      </c>
      <c r="F3837" s="128">
        <v>331</v>
      </c>
      <c r="G3837" s="128">
        <v>349</v>
      </c>
      <c r="H3837" s="149" t="s">
        <v>1269</v>
      </c>
    </row>
    <row r="3839" spans="4:8" ht="12.75">
      <c r="D3839" s="128">
        <v>642.6281370194629</v>
      </c>
      <c r="F3839" s="128">
        <v>365</v>
      </c>
      <c r="G3839" s="128">
        <v>344</v>
      </c>
      <c r="H3839" s="149" t="s">
        <v>1270</v>
      </c>
    </row>
    <row r="3841" spans="1:8" ht="12.75">
      <c r="A3841" s="144" t="s">
        <v>179</v>
      </c>
      <c r="C3841" s="150" t="s">
        <v>180</v>
      </c>
      <c r="D3841" s="128">
        <v>634.08684798982</v>
      </c>
      <c r="F3841" s="128">
        <v>333.33333333333337</v>
      </c>
      <c r="G3841" s="128">
        <v>350.66666666666663</v>
      </c>
      <c r="H3841" s="128">
        <v>289.7789646875233</v>
      </c>
    </row>
    <row r="3842" spans="1:8" ht="12.75">
      <c r="A3842" s="127">
        <v>38401.04377314815</v>
      </c>
      <c r="C3842" s="150" t="s">
        <v>181</v>
      </c>
      <c r="D3842" s="128">
        <v>7.913922541875472</v>
      </c>
      <c r="F3842" s="128">
        <v>30.566866593311996</v>
      </c>
      <c r="G3842" s="128">
        <v>7.637626158259734</v>
      </c>
      <c r="H3842" s="128">
        <v>7.913922541875472</v>
      </c>
    </row>
    <row r="3844" spans="3:8" ht="12.75">
      <c r="C3844" s="150" t="s">
        <v>182</v>
      </c>
      <c r="D3844" s="128">
        <v>1.248081799356691</v>
      </c>
      <c r="F3844" s="128">
        <v>9.1700599779936</v>
      </c>
      <c r="G3844" s="128">
        <v>2.1780302732679857</v>
      </c>
      <c r="H3844" s="128">
        <v>2.7310203659569545</v>
      </c>
    </row>
    <row r="3845" spans="1:10" ht="12.75">
      <c r="A3845" s="144" t="s">
        <v>171</v>
      </c>
      <c r="C3845" s="145" t="s">
        <v>172</v>
      </c>
      <c r="D3845" s="145" t="s">
        <v>173</v>
      </c>
      <c r="F3845" s="145" t="s">
        <v>174</v>
      </c>
      <c r="G3845" s="145" t="s">
        <v>175</v>
      </c>
      <c r="H3845" s="145" t="s">
        <v>176</v>
      </c>
      <c r="I3845" s="146" t="s">
        <v>177</v>
      </c>
      <c r="J3845" s="145" t="s">
        <v>178</v>
      </c>
    </row>
    <row r="3846" spans="1:8" ht="12.75">
      <c r="A3846" s="147" t="s">
        <v>63</v>
      </c>
      <c r="C3846" s="148">
        <v>251.61100000003353</v>
      </c>
      <c r="D3846" s="128">
        <v>4898793.744194031</v>
      </c>
      <c r="F3846" s="128">
        <v>33900</v>
      </c>
      <c r="G3846" s="128">
        <v>29300</v>
      </c>
      <c r="H3846" s="149" t="s">
        <v>1271</v>
      </c>
    </row>
    <row r="3848" spans="4:8" ht="12.75">
      <c r="D3848" s="128">
        <v>4832569.904594421</v>
      </c>
      <c r="F3848" s="128">
        <v>35400</v>
      </c>
      <c r="G3848" s="128">
        <v>29200</v>
      </c>
      <c r="H3848" s="149" t="s">
        <v>1272</v>
      </c>
    </row>
    <row r="3850" spans="4:8" ht="12.75">
      <c r="D3850" s="128">
        <v>4900075.286529541</v>
      </c>
      <c r="F3850" s="128">
        <v>34900</v>
      </c>
      <c r="G3850" s="128">
        <v>29700</v>
      </c>
      <c r="H3850" s="149" t="s">
        <v>1273</v>
      </c>
    </row>
    <row r="3852" spans="1:10" ht="12.75">
      <c r="A3852" s="144" t="s">
        <v>179</v>
      </c>
      <c r="C3852" s="150" t="s">
        <v>180</v>
      </c>
      <c r="D3852" s="128">
        <v>4877146.311772664</v>
      </c>
      <c r="F3852" s="128">
        <v>34733.333333333336</v>
      </c>
      <c r="G3852" s="128">
        <v>29400</v>
      </c>
      <c r="H3852" s="128">
        <v>4845105.932072043</v>
      </c>
      <c r="I3852" s="128">
        <v>-0.0001</v>
      </c>
      <c r="J3852" s="128">
        <v>-0.0001</v>
      </c>
    </row>
    <row r="3853" spans="1:8" ht="12.75">
      <c r="A3853" s="127">
        <v>38401.044282407405</v>
      </c>
      <c r="C3853" s="150" t="s">
        <v>181</v>
      </c>
      <c r="D3853" s="128">
        <v>38609.61856040538</v>
      </c>
      <c r="F3853" s="128">
        <v>763.7626158259733</v>
      </c>
      <c r="G3853" s="128">
        <v>264.575131106459</v>
      </c>
      <c r="H3853" s="128">
        <v>38609.61856040538</v>
      </c>
    </row>
    <row r="3855" spans="3:8" ht="12.75">
      <c r="C3855" s="150" t="s">
        <v>182</v>
      </c>
      <c r="D3855" s="128">
        <v>0.7916436393800171</v>
      </c>
      <c r="F3855" s="128">
        <v>2.198932675122764</v>
      </c>
      <c r="G3855" s="128">
        <v>0.8999154119267314</v>
      </c>
      <c r="H3855" s="128">
        <v>0.7968787287978596</v>
      </c>
    </row>
    <row r="3856" spans="1:10" ht="12.75">
      <c r="A3856" s="144" t="s">
        <v>171</v>
      </c>
      <c r="C3856" s="145" t="s">
        <v>172</v>
      </c>
      <c r="D3856" s="145" t="s">
        <v>173</v>
      </c>
      <c r="F3856" s="145" t="s">
        <v>174</v>
      </c>
      <c r="G3856" s="145" t="s">
        <v>175</v>
      </c>
      <c r="H3856" s="145" t="s">
        <v>176</v>
      </c>
      <c r="I3856" s="146" t="s">
        <v>177</v>
      </c>
      <c r="J3856" s="145" t="s">
        <v>178</v>
      </c>
    </row>
    <row r="3857" spans="1:8" ht="12.75">
      <c r="A3857" s="147" t="s">
        <v>66</v>
      </c>
      <c r="C3857" s="148">
        <v>257.6099999998696</v>
      </c>
      <c r="D3857" s="128">
        <v>443345.94040107727</v>
      </c>
      <c r="F3857" s="128">
        <v>17522.5</v>
      </c>
      <c r="G3857" s="128">
        <v>13182.5</v>
      </c>
      <c r="H3857" s="149" t="s">
        <v>1274</v>
      </c>
    </row>
    <row r="3859" spans="4:8" ht="12.75">
      <c r="D3859" s="128">
        <v>444447.0042748451</v>
      </c>
      <c r="F3859" s="128">
        <v>17372.5</v>
      </c>
      <c r="G3859" s="128">
        <v>13064.999999985099</v>
      </c>
      <c r="H3859" s="149" t="s">
        <v>1275</v>
      </c>
    </row>
    <row r="3861" spans="4:8" ht="12.75">
      <c r="D3861" s="128">
        <v>439018.39903354645</v>
      </c>
      <c r="F3861" s="128">
        <v>17940</v>
      </c>
      <c r="G3861" s="128">
        <v>13225</v>
      </c>
      <c r="H3861" s="149" t="s">
        <v>1276</v>
      </c>
    </row>
    <row r="3863" spans="1:10" ht="12.75">
      <c r="A3863" s="144" t="s">
        <v>179</v>
      </c>
      <c r="C3863" s="150" t="s">
        <v>180</v>
      </c>
      <c r="D3863" s="128">
        <v>442270.4479031563</v>
      </c>
      <c r="F3863" s="128">
        <v>17611.666666666668</v>
      </c>
      <c r="G3863" s="128">
        <v>13157.499999995034</v>
      </c>
      <c r="H3863" s="128">
        <v>426885.86456982547</v>
      </c>
      <c r="I3863" s="128">
        <v>-0.0001</v>
      </c>
      <c r="J3863" s="128">
        <v>-0.0001</v>
      </c>
    </row>
    <row r="3864" spans="1:8" ht="12.75">
      <c r="A3864" s="127">
        <v>38401.04493055555</v>
      </c>
      <c r="C3864" s="150" t="s">
        <v>181</v>
      </c>
      <c r="D3864" s="128">
        <v>2869.660572480655</v>
      </c>
      <c r="F3864" s="128">
        <v>294.0698613141669</v>
      </c>
      <c r="G3864" s="128">
        <v>82.87792227984575</v>
      </c>
      <c r="H3864" s="128">
        <v>2869.660572480655</v>
      </c>
    </row>
    <row r="3866" spans="3:8" ht="12.75">
      <c r="C3866" s="150" t="s">
        <v>182</v>
      </c>
      <c r="D3866" s="128">
        <v>0.6488474611147934</v>
      </c>
      <c r="F3866" s="128">
        <v>1.6697446464322903</v>
      </c>
      <c r="G3866" s="128">
        <v>0.6298911060602471</v>
      </c>
      <c r="H3866" s="128">
        <v>0.672231341127311</v>
      </c>
    </row>
    <row r="3867" spans="1:10" ht="12.75">
      <c r="A3867" s="144" t="s">
        <v>171</v>
      </c>
      <c r="C3867" s="145" t="s">
        <v>172</v>
      </c>
      <c r="D3867" s="145" t="s">
        <v>173</v>
      </c>
      <c r="F3867" s="145" t="s">
        <v>174</v>
      </c>
      <c r="G3867" s="145" t="s">
        <v>175</v>
      </c>
      <c r="H3867" s="145" t="s">
        <v>176</v>
      </c>
      <c r="I3867" s="146" t="s">
        <v>177</v>
      </c>
      <c r="J3867" s="145" t="s">
        <v>178</v>
      </c>
    </row>
    <row r="3868" spans="1:8" ht="12.75">
      <c r="A3868" s="147" t="s">
        <v>65</v>
      </c>
      <c r="C3868" s="148">
        <v>259.9399999999441</v>
      </c>
      <c r="D3868" s="128">
        <v>4740000.097770691</v>
      </c>
      <c r="F3868" s="128">
        <v>30400</v>
      </c>
      <c r="G3868" s="128">
        <v>28450</v>
      </c>
      <c r="H3868" s="149" t="s">
        <v>1277</v>
      </c>
    </row>
    <row r="3870" spans="4:8" ht="12.75">
      <c r="D3870" s="128">
        <v>4660561.763320923</v>
      </c>
      <c r="F3870" s="128">
        <v>31225</v>
      </c>
      <c r="G3870" s="128">
        <v>27950</v>
      </c>
      <c r="H3870" s="149" t="s">
        <v>1278</v>
      </c>
    </row>
    <row r="3872" spans="4:8" ht="12.75">
      <c r="D3872" s="128">
        <v>4779157.3818740845</v>
      </c>
      <c r="F3872" s="128">
        <v>30925</v>
      </c>
      <c r="G3872" s="128">
        <v>28625</v>
      </c>
      <c r="H3872" s="149" t="s">
        <v>1279</v>
      </c>
    </row>
    <row r="3874" spans="1:10" ht="12.75">
      <c r="A3874" s="144" t="s">
        <v>179</v>
      </c>
      <c r="C3874" s="150" t="s">
        <v>180</v>
      </c>
      <c r="D3874" s="128">
        <v>4726573.080988566</v>
      </c>
      <c r="F3874" s="128">
        <v>30850</v>
      </c>
      <c r="G3874" s="128">
        <v>28341.666666666664</v>
      </c>
      <c r="H3874" s="128">
        <v>4697114.496082906</v>
      </c>
      <c r="I3874" s="128">
        <v>-0.0001</v>
      </c>
      <c r="J3874" s="128">
        <v>-0.0001</v>
      </c>
    </row>
    <row r="3875" spans="1:8" ht="12.75">
      <c r="A3875" s="127">
        <v>38401.04560185185</v>
      </c>
      <c r="C3875" s="150" t="s">
        <v>181</v>
      </c>
      <c r="D3875" s="128">
        <v>60427.17741011352</v>
      </c>
      <c r="F3875" s="128">
        <v>417.5823272122517</v>
      </c>
      <c r="G3875" s="128">
        <v>350.297492616395</v>
      </c>
      <c r="H3875" s="128">
        <v>60427.17741011352</v>
      </c>
    </row>
    <row r="3877" spans="3:8" ht="12.75">
      <c r="C3877" s="150" t="s">
        <v>182</v>
      </c>
      <c r="D3877" s="128">
        <v>1.278456428679087</v>
      </c>
      <c r="F3877" s="128">
        <v>1.3535893912876882</v>
      </c>
      <c r="G3877" s="128">
        <v>1.2359805678908387</v>
      </c>
      <c r="H3877" s="128">
        <v>1.2864744400100514</v>
      </c>
    </row>
    <row r="3878" spans="1:10" ht="12.75">
      <c r="A3878" s="144" t="s">
        <v>171</v>
      </c>
      <c r="C3878" s="145" t="s">
        <v>172</v>
      </c>
      <c r="D3878" s="145" t="s">
        <v>173</v>
      </c>
      <c r="F3878" s="145" t="s">
        <v>174</v>
      </c>
      <c r="G3878" s="145" t="s">
        <v>175</v>
      </c>
      <c r="H3878" s="145" t="s">
        <v>176</v>
      </c>
      <c r="I3878" s="146" t="s">
        <v>177</v>
      </c>
      <c r="J3878" s="145" t="s">
        <v>178</v>
      </c>
    </row>
    <row r="3879" spans="1:8" ht="12.75">
      <c r="A3879" s="147" t="s">
        <v>67</v>
      </c>
      <c r="C3879" s="148">
        <v>285.2129999999888</v>
      </c>
      <c r="D3879" s="128">
        <v>827419.5402832031</v>
      </c>
      <c r="F3879" s="128">
        <v>14375</v>
      </c>
      <c r="G3879" s="128">
        <v>12025</v>
      </c>
      <c r="H3879" s="149" t="s">
        <v>1280</v>
      </c>
    </row>
    <row r="3881" spans="4:8" ht="12.75">
      <c r="D3881" s="128">
        <v>820198.1166620255</v>
      </c>
      <c r="F3881" s="128">
        <v>14000</v>
      </c>
      <c r="G3881" s="128">
        <v>12100</v>
      </c>
      <c r="H3881" s="149" t="s">
        <v>1281</v>
      </c>
    </row>
    <row r="3883" spans="4:8" ht="12.75">
      <c r="D3883" s="128">
        <v>813672.582110405</v>
      </c>
      <c r="F3883" s="128">
        <v>14775</v>
      </c>
      <c r="G3883" s="128">
        <v>12050</v>
      </c>
      <c r="H3883" s="149" t="s">
        <v>1282</v>
      </c>
    </row>
    <row r="3885" spans="1:10" ht="12.75">
      <c r="A3885" s="144" t="s">
        <v>179</v>
      </c>
      <c r="C3885" s="150" t="s">
        <v>180</v>
      </c>
      <c r="D3885" s="128">
        <v>820430.0796852112</v>
      </c>
      <c r="F3885" s="128">
        <v>14383.333333333332</v>
      </c>
      <c r="G3885" s="128">
        <v>12058.333333333332</v>
      </c>
      <c r="H3885" s="128">
        <v>807287.33570549</v>
      </c>
      <c r="I3885" s="128">
        <v>-0.0001</v>
      </c>
      <c r="J3885" s="128">
        <v>-0.0001</v>
      </c>
    </row>
    <row r="3886" spans="1:8" ht="12.75">
      <c r="A3886" s="127">
        <v>38401.046273148146</v>
      </c>
      <c r="C3886" s="150" t="s">
        <v>181</v>
      </c>
      <c r="D3886" s="128">
        <v>6876.4140279775675</v>
      </c>
      <c r="F3886" s="128">
        <v>387.5671984744495</v>
      </c>
      <c r="G3886" s="128">
        <v>38.188130791298676</v>
      </c>
      <c r="H3886" s="128">
        <v>6876.4140279775675</v>
      </c>
    </row>
    <row r="3888" spans="3:8" ht="12.75">
      <c r="C3888" s="150" t="s">
        <v>182</v>
      </c>
      <c r="D3888" s="128">
        <v>0.8381474787730799</v>
      </c>
      <c r="F3888" s="128">
        <v>2.694557579196637</v>
      </c>
      <c r="G3888" s="128">
        <v>0.31669493399833054</v>
      </c>
      <c r="H3888" s="128">
        <v>0.851792629939903</v>
      </c>
    </row>
    <row r="3889" spans="1:10" ht="12.75">
      <c r="A3889" s="144" t="s">
        <v>171</v>
      </c>
      <c r="C3889" s="145" t="s">
        <v>172</v>
      </c>
      <c r="D3889" s="145" t="s">
        <v>173</v>
      </c>
      <c r="F3889" s="145" t="s">
        <v>174</v>
      </c>
      <c r="G3889" s="145" t="s">
        <v>175</v>
      </c>
      <c r="H3889" s="145" t="s">
        <v>176</v>
      </c>
      <c r="I3889" s="146" t="s">
        <v>177</v>
      </c>
      <c r="J3889" s="145" t="s">
        <v>178</v>
      </c>
    </row>
    <row r="3890" spans="1:8" ht="12.75">
      <c r="A3890" s="147" t="s">
        <v>63</v>
      </c>
      <c r="C3890" s="148">
        <v>288.1579999998212</v>
      </c>
      <c r="D3890" s="128">
        <v>482034.0369820595</v>
      </c>
      <c r="F3890" s="128">
        <v>5210</v>
      </c>
      <c r="G3890" s="128">
        <v>4640</v>
      </c>
      <c r="H3890" s="149" t="s">
        <v>1283</v>
      </c>
    </row>
    <row r="3892" spans="4:8" ht="12.75">
      <c r="D3892" s="128">
        <v>483793.98641490936</v>
      </c>
      <c r="F3892" s="128">
        <v>5210</v>
      </c>
      <c r="G3892" s="128">
        <v>4640</v>
      </c>
      <c r="H3892" s="149" t="s">
        <v>1284</v>
      </c>
    </row>
    <row r="3894" spans="4:8" ht="12.75">
      <c r="D3894" s="128">
        <v>483504.8692288399</v>
      </c>
      <c r="F3894" s="128">
        <v>5210</v>
      </c>
      <c r="G3894" s="128">
        <v>4640</v>
      </c>
      <c r="H3894" s="149" t="s">
        <v>1285</v>
      </c>
    </row>
    <row r="3896" spans="1:10" ht="12.75">
      <c r="A3896" s="144" t="s">
        <v>179</v>
      </c>
      <c r="C3896" s="150" t="s">
        <v>180</v>
      </c>
      <c r="D3896" s="128">
        <v>483110.9642086029</v>
      </c>
      <c r="F3896" s="128">
        <v>5210</v>
      </c>
      <c r="G3896" s="128">
        <v>4640</v>
      </c>
      <c r="H3896" s="128">
        <v>478190.37792541704</v>
      </c>
      <c r="I3896" s="128">
        <v>-0.0001</v>
      </c>
      <c r="J3896" s="128">
        <v>-0.0001</v>
      </c>
    </row>
    <row r="3897" spans="1:8" ht="12.75">
      <c r="A3897" s="127">
        <v>38401.04670138889</v>
      </c>
      <c r="C3897" s="150" t="s">
        <v>181</v>
      </c>
      <c r="D3897" s="128">
        <v>943.7830128056008</v>
      </c>
      <c r="H3897" s="128">
        <v>943.7830128056008</v>
      </c>
    </row>
    <row r="3899" spans="3:8" ht="12.75">
      <c r="C3899" s="150" t="s">
        <v>182</v>
      </c>
      <c r="D3899" s="128">
        <v>0.19535532884285442</v>
      </c>
      <c r="F3899" s="128">
        <v>0</v>
      </c>
      <c r="G3899" s="128">
        <v>0</v>
      </c>
      <c r="H3899" s="128">
        <v>0.19736553815660465</v>
      </c>
    </row>
    <row r="3900" spans="1:10" ht="12.75">
      <c r="A3900" s="144" t="s">
        <v>171</v>
      </c>
      <c r="C3900" s="145" t="s">
        <v>172</v>
      </c>
      <c r="D3900" s="145" t="s">
        <v>173</v>
      </c>
      <c r="F3900" s="145" t="s">
        <v>174</v>
      </c>
      <c r="G3900" s="145" t="s">
        <v>175</v>
      </c>
      <c r="H3900" s="145" t="s">
        <v>176</v>
      </c>
      <c r="I3900" s="146" t="s">
        <v>177</v>
      </c>
      <c r="J3900" s="145" t="s">
        <v>178</v>
      </c>
    </row>
    <row r="3901" spans="1:8" ht="12.75">
      <c r="A3901" s="147" t="s">
        <v>64</v>
      </c>
      <c r="C3901" s="148">
        <v>334.94100000010803</v>
      </c>
      <c r="D3901" s="128">
        <v>1653388.9772644043</v>
      </c>
      <c r="F3901" s="128">
        <v>37900</v>
      </c>
      <c r="G3901" s="128">
        <v>390300</v>
      </c>
      <c r="H3901" s="149" t="s">
        <v>1286</v>
      </c>
    </row>
    <row r="3903" spans="4:8" ht="12.75">
      <c r="D3903" s="128">
        <v>1723328.1311531067</v>
      </c>
      <c r="F3903" s="128">
        <v>39700</v>
      </c>
      <c r="G3903" s="128">
        <v>303300</v>
      </c>
      <c r="H3903" s="149" t="s">
        <v>1287</v>
      </c>
    </row>
    <row r="3905" spans="4:8" ht="12.75">
      <c r="D3905" s="128">
        <v>1684815.7001667023</v>
      </c>
      <c r="F3905" s="128">
        <v>41000</v>
      </c>
      <c r="G3905" s="128">
        <v>254000</v>
      </c>
      <c r="H3905" s="149" t="s">
        <v>1288</v>
      </c>
    </row>
    <row r="3907" spans="1:10" ht="12.75">
      <c r="A3907" s="144" t="s">
        <v>179</v>
      </c>
      <c r="C3907" s="150" t="s">
        <v>180</v>
      </c>
      <c r="D3907" s="128">
        <v>1687177.6028614044</v>
      </c>
      <c r="F3907" s="128">
        <v>39533.333333333336</v>
      </c>
      <c r="G3907" s="128">
        <v>315866.6666666667</v>
      </c>
      <c r="H3907" s="128">
        <v>1440828.7559012368</v>
      </c>
      <c r="I3907" s="128">
        <v>-0.0001</v>
      </c>
      <c r="J3907" s="128">
        <v>-0.0001</v>
      </c>
    </row>
    <row r="3908" spans="1:8" ht="12.75">
      <c r="A3908" s="127">
        <v>38401.04717592592</v>
      </c>
      <c r="C3908" s="150" t="s">
        <v>181</v>
      </c>
      <c r="D3908" s="128">
        <v>35029.34840845364</v>
      </c>
      <c r="F3908" s="128">
        <v>1556.7059238447491</v>
      </c>
      <c r="G3908" s="128">
        <v>69013.50109459259</v>
      </c>
      <c r="H3908" s="128">
        <v>35029.34840845364</v>
      </c>
    </row>
    <row r="3910" spans="3:8" ht="12.75">
      <c r="C3910" s="150" t="s">
        <v>182</v>
      </c>
      <c r="D3910" s="128">
        <v>2.0762098992450393</v>
      </c>
      <c r="F3910" s="128">
        <v>3.937704697752316</v>
      </c>
      <c r="G3910" s="128">
        <v>21.848934495966414</v>
      </c>
      <c r="H3910" s="128">
        <v>2.4311944264703977</v>
      </c>
    </row>
    <row r="3911" spans="1:10" ht="12.75">
      <c r="A3911" s="144" t="s">
        <v>171</v>
      </c>
      <c r="C3911" s="145" t="s">
        <v>172</v>
      </c>
      <c r="D3911" s="145" t="s">
        <v>173</v>
      </c>
      <c r="F3911" s="145" t="s">
        <v>174</v>
      </c>
      <c r="G3911" s="145" t="s">
        <v>175</v>
      </c>
      <c r="H3911" s="145" t="s">
        <v>176</v>
      </c>
      <c r="I3911" s="146" t="s">
        <v>177</v>
      </c>
      <c r="J3911" s="145" t="s">
        <v>178</v>
      </c>
    </row>
    <row r="3912" spans="1:8" ht="12.75">
      <c r="A3912" s="147" t="s">
        <v>68</v>
      </c>
      <c r="C3912" s="148">
        <v>393.36599999992177</v>
      </c>
      <c r="D3912" s="128">
        <v>4056049.584953308</v>
      </c>
      <c r="F3912" s="128">
        <v>15600</v>
      </c>
      <c r="G3912" s="128">
        <v>15300</v>
      </c>
      <c r="H3912" s="149" t="s">
        <v>1289</v>
      </c>
    </row>
    <row r="3914" spans="4:8" ht="12.75">
      <c r="D3914" s="128">
        <v>4087750.0119628906</v>
      </c>
      <c r="F3914" s="128">
        <v>15900</v>
      </c>
      <c r="G3914" s="128">
        <v>15400</v>
      </c>
      <c r="H3914" s="149" t="s">
        <v>1290</v>
      </c>
    </row>
    <row r="3916" spans="4:8" ht="12.75">
      <c r="D3916" s="128">
        <v>4241727.535804749</v>
      </c>
      <c r="F3916" s="128">
        <v>16200</v>
      </c>
      <c r="G3916" s="128">
        <v>15400</v>
      </c>
      <c r="H3916" s="149" t="s">
        <v>1291</v>
      </c>
    </row>
    <row r="3918" spans="1:10" ht="12.75">
      <c r="A3918" s="144" t="s">
        <v>179</v>
      </c>
      <c r="C3918" s="150" t="s">
        <v>180</v>
      </c>
      <c r="D3918" s="128">
        <v>4128509.0442403154</v>
      </c>
      <c r="F3918" s="128">
        <v>15900</v>
      </c>
      <c r="G3918" s="128">
        <v>15366.666666666668</v>
      </c>
      <c r="H3918" s="128">
        <v>4112875.7109069824</v>
      </c>
      <c r="I3918" s="128">
        <v>-0.0001</v>
      </c>
      <c r="J3918" s="128">
        <v>-0.0001</v>
      </c>
    </row>
    <row r="3919" spans="1:8" ht="12.75">
      <c r="A3919" s="127">
        <v>38401.04765046296</v>
      </c>
      <c r="C3919" s="150" t="s">
        <v>181</v>
      </c>
      <c r="D3919" s="128">
        <v>99322.9550116353</v>
      </c>
      <c r="F3919" s="128">
        <v>300</v>
      </c>
      <c r="G3919" s="128">
        <v>57.73502691896257</v>
      </c>
      <c r="H3919" s="128">
        <v>99322.9550116353</v>
      </c>
    </row>
    <row r="3921" spans="3:8" ht="12.75">
      <c r="C3921" s="150" t="s">
        <v>182</v>
      </c>
      <c r="D3921" s="128">
        <v>2.4057826674789737</v>
      </c>
      <c r="F3921" s="128">
        <v>1.8867924528301887</v>
      </c>
      <c r="G3921" s="128">
        <v>0.3757160103186284</v>
      </c>
      <c r="H3921" s="128">
        <v>2.414927218642655</v>
      </c>
    </row>
    <row r="3922" spans="1:10" ht="12.75">
      <c r="A3922" s="144" t="s">
        <v>171</v>
      </c>
      <c r="C3922" s="145" t="s">
        <v>172</v>
      </c>
      <c r="D3922" s="145" t="s">
        <v>173</v>
      </c>
      <c r="F3922" s="145" t="s">
        <v>174</v>
      </c>
      <c r="G3922" s="145" t="s">
        <v>175</v>
      </c>
      <c r="H3922" s="145" t="s">
        <v>176</v>
      </c>
      <c r="I3922" s="146" t="s">
        <v>177</v>
      </c>
      <c r="J3922" s="145" t="s">
        <v>178</v>
      </c>
    </row>
    <row r="3923" spans="1:8" ht="12.75">
      <c r="A3923" s="147" t="s">
        <v>62</v>
      </c>
      <c r="C3923" s="148">
        <v>396.15199999976903</v>
      </c>
      <c r="D3923" s="128">
        <v>4756972.979972839</v>
      </c>
      <c r="F3923" s="128">
        <v>110800</v>
      </c>
      <c r="G3923" s="128">
        <v>111700</v>
      </c>
      <c r="H3923" s="149" t="s">
        <v>1069</v>
      </c>
    </row>
    <row r="3925" spans="4:8" ht="12.75">
      <c r="D3925" s="128">
        <v>4802392.501083374</v>
      </c>
      <c r="F3925" s="128">
        <v>110400</v>
      </c>
      <c r="G3925" s="128">
        <v>110500</v>
      </c>
      <c r="H3925" s="149" t="s">
        <v>1070</v>
      </c>
    </row>
    <row r="3927" spans="4:8" ht="12.75">
      <c r="D3927" s="128">
        <v>4867463.845741272</v>
      </c>
      <c r="F3927" s="128">
        <v>110200</v>
      </c>
      <c r="G3927" s="128">
        <v>112300</v>
      </c>
      <c r="H3927" s="149" t="s">
        <v>1071</v>
      </c>
    </row>
    <row r="3929" spans="1:10" ht="12.75">
      <c r="A3929" s="144" t="s">
        <v>179</v>
      </c>
      <c r="C3929" s="150" t="s">
        <v>180</v>
      </c>
      <c r="D3929" s="128">
        <v>4808943.108932495</v>
      </c>
      <c r="F3929" s="128">
        <v>110466.66666666666</v>
      </c>
      <c r="G3929" s="128">
        <v>111500</v>
      </c>
      <c r="H3929" s="128">
        <v>4697965.304731147</v>
      </c>
      <c r="I3929" s="128">
        <v>-0.0001</v>
      </c>
      <c r="J3929" s="128">
        <v>-0.0001</v>
      </c>
    </row>
    <row r="3930" spans="1:8" ht="12.75">
      <c r="A3930" s="127">
        <v>38401.048113425924</v>
      </c>
      <c r="C3930" s="150" t="s">
        <v>181</v>
      </c>
      <c r="D3930" s="128">
        <v>55535.94063277101</v>
      </c>
      <c r="F3930" s="128">
        <v>305.5050463303894</v>
      </c>
      <c r="G3930" s="128">
        <v>916.5151389911681</v>
      </c>
      <c r="H3930" s="128">
        <v>55535.94063277101</v>
      </c>
    </row>
    <row r="3932" spans="3:8" ht="12.75">
      <c r="C3932" s="150" t="s">
        <v>182</v>
      </c>
      <c r="D3932" s="128">
        <v>1.154847112447938</v>
      </c>
      <c r="F3932" s="128">
        <v>0.27655858146987583</v>
      </c>
      <c r="G3932" s="128">
        <v>0.8219866717409579</v>
      </c>
      <c r="H3932" s="128">
        <v>1.18212751756261</v>
      </c>
    </row>
    <row r="3933" spans="1:10" ht="12.75">
      <c r="A3933" s="144" t="s">
        <v>171</v>
      </c>
      <c r="C3933" s="145" t="s">
        <v>172</v>
      </c>
      <c r="D3933" s="145" t="s">
        <v>173</v>
      </c>
      <c r="F3933" s="145" t="s">
        <v>174</v>
      </c>
      <c r="G3933" s="145" t="s">
        <v>175</v>
      </c>
      <c r="H3933" s="145" t="s">
        <v>176</v>
      </c>
      <c r="I3933" s="146" t="s">
        <v>177</v>
      </c>
      <c r="J3933" s="145" t="s">
        <v>178</v>
      </c>
    </row>
    <row r="3934" spans="1:8" ht="12.75">
      <c r="A3934" s="147" t="s">
        <v>69</v>
      </c>
      <c r="C3934" s="148">
        <v>589.5920000001788</v>
      </c>
      <c r="D3934" s="128">
        <v>516759.3093070984</v>
      </c>
      <c r="F3934" s="128">
        <v>4210</v>
      </c>
      <c r="G3934" s="128">
        <v>3950</v>
      </c>
      <c r="H3934" s="149" t="s">
        <v>1072</v>
      </c>
    </row>
    <row r="3936" spans="4:8" ht="12.75">
      <c r="D3936" s="128">
        <v>515170.2789463997</v>
      </c>
      <c r="F3936" s="128">
        <v>4280</v>
      </c>
      <c r="G3936" s="128">
        <v>3870</v>
      </c>
      <c r="H3936" s="149" t="s">
        <v>1073</v>
      </c>
    </row>
    <row r="3938" spans="4:8" ht="12.75">
      <c r="D3938" s="128">
        <v>508848.34037160873</v>
      </c>
      <c r="F3938" s="128">
        <v>4390</v>
      </c>
      <c r="G3938" s="128">
        <v>3920</v>
      </c>
      <c r="H3938" s="149" t="s">
        <v>1180</v>
      </c>
    </row>
    <row r="3940" spans="1:10" ht="12.75">
      <c r="A3940" s="144" t="s">
        <v>179</v>
      </c>
      <c r="C3940" s="150" t="s">
        <v>180</v>
      </c>
      <c r="D3940" s="128">
        <v>513592.64287503564</v>
      </c>
      <c r="F3940" s="128">
        <v>4293.333333333333</v>
      </c>
      <c r="G3940" s="128">
        <v>3913.333333333333</v>
      </c>
      <c r="H3940" s="128">
        <v>509500.83673835493</v>
      </c>
      <c r="I3940" s="128">
        <v>-0.0001</v>
      </c>
      <c r="J3940" s="128">
        <v>-0.0001</v>
      </c>
    </row>
    <row r="3941" spans="1:8" ht="12.75">
      <c r="A3941" s="127">
        <v>38401.04861111111</v>
      </c>
      <c r="C3941" s="150" t="s">
        <v>181</v>
      </c>
      <c r="D3941" s="128">
        <v>4184.800957613606</v>
      </c>
      <c r="F3941" s="128">
        <v>90.73771725877467</v>
      </c>
      <c r="G3941" s="128">
        <v>40.414518843273804</v>
      </c>
      <c r="H3941" s="128">
        <v>4184.800957613606</v>
      </c>
    </row>
    <row r="3943" spans="3:8" ht="12.75">
      <c r="C3943" s="150" t="s">
        <v>182</v>
      </c>
      <c r="D3943" s="128">
        <v>0.8148093660741609</v>
      </c>
      <c r="F3943" s="128">
        <v>2.113456147331708</v>
      </c>
      <c r="G3943" s="128">
        <v>1.0327389823664517</v>
      </c>
      <c r="H3943" s="128">
        <v>0.8213531079562557</v>
      </c>
    </row>
    <row r="3944" spans="1:10" ht="12.75">
      <c r="A3944" s="144" t="s">
        <v>171</v>
      </c>
      <c r="C3944" s="145" t="s">
        <v>172</v>
      </c>
      <c r="D3944" s="145" t="s">
        <v>173</v>
      </c>
      <c r="F3944" s="145" t="s">
        <v>174</v>
      </c>
      <c r="G3944" s="145" t="s">
        <v>175</v>
      </c>
      <c r="H3944" s="145" t="s">
        <v>176</v>
      </c>
      <c r="I3944" s="146" t="s">
        <v>177</v>
      </c>
      <c r="J3944" s="145" t="s">
        <v>178</v>
      </c>
    </row>
    <row r="3945" spans="1:8" ht="12.75">
      <c r="A3945" s="147" t="s">
        <v>70</v>
      </c>
      <c r="C3945" s="148">
        <v>766.4900000002235</v>
      </c>
      <c r="D3945" s="128">
        <v>24658.965297222137</v>
      </c>
      <c r="F3945" s="128">
        <v>2096</v>
      </c>
      <c r="G3945" s="128">
        <v>1975</v>
      </c>
      <c r="H3945" s="149" t="s">
        <v>1181</v>
      </c>
    </row>
    <row r="3947" spans="4:8" ht="12.75">
      <c r="D3947" s="128">
        <v>25515.895559310913</v>
      </c>
      <c r="F3947" s="128">
        <v>1994</v>
      </c>
      <c r="G3947" s="128">
        <v>2015</v>
      </c>
      <c r="H3947" s="149" t="s">
        <v>1182</v>
      </c>
    </row>
    <row r="3949" spans="4:8" ht="12.75">
      <c r="D3949" s="128">
        <v>24492.80904406309</v>
      </c>
      <c r="F3949" s="128">
        <v>1925</v>
      </c>
      <c r="G3949" s="128">
        <v>2144</v>
      </c>
      <c r="H3949" s="149" t="s">
        <v>1183</v>
      </c>
    </row>
    <row r="3951" spans="1:10" ht="12.75">
      <c r="A3951" s="144" t="s">
        <v>179</v>
      </c>
      <c r="C3951" s="150" t="s">
        <v>180</v>
      </c>
      <c r="D3951" s="128">
        <v>24889.22330019871</v>
      </c>
      <c r="F3951" s="128">
        <v>2005</v>
      </c>
      <c r="G3951" s="128">
        <v>2044.6666666666665</v>
      </c>
      <c r="H3951" s="128">
        <v>22863.615983125543</v>
      </c>
      <c r="I3951" s="128">
        <v>-0.0001</v>
      </c>
      <c r="J3951" s="128">
        <v>-0.0001</v>
      </c>
    </row>
    <row r="3952" spans="1:8" ht="12.75">
      <c r="A3952" s="127">
        <v>38401.049108796295</v>
      </c>
      <c r="C3952" s="150" t="s">
        <v>181</v>
      </c>
      <c r="D3952" s="128">
        <v>549.036032853492</v>
      </c>
      <c r="F3952" s="128">
        <v>86.02906485601248</v>
      </c>
      <c r="G3952" s="128">
        <v>88.31949577150752</v>
      </c>
      <c r="H3952" s="128">
        <v>549.036032853492</v>
      </c>
    </row>
    <row r="3954" spans="3:8" ht="12.75">
      <c r="C3954" s="150" t="s">
        <v>182</v>
      </c>
      <c r="D3954" s="128">
        <v>2.2059187071904676</v>
      </c>
      <c r="F3954" s="128">
        <v>4.29072642673379</v>
      </c>
      <c r="G3954" s="128">
        <v>4.319505825147091</v>
      </c>
      <c r="H3954" s="128">
        <v>2.4013525824554924</v>
      </c>
    </row>
    <row r="3957" spans="1:11" ht="12.75">
      <c r="A3957" s="131" t="s">
        <v>80</v>
      </c>
      <c r="D3957" s="134" t="s">
        <v>83</v>
      </c>
      <c r="E3957" s="133" t="s">
        <v>40</v>
      </c>
      <c r="F3957" s="132" t="s">
        <v>81</v>
      </c>
      <c r="G3957" s="133" t="s">
        <v>82</v>
      </c>
      <c r="H3957" s="132" t="s">
        <v>84</v>
      </c>
      <c r="I3957" s="133" t="s">
        <v>85</v>
      </c>
      <c r="J3957" s="132" t="s">
        <v>91</v>
      </c>
      <c r="K3957" s="135">
        <v>1.25</v>
      </c>
    </row>
    <row r="3958" spans="6:7" ht="12.75">
      <c r="F3958" s="132" t="s">
        <v>92</v>
      </c>
      <c r="G3958" s="133" t="s">
        <v>93</v>
      </c>
    </row>
    <row r="3959" spans="1:11" ht="12.75">
      <c r="A3959" s="136" t="s">
        <v>94</v>
      </c>
      <c r="B3959" s="137">
        <v>38401.04923611111</v>
      </c>
      <c r="D3959" s="132" t="s">
        <v>141</v>
      </c>
      <c r="E3959" s="133" t="s">
        <v>142</v>
      </c>
      <c r="F3959" s="132" t="s">
        <v>143</v>
      </c>
      <c r="G3959" s="133" t="s">
        <v>144</v>
      </c>
      <c r="H3959" s="132" t="s">
        <v>223</v>
      </c>
      <c r="I3959" s="133" t="s">
        <v>224</v>
      </c>
      <c r="J3959" s="132" t="s">
        <v>225</v>
      </c>
      <c r="K3959" s="135">
        <v>2.941176652908325</v>
      </c>
    </row>
    <row r="3962" ht="15.75">
      <c r="A3962" s="151" t="s">
        <v>121</v>
      </c>
    </row>
    <row r="3965" spans="1:8" ht="15">
      <c r="A3965" s="152" t="s">
        <v>122</v>
      </c>
      <c r="C3965" s="153" t="s">
        <v>165</v>
      </c>
      <c r="E3965" s="152" t="s">
        <v>123</v>
      </c>
      <c r="H3965" s="152" t="s">
        <v>124</v>
      </c>
    </row>
    <row r="3968" spans="1:11" ht="12.75">
      <c r="A3968" s="154" t="s">
        <v>1184</v>
      </c>
      <c r="K3968" s="155" t="s">
        <v>125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147">
      <selection activeCell="E288" sqref="E288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35</v>
      </c>
      <c r="D1" s="102" t="s">
        <v>36</v>
      </c>
      <c r="E1" s="77" t="s">
        <v>37</v>
      </c>
      <c r="F1" s="95" t="s">
        <v>45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26</v>
      </c>
      <c r="B3" s="15"/>
      <c r="C3" s="15" t="s">
        <v>41</v>
      </c>
      <c r="D3" s="104">
        <v>38400.8119212963</v>
      </c>
      <c r="E3" s="77">
        <v>4787222.579492581</v>
      </c>
      <c r="F3" s="95">
        <v>0.19365040557648242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169</v>
      </c>
      <c r="D4" s="104">
        <v>38400.819548611114</v>
      </c>
      <c r="E4" s="77">
        <v>8594.690760142501</v>
      </c>
      <c r="F4" s="95">
        <v>2.699344805999272</v>
      </c>
      <c r="J4" s="83"/>
      <c r="K4" s="81"/>
      <c r="L4" s="84"/>
      <c r="M4" s="84"/>
    </row>
    <row r="5" spans="1:13" ht="11.25">
      <c r="A5" s="80"/>
      <c r="B5" s="15"/>
      <c r="C5" s="15" t="s">
        <v>170</v>
      </c>
      <c r="D5" s="104">
        <v>38400.82717592592</v>
      </c>
      <c r="E5" s="77">
        <v>5482081.328350075</v>
      </c>
      <c r="F5" s="95">
        <v>4.852571190825279</v>
      </c>
      <c r="J5" s="83"/>
      <c r="K5" s="81"/>
      <c r="L5" s="84"/>
      <c r="M5" s="84"/>
    </row>
    <row r="6" spans="1:13" ht="11.25">
      <c r="A6" s="80"/>
      <c r="B6" s="15"/>
      <c r="C6" s="15" t="s">
        <v>88</v>
      </c>
      <c r="D6" s="104">
        <v>38400.834814814814</v>
      </c>
      <c r="E6" s="77">
        <v>4749829.789233344</v>
      </c>
      <c r="F6" s="95">
        <v>2.8603007735705575</v>
      </c>
      <c r="J6" s="83"/>
      <c r="K6" s="81"/>
      <c r="L6" s="84"/>
      <c r="M6" s="84"/>
    </row>
    <row r="7" spans="1:13" ht="11.25">
      <c r="A7" s="80"/>
      <c r="B7" s="15"/>
      <c r="C7" s="15" t="s">
        <v>162</v>
      </c>
      <c r="D7" s="104">
        <v>38400.84244212963</v>
      </c>
      <c r="E7" s="77">
        <v>244229.12994641197</v>
      </c>
      <c r="F7" s="95">
        <v>2.326020765962053</v>
      </c>
      <c r="J7" s="83"/>
      <c r="K7" s="81"/>
      <c r="L7" s="84"/>
      <c r="M7" s="84"/>
    </row>
    <row r="8" spans="1:13" ht="11.25">
      <c r="A8" s="80"/>
      <c r="B8" s="15"/>
      <c r="C8" s="15" t="s">
        <v>191</v>
      </c>
      <c r="D8" s="104">
        <v>38400.85005787037</v>
      </c>
      <c r="E8" s="77">
        <v>4717961.572386474</v>
      </c>
      <c r="F8" s="95">
        <v>0.23194909090843374</v>
      </c>
      <c r="J8" s="83"/>
      <c r="K8" s="81"/>
      <c r="L8" s="84"/>
      <c r="M8" s="84"/>
    </row>
    <row r="9" spans="1:13" ht="11.25">
      <c r="A9" s="80"/>
      <c r="B9" s="15"/>
      <c r="C9" s="15" t="s">
        <v>86</v>
      </c>
      <c r="D9" s="104">
        <v>38400.85768518518</v>
      </c>
      <c r="E9" s="77">
        <v>4667141.006081495</v>
      </c>
      <c r="F9" s="95">
        <v>1.8749824483947386</v>
      </c>
      <c r="J9" s="83"/>
      <c r="K9" s="81"/>
      <c r="L9" s="84"/>
      <c r="M9" s="84"/>
    </row>
    <row r="10" spans="1:13" ht="11.25">
      <c r="A10" s="80"/>
      <c r="B10" s="15"/>
      <c r="C10" s="15" t="s">
        <v>468</v>
      </c>
      <c r="D10" s="104">
        <v>38400.8653125</v>
      </c>
      <c r="E10" s="77">
        <v>5960037.977017617</v>
      </c>
      <c r="F10" s="95">
        <v>5.403194490577744</v>
      </c>
      <c r="J10" s="83"/>
      <c r="K10" s="81"/>
      <c r="L10" s="84"/>
      <c r="M10" s="84"/>
    </row>
    <row r="11" spans="1:13" ht="11.25">
      <c r="A11" s="80"/>
      <c r="B11" s="15"/>
      <c r="C11" s="15" t="s">
        <v>502</v>
      </c>
      <c r="D11" s="104">
        <v>38400.872928240744</v>
      </c>
      <c r="E11" s="77">
        <v>5361128.10036251</v>
      </c>
      <c r="F11" s="95">
        <v>1.8838611917460133</v>
      </c>
      <c r="J11" s="83"/>
      <c r="K11" s="81"/>
      <c r="L11" s="84"/>
      <c r="M11" s="84"/>
    </row>
    <row r="12" spans="1:13" ht="11.25">
      <c r="A12" s="80"/>
      <c r="B12" s="15"/>
      <c r="C12" s="15" t="s">
        <v>537</v>
      </c>
      <c r="D12" s="104">
        <v>38400.88055555556</v>
      </c>
      <c r="E12" s="77">
        <v>5478567.301211988</v>
      </c>
      <c r="F12" s="95">
        <v>3.1210081632554236</v>
      </c>
      <c r="J12" s="83"/>
      <c r="K12" s="81"/>
      <c r="L12" s="84"/>
      <c r="M12" s="84"/>
    </row>
    <row r="13" spans="1:13" ht="11.25">
      <c r="A13" s="80"/>
      <c r="B13" s="15"/>
      <c r="C13" s="15" t="s">
        <v>89</v>
      </c>
      <c r="D13" s="104">
        <v>38400.88815972222</v>
      </c>
      <c r="E13" s="77">
        <v>5376399.258608249</v>
      </c>
      <c r="F13" s="95">
        <v>1.1300154017753195</v>
      </c>
      <c r="J13" s="83"/>
      <c r="K13" s="81"/>
      <c r="L13" s="84"/>
      <c r="M13" s="84"/>
    </row>
    <row r="14" spans="1:13" ht="11.25">
      <c r="A14" s="80"/>
      <c r="B14" s="15"/>
      <c r="C14" s="15" t="s">
        <v>163</v>
      </c>
      <c r="D14" s="104">
        <v>38400.89577546297</v>
      </c>
      <c r="E14" s="77">
        <v>4585225.51979286</v>
      </c>
      <c r="F14" s="95">
        <v>1.891194018434831</v>
      </c>
      <c r="J14" s="83"/>
      <c r="K14" s="81"/>
      <c r="L14" s="84"/>
      <c r="M14" s="84"/>
    </row>
    <row r="15" spans="1:13" ht="11.25">
      <c r="A15" s="80"/>
      <c r="B15" s="15"/>
      <c r="C15" s="15" t="s">
        <v>87</v>
      </c>
      <c r="D15" s="104">
        <v>38400.903402777774</v>
      </c>
      <c r="E15" s="77">
        <v>71469.21888459839</v>
      </c>
      <c r="F15" s="95">
        <v>0.6700041886425596</v>
      </c>
      <c r="J15" s="83"/>
      <c r="K15" s="81"/>
      <c r="L15" s="84"/>
      <c r="M15" s="84"/>
    </row>
    <row r="16" spans="1:13" ht="11.25">
      <c r="A16" s="80"/>
      <c r="B16" s="15"/>
      <c r="C16" s="15" t="s">
        <v>670</v>
      </c>
      <c r="D16" s="104">
        <v>38400.91101851852</v>
      </c>
      <c r="E16" s="77">
        <v>5623584.417329306</v>
      </c>
      <c r="F16" s="95">
        <v>6.839530261872417</v>
      </c>
      <c r="J16" s="83"/>
      <c r="K16" s="81"/>
      <c r="L16" s="84"/>
      <c r="M16" s="84"/>
    </row>
    <row r="17" spans="1:13" ht="11.25">
      <c r="A17" s="80"/>
      <c r="B17" s="15"/>
      <c r="C17" s="15" t="s">
        <v>704</v>
      </c>
      <c r="D17" s="104">
        <v>38400.91863425926</v>
      </c>
      <c r="E17" s="77">
        <v>5698647.229732627</v>
      </c>
      <c r="F17" s="95">
        <v>1.7723573424130752</v>
      </c>
      <c r="J17" s="83"/>
      <c r="K17" s="81"/>
      <c r="L17" s="84"/>
      <c r="M17" s="84"/>
    </row>
    <row r="18" spans="1:13" ht="11.25">
      <c r="A18" s="80"/>
      <c r="B18" s="15"/>
      <c r="C18" s="15" t="s">
        <v>515</v>
      </c>
      <c r="D18" s="104">
        <v>38400.92625</v>
      </c>
      <c r="E18" s="77">
        <v>5713920.671973002</v>
      </c>
      <c r="F18" s="95">
        <v>1.0843771416483394</v>
      </c>
      <c r="J18" s="83"/>
      <c r="K18" s="81"/>
      <c r="L18" s="84"/>
      <c r="M18" s="84"/>
    </row>
    <row r="19" spans="1:13" ht="11.25">
      <c r="A19" s="80"/>
      <c r="B19" s="15"/>
      <c r="C19" s="15" t="s">
        <v>17</v>
      </c>
      <c r="D19" s="104">
        <v>38400.93386574074</v>
      </c>
      <c r="E19" s="77">
        <v>4562896.683257539</v>
      </c>
      <c r="F19" s="95">
        <v>1.1097366742466994</v>
      </c>
      <c r="J19" s="83"/>
      <c r="K19" s="81"/>
      <c r="L19" s="84"/>
      <c r="M19" s="84"/>
    </row>
    <row r="20" spans="1:13" ht="11.25">
      <c r="A20" s="80"/>
      <c r="B20" s="15"/>
      <c r="C20" s="15" t="s">
        <v>96</v>
      </c>
      <c r="D20" s="104">
        <v>38400.94150462963</v>
      </c>
      <c r="E20" s="77">
        <v>5295467.155014948</v>
      </c>
      <c r="F20" s="95">
        <v>2.166420606528718</v>
      </c>
      <c r="J20" s="83"/>
      <c r="K20" s="81"/>
      <c r="L20" s="84"/>
      <c r="M20" s="84"/>
    </row>
    <row r="21" spans="1:13" ht="11.25">
      <c r="A21" s="80"/>
      <c r="B21" s="15"/>
      <c r="C21" s="15" t="s">
        <v>837</v>
      </c>
      <c r="D21" s="104">
        <v>38400.94913194444</v>
      </c>
      <c r="E21" s="77">
        <v>8122729.35007679</v>
      </c>
      <c r="F21" s="95">
        <v>1.6394801392327703</v>
      </c>
      <c r="J21" s="83"/>
      <c r="K21" s="81"/>
      <c r="L21" s="84"/>
      <c r="M21" s="84"/>
    </row>
    <row r="22" spans="1:13" ht="11.25">
      <c r="A22" s="80"/>
      <c r="B22" s="15"/>
      <c r="C22" s="15" t="s">
        <v>871</v>
      </c>
      <c r="D22" s="104">
        <v>38400.95674768519</v>
      </c>
      <c r="E22" s="77">
        <v>2136767.068684896</v>
      </c>
      <c r="F22" s="95">
        <v>1.380221433203359</v>
      </c>
      <c r="J22" s="83"/>
      <c r="K22" s="81"/>
      <c r="L22" s="84"/>
      <c r="M22" s="84"/>
    </row>
    <row r="23" spans="1:13" ht="11.25">
      <c r="A23" s="80"/>
      <c r="B23" s="15"/>
      <c r="C23" s="15" t="s">
        <v>10</v>
      </c>
      <c r="D23" s="104">
        <v>38400.96436342593</v>
      </c>
      <c r="E23" s="77">
        <v>6037150.287741024</v>
      </c>
      <c r="F23" s="95">
        <v>1.4362220047898604</v>
      </c>
      <c r="J23" s="83"/>
      <c r="K23" s="81"/>
      <c r="L23" s="84"/>
      <c r="M23" s="84"/>
    </row>
    <row r="24" spans="1:13" ht="11.25">
      <c r="A24" s="80"/>
      <c r="B24" s="15"/>
      <c r="C24" s="15" t="s">
        <v>95</v>
      </c>
      <c r="D24" s="104">
        <v>38400.971979166665</v>
      </c>
      <c r="E24" s="77">
        <v>4579853.811633806</v>
      </c>
      <c r="F24" s="95">
        <v>1.074250658497138</v>
      </c>
      <c r="J24" s="83"/>
      <c r="K24" s="81"/>
      <c r="L24" s="84"/>
      <c r="M24" s="84"/>
    </row>
    <row r="25" spans="1:13" ht="11.25">
      <c r="A25" s="80"/>
      <c r="B25" s="15"/>
      <c r="C25" s="15" t="s">
        <v>49</v>
      </c>
      <c r="D25" s="104">
        <v>38400.979583333334</v>
      </c>
      <c r="E25" s="84">
        <v>3927584.990127408</v>
      </c>
      <c r="F25" s="95">
        <v>1.304835059726833</v>
      </c>
      <c r="J25" s="83"/>
      <c r="K25" s="81"/>
      <c r="L25" s="84"/>
      <c r="M25" s="84"/>
    </row>
    <row r="26" spans="1:13" ht="11.25">
      <c r="A26" s="80"/>
      <c r="B26" s="15"/>
      <c r="C26" s="15" t="s">
        <v>145</v>
      </c>
      <c r="D26" s="104">
        <v>38400.98719907407</v>
      </c>
      <c r="E26" s="84">
        <v>242037.80992775175</v>
      </c>
      <c r="F26" s="95">
        <v>1.4439568004095795</v>
      </c>
      <c r="J26" s="83"/>
      <c r="K26" s="81"/>
      <c r="L26" s="84"/>
      <c r="M26" s="84"/>
    </row>
    <row r="27" spans="1:13" ht="11.25">
      <c r="A27" s="80"/>
      <c r="B27" s="15"/>
      <c r="C27" s="15" t="s">
        <v>1037</v>
      </c>
      <c r="D27" s="104">
        <v>38400.99481481482</v>
      </c>
      <c r="E27" s="84">
        <v>5822913.068282025</v>
      </c>
      <c r="F27" s="95">
        <v>1.4621150546245802</v>
      </c>
      <c r="J27" s="83"/>
      <c r="K27" s="81"/>
      <c r="L27" s="84"/>
      <c r="M27" s="84"/>
    </row>
    <row r="28" spans="1:13" ht="11.25">
      <c r="A28" s="80"/>
      <c r="B28" s="15"/>
      <c r="C28" s="15" t="s">
        <v>50</v>
      </c>
      <c r="D28" s="104">
        <v>38401.00244212963</v>
      </c>
      <c r="E28" s="84">
        <v>6236785.423021973</v>
      </c>
      <c r="F28" s="95">
        <v>1.7147498168378</v>
      </c>
      <c r="J28" s="83"/>
      <c r="K28" s="81"/>
      <c r="L28" s="84"/>
      <c r="M28" s="84"/>
    </row>
    <row r="29" spans="1:13" ht="11.25">
      <c r="A29" s="80"/>
      <c r="B29" s="15"/>
      <c r="C29" s="15" t="s">
        <v>203</v>
      </c>
      <c r="D29" s="104">
        <v>38401.01006944444</v>
      </c>
      <c r="E29" s="84">
        <v>4570849.329114961</v>
      </c>
      <c r="F29" s="95">
        <v>0.7971765755264936</v>
      </c>
      <c r="J29" s="83"/>
      <c r="K29" s="81"/>
      <c r="L29" s="84"/>
      <c r="M29" s="84"/>
    </row>
    <row r="30" spans="1:13" ht="11.25">
      <c r="A30" s="80"/>
      <c r="B30" s="15"/>
      <c r="C30" s="15" t="s">
        <v>146</v>
      </c>
      <c r="D30" s="104">
        <v>38401.01768518519</v>
      </c>
      <c r="E30" s="84">
        <v>5463025.1299544135</v>
      </c>
      <c r="F30" s="95">
        <v>1.4147584942485525</v>
      </c>
      <c r="J30" s="83"/>
      <c r="K30" s="81"/>
      <c r="L30" s="84"/>
      <c r="M30" s="84"/>
    </row>
    <row r="31" spans="1:6" ht="11.25">
      <c r="A31" s="80"/>
      <c r="B31" s="15"/>
      <c r="C31" s="15" t="s">
        <v>235</v>
      </c>
      <c r="D31" s="104">
        <v>38401.025289351855</v>
      </c>
      <c r="E31" s="84">
        <v>9060.77844456085</v>
      </c>
      <c r="F31" s="95">
        <v>0.4874531843863699</v>
      </c>
    </row>
    <row r="32" spans="1:13" ht="11.25">
      <c r="A32" s="80"/>
      <c r="B32" s="15"/>
      <c r="C32" s="15" t="s">
        <v>197</v>
      </c>
      <c r="D32" s="104">
        <v>38401.03289351852</v>
      </c>
      <c r="E32" s="84">
        <v>72124.5790953159</v>
      </c>
      <c r="F32" s="95">
        <v>2.062054118446026</v>
      </c>
      <c r="L32" s="84"/>
      <c r="M32" s="84"/>
    </row>
    <row r="33" spans="1:12" ht="11.25">
      <c r="A33" s="80"/>
      <c r="B33" s="15"/>
      <c r="C33" s="15" t="s">
        <v>199</v>
      </c>
      <c r="D33" s="104">
        <v>38401.04050925926</v>
      </c>
      <c r="E33" s="84">
        <v>5906107.049003849</v>
      </c>
      <c r="F33" s="95">
        <v>1.5605701267337708</v>
      </c>
      <c r="L33" s="84"/>
    </row>
    <row r="34" spans="1:13" ht="11.25">
      <c r="A34" s="80"/>
      <c r="B34" s="15"/>
      <c r="C34" s="15" t="s">
        <v>202</v>
      </c>
      <c r="D34" s="104">
        <v>38401.048113425924</v>
      </c>
      <c r="E34" s="84">
        <v>4697965.304731147</v>
      </c>
      <c r="F34" s="95">
        <v>1.18212751756261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34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35</v>
      </c>
      <c r="D41" s="104" t="s">
        <v>36</v>
      </c>
      <c r="E41" s="84" t="s">
        <v>37</v>
      </c>
      <c r="F41" s="95" t="s">
        <v>45</v>
      </c>
      <c r="J41" s="83"/>
      <c r="K41" s="81"/>
      <c r="L41" s="84"/>
      <c r="M41" s="84"/>
    </row>
    <row r="42" spans="1:13" ht="12.75">
      <c r="A42" s="80" t="s">
        <v>48</v>
      </c>
      <c r="B42" s="15"/>
      <c r="C42" t="s">
        <v>41</v>
      </c>
      <c r="D42" s="127">
        <v>38400.81145833333</v>
      </c>
      <c r="E42" s="177">
        <v>4287168.570682526</v>
      </c>
      <c r="F42" s="177">
        <v>4.766607943978979</v>
      </c>
      <c r="J42" s="83"/>
      <c r="K42" s="81"/>
      <c r="L42" s="84"/>
      <c r="M42" s="84"/>
    </row>
    <row r="43" spans="1:13" ht="12.75">
      <c r="A43" s="80"/>
      <c r="B43" s="15"/>
      <c r="C43" t="s">
        <v>169</v>
      </c>
      <c r="D43" s="127">
        <v>38400.819085648145</v>
      </c>
      <c r="E43" s="177">
        <v>23439.84090435505</v>
      </c>
      <c r="F43" s="177">
        <v>0.6460192415000684</v>
      </c>
      <c r="J43" s="83"/>
      <c r="K43" s="81"/>
      <c r="L43" s="84"/>
      <c r="M43" s="84"/>
    </row>
    <row r="44" spans="1:13" ht="12.75">
      <c r="A44" s="80"/>
      <c r="B44" s="15"/>
      <c r="C44" t="s">
        <v>170</v>
      </c>
      <c r="D44" s="127">
        <v>38400.82671296296</v>
      </c>
      <c r="E44" s="177">
        <v>5063985.200510661</v>
      </c>
      <c r="F44" s="177">
        <v>0.8697679588964725</v>
      </c>
      <c r="J44" s="83"/>
      <c r="K44" s="81"/>
      <c r="L44" s="84"/>
      <c r="M44" s="84"/>
    </row>
    <row r="45" spans="1:13" ht="12.75">
      <c r="A45" s="80"/>
      <c r="B45" s="15"/>
      <c r="C45" t="s">
        <v>88</v>
      </c>
      <c r="D45" s="127">
        <v>38400.83435185185</v>
      </c>
      <c r="E45" s="177">
        <v>4317128.119016011</v>
      </c>
      <c r="F45" s="177">
        <v>0.7344853244614085</v>
      </c>
      <c r="J45" s="83"/>
      <c r="K45" s="81"/>
      <c r="L45" s="84"/>
      <c r="M45" s="84"/>
    </row>
    <row r="46" spans="1:13" ht="12.75">
      <c r="A46" s="80"/>
      <c r="B46" s="15"/>
      <c r="C46" t="s">
        <v>162</v>
      </c>
      <c r="D46" s="127">
        <v>38400.84196759259</v>
      </c>
      <c r="E46" s="177">
        <v>252272.99746815366</v>
      </c>
      <c r="F46" s="177">
        <v>2.69699496553834</v>
      </c>
      <c r="J46" s="83"/>
      <c r="K46" s="81"/>
      <c r="L46" s="84"/>
      <c r="M46" s="84"/>
    </row>
    <row r="47" spans="1:13" ht="12.75">
      <c r="A47" s="80"/>
      <c r="B47" s="15"/>
      <c r="C47" t="s">
        <v>191</v>
      </c>
      <c r="D47" s="127">
        <v>38400.849594907406</v>
      </c>
      <c r="E47" s="177">
        <v>4194717.549105327</v>
      </c>
      <c r="F47" s="177">
        <v>2.710219417795226</v>
      </c>
      <c r="J47" s="83"/>
      <c r="K47" s="81"/>
      <c r="L47" s="84"/>
      <c r="M47" s="84"/>
    </row>
    <row r="48" spans="1:13" ht="12.75">
      <c r="A48" s="80"/>
      <c r="B48" s="15"/>
      <c r="C48" t="s">
        <v>86</v>
      </c>
      <c r="D48" s="127">
        <v>38400.85722222222</v>
      </c>
      <c r="E48" s="177">
        <v>4428362.601600647</v>
      </c>
      <c r="F48" s="177">
        <v>0.8913014177154684</v>
      </c>
      <c r="J48" s="83"/>
      <c r="K48" s="81"/>
      <c r="L48" s="84"/>
      <c r="M48" s="84"/>
    </row>
    <row r="49" spans="1:13" ht="12.75">
      <c r="A49" s="80"/>
      <c r="B49" s="15"/>
      <c r="C49" t="s">
        <v>468</v>
      </c>
      <c r="D49" s="127">
        <v>38400.864849537036</v>
      </c>
      <c r="E49" s="177">
        <v>5181558.511894226</v>
      </c>
      <c r="F49" s="177">
        <v>2.7765873873204896</v>
      </c>
      <c r="J49" s="83"/>
      <c r="K49" s="81"/>
      <c r="L49" s="84"/>
      <c r="M49" s="84"/>
    </row>
    <row r="50" spans="1:13" ht="12.75">
      <c r="A50" s="80"/>
      <c r="B50" s="15"/>
      <c r="C50" t="s">
        <v>502</v>
      </c>
      <c r="D50" s="127">
        <v>38400.872465277775</v>
      </c>
      <c r="E50" s="177">
        <v>4879225.942232768</v>
      </c>
      <c r="F50" s="177">
        <v>2.372684166444403</v>
      </c>
      <c r="J50" s="83"/>
      <c r="K50" s="81"/>
      <c r="L50" s="84"/>
      <c r="M50" s="84"/>
    </row>
    <row r="51" spans="1:13" ht="12.75">
      <c r="A51" s="80"/>
      <c r="B51" s="15"/>
      <c r="C51" t="s">
        <v>537</v>
      </c>
      <c r="D51" s="127">
        <v>38400.88008101852</v>
      </c>
      <c r="E51" s="177">
        <v>5060152.034884135</v>
      </c>
      <c r="F51" s="177">
        <v>0.38187777971197234</v>
      </c>
      <c r="J51" s="83"/>
      <c r="K51" s="81"/>
      <c r="L51" s="84"/>
      <c r="M51" s="84"/>
    </row>
    <row r="52" spans="1:13" ht="12.75">
      <c r="A52" s="80"/>
      <c r="B52" s="15"/>
      <c r="C52" t="s">
        <v>89</v>
      </c>
      <c r="D52" s="127">
        <v>38400.88769675926</v>
      </c>
      <c r="E52" s="177">
        <v>2281139.344228109</v>
      </c>
      <c r="F52" s="177">
        <v>2.581927627276775</v>
      </c>
      <c r="J52" s="83"/>
      <c r="K52" s="81"/>
      <c r="L52" s="84"/>
      <c r="M52" s="84"/>
    </row>
    <row r="53" spans="1:13" ht="12.75">
      <c r="A53" s="80"/>
      <c r="B53" s="15"/>
      <c r="C53" t="s">
        <v>163</v>
      </c>
      <c r="D53" s="127">
        <v>38400.8953125</v>
      </c>
      <c r="E53" s="177">
        <v>4041339.020745595</v>
      </c>
      <c r="F53" s="177">
        <v>2.1632639970371033</v>
      </c>
      <c r="J53" s="83"/>
      <c r="K53" s="81"/>
      <c r="L53" s="84"/>
      <c r="M53" s="84"/>
    </row>
    <row r="54" spans="1:13" ht="12.75">
      <c r="A54" s="80"/>
      <c r="B54" s="15"/>
      <c r="C54" t="s">
        <v>87</v>
      </c>
      <c r="D54" s="127">
        <v>38400.90293981481</v>
      </c>
      <c r="E54" s="177">
        <v>72591.33428939183</v>
      </c>
      <c r="F54" s="177">
        <v>2.6629959267679357</v>
      </c>
      <c r="J54" s="83"/>
      <c r="K54" s="81"/>
      <c r="L54" s="84"/>
      <c r="M54" s="84"/>
    </row>
    <row r="55" spans="1:13" ht="12.75">
      <c r="A55" s="80"/>
      <c r="B55" s="15"/>
      <c r="C55" t="s">
        <v>670</v>
      </c>
      <c r="D55" s="127">
        <v>38400.91055555556</v>
      </c>
      <c r="E55" s="177">
        <v>4819036.062700908</v>
      </c>
      <c r="F55" s="177">
        <v>1.6824957660254731</v>
      </c>
      <c r="J55" s="83"/>
      <c r="K55" s="81"/>
      <c r="L55" s="84"/>
      <c r="M55" s="84"/>
    </row>
    <row r="56" spans="1:13" ht="12.75">
      <c r="A56" s="80"/>
      <c r="B56" s="15"/>
      <c r="C56" t="s">
        <v>704</v>
      </c>
      <c r="D56" s="127">
        <v>38400.918171296296</v>
      </c>
      <c r="E56" s="177">
        <v>5429586.759297689</v>
      </c>
      <c r="F56" s="177">
        <v>0.8144088544614931</v>
      </c>
      <c r="J56" s="83"/>
      <c r="K56" s="81"/>
      <c r="L56" s="84"/>
      <c r="M56" s="84"/>
    </row>
    <row r="57" spans="1:13" ht="12.75">
      <c r="A57" s="80"/>
      <c r="B57" s="15"/>
      <c r="C57" t="s">
        <v>515</v>
      </c>
      <c r="D57" s="127">
        <v>38400.925787037035</v>
      </c>
      <c r="E57" s="177">
        <v>5270874.8681132</v>
      </c>
      <c r="F57" s="177">
        <v>2.07524034416978</v>
      </c>
      <c r="J57" s="83"/>
      <c r="K57" s="81"/>
      <c r="L57" s="84"/>
      <c r="M57" s="84"/>
    </row>
    <row r="58" spans="1:13" ht="12.75">
      <c r="A58" s="80"/>
      <c r="B58" s="15"/>
      <c r="C58" t="s">
        <v>17</v>
      </c>
      <c r="D58" s="127">
        <v>38400.93340277778</v>
      </c>
      <c r="E58" s="177">
        <v>4087977.624168396</v>
      </c>
      <c r="F58" s="177">
        <v>1.1926525808264479</v>
      </c>
      <c r="J58" s="83"/>
      <c r="K58" s="81"/>
      <c r="L58" s="84"/>
      <c r="M58" s="84"/>
    </row>
    <row r="59" spans="1:13" ht="12.75">
      <c r="A59" s="80"/>
      <c r="B59" s="15"/>
      <c r="C59" t="s">
        <v>96</v>
      </c>
      <c r="D59" s="127">
        <v>38400.941030092596</v>
      </c>
      <c r="E59" s="177">
        <v>4736000.62315623</v>
      </c>
      <c r="F59" s="177">
        <v>0.7176816095183541</v>
      </c>
      <c r="J59" s="83"/>
      <c r="K59" s="81"/>
      <c r="L59" s="84"/>
      <c r="M59" s="84"/>
    </row>
    <row r="60" spans="1:13" ht="12.75">
      <c r="A60" s="80"/>
      <c r="B60" s="15"/>
      <c r="C60" t="s">
        <v>837</v>
      </c>
      <c r="D60" s="127">
        <v>38400.94866898148</v>
      </c>
      <c r="E60" s="177">
        <v>4806382.824081421</v>
      </c>
      <c r="F60" s="177">
        <v>1.559466438119202</v>
      </c>
      <c r="J60" s="83"/>
      <c r="K60" s="81"/>
      <c r="L60" s="84"/>
      <c r="M60" s="84"/>
    </row>
    <row r="61" spans="1:13" ht="12.75">
      <c r="A61" s="80"/>
      <c r="B61" s="15"/>
      <c r="C61" t="s">
        <v>871</v>
      </c>
      <c r="D61" s="127">
        <v>38400.95628472222</v>
      </c>
      <c r="E61" s="177">
        <v>1389337.5283985138</v>
      </c>
      <c r="F61" s="177">
        <v>0.12993558849637035</v>
      </c>
      <c r="J61" s="83"/>
      <c r="K61" s="81"/>
      <c r="L61" s="84"/>
      <c r="M61" s="84"/>
    </row>
    <row r="62" spans="1:13" ht="12.75">
      <c r="A62" s="80"/>
      <c r="B62" s="15"/>
      <c r="C62" t="s">
        <v>10</v>
      </c>
      <c r="D62" s="127">
        <v>38400.96388888889</v>
      </c>
      <c r="E62" s="177">
        <v>3398584.9423128767</v>
      </c>
      <c r="F62" s="177">
        <v>0.4746514727805684</v>
      </c>
      <c r="J62" s="83"/>
      <c r="K62" s="81"/>
      <c r="L62" s="84"/>
      <c r="M62" s="84"/>
    </row>
    <row r="63" spans="1:6" ht="12.75">
      <c r="A63" s="80"/>
      <c r="B63" s="15"/>
      <c r="C63" t="s">
        <v>95</v>
      </c>
      <c r="D63" s="127">
        <v>38400.971504629626</v>
      </c>
      <c r="E63" s="177">
        <v>4064919.619808197</v>
      </c>
      <c r="F63" s="177">
        <v>0.7958856801736951</v>
      </c>
    </row>
    <row r="64" spans="1:13" ht="12.75">
      <c r="A64" s="80"/>
      <c r="B64" s="15"/>
      <c r="C64" t="s">
        <v>49</v>
      </c>
      <c r="D64" s="127">
        <v>38400.97913194444</v>
      </c>
      <c r="E64" s="177">
        <v>4074021.0694719953</v>
      </c>
      <c r="F64" s="177">
        <v>0.5530150424676037</v>
      </c>
      <c r="L64" s="84"/>
      <c r="M64" s="84"/>
    </row>
    <row r="65" spans="1:12" ht="12.75">
      <c r="A65" s="80"/>
      <c r="B65" s="15"/>
      <c r="C65" t="s">
        <v>145</v>
      </c>
      <c r="D65" s="127">
        <v>38400.98673611111</v>
      </c>
      <c r="E65" s="177">
        <v>243764.71734317142</v>
      </c>
      <c r="F65" s="177">
        <v>1.0403355593641526</v>
      </c>
      <c r="L65" s="84"/>
    </row>
    <row r="66" spans="1:13" ht="12.75">
      <c r="A66" s="80"/>
      <c r="B66" s="15"/>
      <c r="C66" t="s">
        <v>1037</v>
      </c>
      <c r="D66" s="127">
        <v>38400.99435185185</v>
      </c>
      <c r="E66" s="177">
        <v>5069798.451299031</v>
      </c>
      <c r="F66" s="177">
        <v>2.9803313894174117</v>
      </c>
      <c r="L66" s="84"/>
      <c r="M66" s="76"/>
    </row>
    <row r="67" spans="1:6" ht="12.75">
      <c r="A67" s="80"/>
      <c r="B67" s="15"/>
      <c r="C67" t="s">
        <v>50</v>
      </c>
      <c r="D67" s="127">
        <v>38401.001979166664</v>
      </c>
      <c r="E67" s="177">
        <v>4159481.661125183</v>
      </c>
      <c r="F67" s="177">
        <v>0.7820600183043431</v>
      </c>
    </row>
    <row r="68" spans="1:13" ht="12.75">
      <c r="A68" s="80"/>
      <c r="B68" s="15"/>
      <c r="C68" t="s">
        <v>203</v>
      </c>
      <c r="D68" s="127">
        <v>38401.00960648148</v>
      </c>
      <c r="E68" s="177">
        <v>4087660.7511126203</v>
      </c>
      <c r="F68" s="177">
        <v>0.6934182030132549</v>
      </c>
      <c r="J68" s="78"/>
      <c r="K68" s="78"/>
      <c r="L68" s="79"/>
      <c r="M68" s="79"/>
    </row>
    <row r="69" spans="1:13" ht="12.75">
      <c r="A69" s="80"/>
      <c r="B69" s="15"/>
      <c r="C69" t="s">
        <v>146</v>
      </c>
      <c r="D69" s="127">
        <v>38401.017222222225</v>
      </c>
      <c r="E69" s="177">
        <v>2352864.317246755</v>
      </c>
      <c r="F69" s="177">
        <v>1.8644194257813262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235</v>
      </c>
      <c r="D70" s="127">
        <v>38401.024826388886</v>
      </c>
      <c r="E70" s="177">
        <v>22483.773324469723</v>
      </c>
      <c r="F70" s="177">
        <v>0.9633592372848638</v>
      </c>
      <c r="J70" s="83"/>
      <c r="K70" s="81"/>
      <c r="L70" s="84"/>
      <c r="M70" s="84"/>
    </row>
    <row r="71" spans="1:13" ht="12.75">
      <c r="A71" s="80"/>
      <c r="B71" s="15"/>
      <c r="C71" t="s">
        <v>197</v>
      </c>
      <c r="D71" s="127">
        <v>38401.032430555555</v>
      </c>
      <c r="E71" s="177">
        <v>72835.435973684</v>
      </c>
      <c r="F71" s="177">
        <v>1.869946907006115</v>
      </c>
      <c r="J71" s="83"/>
      <c r="K71" s="81"/>
      <c r="L71" s="84"/>
      <c r="M71" s="84"/>
    </row>
    <row r="72" spans="1:13" ht="12.75">
      <c r="A72" s="80"/>
      <c r="B72" s="15"/>
      <c r="C72" t="s">
        <v>199</v>
      </c>
      <c r="D72" s="127">
        <v>38401.04004629629</v>
      </c>
      <c r="E72" s="177">
        <v>3551688.093360901</v>
      </c>
      <c r="F72" s="177">
        <v>0.8981484938332323</v>
      </c>
      <c r="J72" s="83"/>
      <c r="K72" s="81"/>
      <c r="L72" s="84"/>
      <c r="M72" s="84"/>
    </row>
    <row r="73" spans="1:13" ht="12.75">
      <c r="A73" s="80"/>
      <c r="B73" s="15"/>
      <c r="C73" t="s">
        <v>202</v>
      </c>
      <c r="D73" s="127">
        <v>38401.04765046296</v>
      </c>
      <c r="E73" s="177">
        <v>4112875.7109069824</v>
      </c>
      <c r="F73" s="177">
        <v>2.414927218642655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34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35</v>
      </c>
      <c r="D80" s="104" t="s">
        <v>36</v>
      </c>
      <c r="E80" s="84" t="s">
        <v>37</v>
      </c>
      <c r="F80" s="95" t="s">
        <v>45</v>
      </c>
      <c r="J80" s="83"/>
      <c r="K80" s="81"/>
      <c r="L80" s="84"/>
      <c r="M80" s="84"/>
    </row>
    <row r="81" spans="1:13" ht="11.25">
      <c r="A81" s="80" t="s">
        <v>58</v>
      </c>
      <c r="B81" s="15"/>
      <c r="C81" s="15" t="s">
        <v>41</v>
      </c>
      <c r="D81" s="104">
        <v>38400.80939814815</v>
      </c>
      <c r="E81" s="84">
        <v>5279611.861512622</v>
      </c>
      <c r="F81" s="95">
        <v>0.7725195739201328</v>
      </c>
      <c r="J81" s="83"/>
      <c r="K81" s="81"/>
      <c r="L81" s="84"/>
      <c r="M81" s="84"/>
    </row>
    <row r="82" spans="1:13" ht="11.25">
      <c r="A82" s="80"/>
      <c r="B82" s="15"/>
      <c r="C82" s="15" t="s">
        <v>169</v>
      </c>
      <c r="D82" s="104">
        <v>38400.817025462966</v>
      </c>
      <c r="E82" s="84">
        <v>8835.992071134302</v>
      </c>
      <c r="F82" s="95">
        <v>1.6663981856439039</v>
      </c>
      <c r="J82" s="83"/>
      <c r="K82" s="81"/>
      <c r="L82" s="84"/>
      <c r="M82" s="84"/>
    </row>
    <row r="83" spans="1:13" ht="11.25">
      <c r="A83" s="80"/>
      <c r="B83" s="15"/>
      <c r="C83" s="15" t="s">
        <v>170</v>
      </c>
      <c r="D83" s="104">
        <v>38400.82465277778</v>
      </c>
      <c r="E83" s="84">
        <v>4822677.211412969</v>
      </c>
      <c r="F83" s="95">
        <v>1.6168711865956573</v>
      </c>
      <c r="J83" s="83"/>
      <c r="K83" s="81"/>
      <c r="L83" s="84"/>
      <c r="M83" s="84"/>
    </row>
    <row r="84" spans="1:13" ht="11.25">
      <c r="A84" s="80"/>
      <c r="B84" s="15"/>
      <c r="C84" s="15" t="s">
        <v>88</v>
      </c>
      <c r="D84" s="104">
        <v>38400.832291666666</v>
      </c>
      <c r="E84" s="84">
        <v>5332881.59497435</v>
      </c>
      <c r="F84" s="95">
        <v>1.8018929098546175</v>
      </c>
      <c r="J84" s="83"/>
      <c r="K84" s="81"/>
      <c r="L84" s="84"/>
      <c r="M84" s="84"/>
    </row>
    <row r="85" spans="1:13" ht="11.25">
      <c r="A85" s="80"/>
      <c r="B85" s="15"/>
      <c r="C85" s="15" t="s">
        <v>162</v>
      </c>
      <c r="D85" s="104">
        <v>38400.83991898148</v>
      </c>
      <c r="E85" s="84">
        <v>3596095.4242395847</v>
      </c>
      <c r="F85" s="95">
        <v>1.2257071526840622</v>
      </c>
      <c r="J85" s="83"/>
      <c r="K85" s="81"/>
      <c r="L85" s="84"/>
      <c r="M85" s="84"/>
    </row>
    <row r="86" spans="1:13" ht="11.25">
      <c r="A86" s="80"/>
      <c r="B86" s="15"/>
      <c r="C86" s="15" t="s">
        <v>191</v>
      </c>
      <c r="D86" s="104">
        <v>38400.84753472222</v>
      </c>
      <c r="E86" s="84">
        <v>6165844.191119837</v>
      </c>
      <c r="F86" s="95">
        <v>2.547140297015275</v>
      </c>
      <c r="J86" s="83"/>
      <c r="K86" s="81"/>
      <c r="L86" s="84"/>
      <c r="M86" s="84"/>
    </row>
    <row r="87" spans="1:13" ht="11.25">
      <c r="A87" s="80"/>
      <c r="B87" s="15"/>
      <c r="C87" s="15" t="s">
        <v>86</v>
      </c>
      <c r="D87" s="104">
        <v>38400.855162037034</v>
      </c>
      <c r="E87" s="84">
        <v>5352742.731205683</v>
      </c>
      <c r="F87" s="95">
        <v>0.729002516051771</v>
      </c>
      <c r="J87" s="83"/>
      <c r="K87" s="81"/>
      <c r="L87" s="84"/>
      <c r="M87" s="84"/>
    </row>
    <row r="88" spans="1:13" ht="11.25">
      <c r="A88" s="80"/>
      <c r="B88" s="15"/>
      <c r="C88" s="15" t="s">
        <v>468</v>
      </c>
      <c r="D88" s="104">
        <v>38400.86278935185</v>
      </c>
      <c r="E88" s="84">
        <v>2491921.898121888</v>
      </c>
      <c r="F88" s="95">
        <v>4.292697786990622</v>
      </c>
      <c r="J88" s="83"/>
      <c r="K88" s="81"/>
      <c r="L88" s="84"/>
      <c r="M88" s="84"/>
    </row>
    <row r="89" spans="1:13" ht="11.25">
      <c r="A89" s="80"/>
      <c r="B89" s="15"/>
      <c r="C89" s="15" t="s">
        <v>502</v>
      </c>
      <c r="D89" s="104">
        <v>38400.870405092595</v>
      </c>
      <c r="E89" s="84">
        <v>2742340.3645965047</v>
      </c>
      <c r="F89" s="95">
        <v>0.45428937426212296</v>
      </c>
      <c r="J89" s="83"/>
      <c r="K89" s="81"/>
      <c r="L89" s="84"/>
      <c r="M89" s="84"/>
    </row>
    <row r="90" spans="1:13" ht="11.25">
      <c r="A90" s="80"/>
      <c r="B90" s="15"/>
      <c r="C90" s="15" t="s">
        <v>537</v>
      </c>
      <c r="D90" s="104">
        <v>38400.878020833334</v>
      </c>
      <c r="E90" s="84">
        <v>1788789.4694396325</v>
      </c>
      <c r="F90" s="95">
        <v>3.056926746107142</v>
      </c>
      <c r="J90" s="83"/>
      <c r="K90" s="81"/>
      <c r="L90" s="84"/>
      <c r="M90" s="84"/>
    </row>
    <row r="91" spans="1:13" ht="11.25">
      <c r="A91" s="80"/>
      <c r="B91" s="15"/>
      <c r="C91" s="15" t="s">
        <v>89</v>
      </c>
      <c r="D91" s="104">
        <v>38400.88563657407</v>
      </c>
      <c r="E91" s="84">
        <v>2373309.29034575</v>
      </c>
      <c r="F91" s="95">
        <v>1.5042450523388546</v>
      </c>
      <c r="J91" s="83"/>
      <c r="K91" s="81"/>
      <c r="L91" s="84"/>
      <c r="M91" s="84"/>
    </row>
    <row r="92" spans="1:13" ht="11.25">
      <c r="A92" s="80"/>
      <c r="B92" s="15"/>
      <c r="C92" s="15" t="s">
        <v>163</v>
      </c>
      <c r="D92" s="104">
        <v>38400.89326388889</v>
      </c>
      <c r="E92" s="84">
        <v>4562035.504450047</v>
      </c>
      <c r="F92" s="95">
        <v>1.2049277620079648</v>
      </c>
      <c r="J92" s="83"/>
      <c r="K92" s="81"/>
      <c r="L92" s="84"/>
      <c r="M92" s="84"/>
    </row>
    <row r="93" spans="1:13" ht="11.25">
      <c r="A93" s="80"/>
      <c r="B93" s="15"/>
      <c r="C93" s="15" t="s">
        <v>87</v>
      </c>
      <c r="D93" s="104">
        <v>38400.90087962963</v>
      </c>
      <c r="E93" s="84">
        <v>3100392.616790819</v>
      </c>
      <c r="F93" s="95">
        <v>2.579522075369249</v>
      </c>
      <c r="J93" s="83"/>
      <c r="K93" s="81"/>
      <c r="L93" s="84"/>
      <c r="M93" s="84"/>
    </row>
    <row r="94" spans="1:13" ht="11.25">
      <c r="A94" s="80"/>
      <c r="B94" s="15"/>
      <c r="C94" s="15" t="s">
        <v>670</v>
      </c>
      <c r="D94" s="104">
        <v>38400.90849537037</v>
      </c>
      <c r="E94" s="84">
        <v>2087757.330127908</v>
      </c>
      <c r="F94" s="95">
        <v>3.7481605483820903</v>
      </c>
      <c r="J94" s="83"/>
      <c r="K94" s="81"/>
      <c r="L94" s="84"/>
      <c r="M94" s="84"/>
    </row>
    <row r="95" spans="1:13" ht="11.25">
      <c r="A95" s="80"/>
      <c r="B95" s="15"/>
      <c r="C95" s="15" t="s">
        <v>704</v>
      </c>
      <c r="D95" s="104">
        <v>38400.91611111111</v>
      </c>
      <c r="E95" s="84">
        <v>1854148.9592359052</v>
      </c>
      <c r="F95" s="95">
        <v>2.964331578632995</v>
      </c>
      <c r="J95" s="83"/>
      <c r="K95" s="81"/>
      <c r="L95" s="84"/>
      <c r="M95" s="84"/>
    </row>
    <row r="96" spans="1:13" ht="11.25">
      <c r="A96" s="80"/>
      <c r="B96" s="15"/>
      <c r="C96" s="15" t="s">
        <v>515</v>
      </c>
      <c r="D96" s="104">
        <v>38400.923726851855</v>
      </c>
      <c r="E96" s="84">
        <v>1907979.579864634</v>
      </c>
      <c r="F96" s="95">
        <v>2.341602397951612</v>
      </c>
      <c r="J96" s="83"/>
      <c r="K96" s="81"/>
      <c r="L96" s="84"/>
      <c r="M96" s="84"/>
    </row>
    <row r="97" spans="1:6" ht="11.25">
      <c r="A97" s="80"/>
      <c r="B97" s="15"/>
      <c r="C97" s="15" t="s">
        <v>17</v>
      </c>
      <c r="D97" s="104">
        <v>38400.931342592594</v>
      </c>
      <c r="E97" s="84">
        <v>4534050.598028459</v>
      </c>
      <c r="F97" s="95">
        <v>2.1057368403206773</v>
      </c>
    </row>
    <row r="98" spans="1:13" ht="11.25">
      <c r="A98" s="80"/>
      <c r="B98" s="15"/>
      <c r="C98" s="15" t="s">
        <v>96</v>
      </c>
      <c r="D98" s="104">
        <v>38400.93896990741</v>
      </c>
      <c r="E98" s="84">
        <v>4238659.553287482</v>
      </c>
      <c r="F98" s="95">
        <v>0.8746168149202843</v>
      </c>
      <c r="L98" s="84"/>
      <c r="M98" s="84"/>
    </row>
    <row r="99" spans="1:12" ht="11.25">
      <c r="A99" s="80"/>
      <c r="B99" s="15"/>
      <c r="C99" s="15" t="s">
        <v>837</v>
      </c>
      <c r="D99" s="104">
        <v>38400.946608796294</v>
      </c>
      <c r="E99" s="84">
        <v>1508539.8510248195</v>
      </c>
      <c r="F99" s="95">
        <v>1.841711337268331</v>
      </c>
      <c r="L99" s="84"/>
    </row>
    <row r="100" spans="1:13" ht="11.25">
      <c r="A100" s="80"/>
      <c r="B100" s="15"/>
      <c r="C100" s="15" t="s">
        <v>871</v>
      </c>
      <c r="D100" s="104">
        <v>38400.95422453704</v>
      </c>
      <c r="E100" s="84">
        <v>4689938.1933862455</v>
      </c>
      <c r="F100" s="95">
        <v>1.7445430830545448</v>
      </c>
      <c r="L100" s="84"/>
      <c r="M100" s="76"/>
    </row>
    <row r="101" spans="1:6" ht="11.25">
      <c r="A101" s="80"/>
      <c r="B101" s="15"/>
      <c r="C101" s="15" t="s">
        <v>10</v>
      </c>
      <c r="D101" s="104">
        <v>38400.9618287037</v>
      </c>
      <c r="E101" s="84">
        <v>4369537.630772621</v>
      </c>
      <c r="F101" s="95">
        <v>1.877368868320711</v>
      </c>
    </row>
    <row r="102" spans="1:13" ht="11.25">
      <c r="A102" s="80"/>
      <c r="B102" s="15"/>
      <c r="C102" s="15" t="s">
        <v>95</v>
      </c>
      <c r="D102" s="104">
        <v>38400.969456018516</v>
      </c>
      <c r="E102" s="84">
        <v>4681436.993468231</v>
      </c>
      <c r="F102" s="95">
        <v>2.6507507491639006</v>
      </c>
      <c r="J102" s="78"/>
      <c r="K102" s="78"/>
      <c r="L102" s="79"/>
      <c r="M102" s="79"/>
    </row>
    <row r="103" spans="1:13" ht="11.25">
      <c r="A103" s="80"/>
      <c r="B103" s="15"/>
      <c r="C103" s="15" t="s">
        <v>49</v>
      </c>
      <c r="D103" s="104">
        <v>38400.97707175926</v>
      </c>
      <c r="E103" s="15">
        <v>6768782.846513472</v>
      </c>
      <c r="F103" s="96">
        <v>1.038239268000369</v>
      </c>
      <c r="J103" s="83"/>
      <c r="K103" s="81"/>
      <c r="L103" s="84"/>
      <c r="M103" s="84"/>
    </row>
    <row r="104" spans="1:13" ht="11.25">
      <c r="A104" s="80"/>
      <c r="B104" s="15"/>
      <c r="C104" s="15" t="s">
        <v>145</v>
      </c>
      <c r="D104" s="104">
        <v>38400.9846875</v>
      </c>
      <c r="E104" s="15">
        <v>3217517.534168939</v>
      </c>
      <c r="F104" s="96">
        <v>1.867196281744093</v>
      </c>
      <c r="J104" s="83"/>
      <c r="K104" s="81"/>
      <c r="L104" s="84"/>
      <c r="M104" s="84"/>
    </row>
    <row r="105" spans="1:13" ht="11.25">
      <c r="A105" s="80"/>
      <c r="B105" s="15"/>
      <c r="C105" s="15" t="s">
        <v>1037</v>
      </c>
      <c r="D105" s="104">
        <v>38400.99229166667</v>
      </c>
      <c r="E105" s="15">
        <v>2023664.628084111</v>
      </c>
      <c r="F105" s="96">
        <v>2.2871539757033337</v>
      </c>
      <c r="J105" s="83"/>
      <c r="K105" s="81"/>
      <c r="L105" s="84"/>
      <c r="M105" s="84"/>
    </row>
    <row r="106" spans="1:13" ht="11.25">
      <c r="A106" s="80"/>
      <c r="B106" s="15"/>
      <c r="C106" s="15" t="s">
        <v>50</v>
      </c>
      <c r="D106" s="104">
        <v>38400.99990740741</v>
      </c>
      <c r="E106" s="15">
        <v>2498958.1207171027</v>
      </c>
      <c r="F106" s="96">
        <v>2.43624260088527</v>
      </c>
      <c r="J106" s="83"/>
      <c r="K106" s="81"/>
      <c r="L106" s="84"/>
      <c r="M106" s="84"/>
    </row>
    <row r="107" spans="1:13" ht="11.25">
      <c r="A107" s="80"/>
      <c r="B107" s="15"/>
      <c r="C107" s="15" t="s">
        <v>203</v>
      </c>
      <c r="D107" s="104">
        <v>38401.0075462963</v>
      </c>
      <c r="E107" s="15">
        <v>4794922.84420095</v>
      </c>
      <c r="F107" s="96">
        <v>1.5660830799177736</v>
      </c>
      <c r="J107" s="83"/>
      <c r="K107" s="81"/>
      <c r="L107" s="84"/>
      <c r="M107" s="84"/>
    </row>
    <row r="108" spans="1:13" ht="11.25">
      <c r="A108" s="80"/>
      <c r="B108" s="15"/>
      <c r="C108" s="15" t="s">
        <v>146</v>
      </c>
      <c r="D108" s="104">
        <v>38401.015173611115</v>
      </c>
      <c r="E108" s="15">
        <v>2526462.014648701</v>
      </c>
      <c r="F108" s="96">
        <v>0.9218750360787754</v>
      </c>
      <c r="J108" s="83"/>
      <c r="K108" s="81"/>
      <c r="L108" s="84"/>
      <c r="M108" s="84"/>
    </row>
    <row r="109" spans="1:13" ht="11.25">
      <c r="A109" s="80"/>
      <c r="B109" s="15"/>
      <c r="C109" s="15" t="s">
        <v>235</v>
      </c>
      <c r="D109" s="104">
        <v>38401.022777777776</v>
      </c>
      <c r="E109" s="15">
        <v>7550.082993180309</v>
      </c>
      <c r="F109" s="96">
        <v>3.7345797407679435</v>
      </c>
      <c r="J109" s="83"/>
      <c r="K109" s="81"/>
      <c r="L109" s="84"/>
      <c r="M109" s="84"/>
    </row>
    <row r="110" spans="1:13" ht="11.25">
      <c r="A110" s="80"/>
      <c r="B110" s="15"/>
      <c r="C110" s="15" t="s">
        <v>197</v>
      </c>
      <c r="D110" s="104">
        <v>38401.03037037037</v>
      </c>
      <c r="E110" s="15">
        <v>3228949.1809127373</v>
      </c>
      <c r="F110" s="96">
        <v>1.6164985145696462</v>
      </c>
      <c r="J110" s="83"/>
      <c r="K110" s="81"/>
      <c r="L110" s="84"/>
      <c r="M110" s="84"/>
    </row>
    <row r="111" spans="1:13" ht="11.25">
      <c r="A111" s="80"/>
      <c r="B111" s="15"/>
      <c r="C111" s="15" t="s">
        <v>199</v>
      </c>
      <c r="D111" s="104">
        <v>38401.037986111114</v>
      </c>
      <c r="E111" s="15">
        <v>4522688.9013759205</v>
      </c>
      <c r="F111" s="96">
        <v>1.7043238213915175</v>
      </c>
      <c r="J111" s="83"/>
      <c r="K111" s="81"/>
      <c r="L111" s="84"/>
      <c r="M111" s="84"/>
    </row>
    <row r="112" spans="1:13" ht="11.25">
      <c r="A112" s="80"/>
      <c r="B112" s="15"/>
      <c r="C112" s="15" t="s">
        <v>202</v>
      </c>
      <c r="D112" s="104">
        <v>38401.04560185185</v>
      </c>
      <c r="E112" s="15">
        <v>4697114.496082906</v>
      </c>
      <c r="F112" s="96">
        <v>1.2864744400100514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34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35</v>
      </c>
      <c r="D119" s="104" t="s">
        <v>36</v>
      </c>
      <c r="E119" s="15" t="s">
        <v>37</v>
      </c>
      <c r="F119" s="96" t="s">
        <v>45</v>
      </c>
      <c r="J119" s="83"/>
      <c r="K119" s="81"/>
      <c r="L119" s="84"/>
      <c r="M119" s="84"/>
    </row>
    <row r="120" spans="1:13" ht="11.25">
      <c r="A120" s="80" t="s">
        <v>12</v>
      </c>
      <c r="B120" s="15"/>
      <c r="C120" s="15" t="s">
        <v>41</v>
      </c>
      <c r="D120" s="104">
        <v>38400.81291666667</v>
      </c>
      <c r="E120" s="15">
        <v>21822.815466115953</v>
      </c>
      <c r="F120" s="96">
        <v>2.6531862396770176</v>
      </c>
      <c r="J120" s="83"/>
      <c r="K120" s="81"/>
      <c r="L120" s="84"/>
      <c r="M120" s="84"/>
    </row>
    <row r="121" spans="1:13" ht="11.25">
      <c r="A121" s="80"/>
      <c r="B121" s="15"/>
      <c r="C121" s="15" t="s">
        <v>169</v>
      </c>
      <c r="D121" s="104">
        <v>38400.820555555554</v>
      </c>
      <c r="E121" s="15">
        <v>65.92049736127379</v>
      </c>
      <c r="F121" s="96">
        <v>42.26112082005695</v>
      </c>
      <c r="J121" s="83"/>
      <c r="K121" s="81"/>
      <c r="L121" s="84"/>
      <c r="M121" s="84"/>
    </row>
    <row r="122" spans="1:13" ht="11.25">
      <c r="A122" s="80"/>
      <c r="B122" s="15"/>
      <c r="C122" s="15" t="s">
        <v>170</v>
      </c>
      <c r="D122" s="104">
        <v>38400.8281712963</v>
      </c>
      <c r="E122" s="15">
        <v>1011.7881993274468</v>
      </c>
      <c r="F122" s="96">
        <v>15.574391996810927</v>
      </c>
      <c r="J122" s="83"/>
      <c r="K122" s="81"/>
      <c r="L122" s="84"/>
      <c r="M122" s="84"/>
    </row>
    <row r="123" spans="1:13" ht="11.25">
      <c r="A123" s="80"/>
      <c r="B123" s="15"/>
      <c r="C123" s="15" t="s">
        <v>88</v>
      </c>
      <c r="D123" s="104">
        <v>38400.835810185185</v>
      </c>
      <c r="E123" s="15">
        <v>21849.30936899625</v>
      </c>
      <c r="F123" s="96">
        <v>0.8469198390004959</v>
      </c>
      <c r="J123" s="83"/>
      <c r="K123" s="81"/>
      <c r="L123" s="84"/>
      <c r="M123" s="84"/>
    </row>
    <row r="124" spans="1:13" ht="11.25">
      <c r="A124" s="80"/>
      <c r="B124" s="15"/>
      <c r="C124" s="15" t="s">
        <v>162</v>
      </c>
      <c r="D124" s="104">
        <v>38400.8434375</v>
      </c>
      <c r="E124" s="84">
        <v>291.06605236211226</v>
      </c>
      <c r="F124" s="95">
        <v>11.982940876643784</v>
      </c>
      <c r="J124" s="83"/>
      <c r="K124" s="81"/>
      <c r="L124" s="84"/>
      <c r="M124" s="84"/>
    </row>
    <row r="125" spans="1:13" ht="11.25">
      <c r="A125" s="80"/>
      <c r="B125" s="15"/>
      <c r="C125" s="15" t="s">
        <v>191</v>
      </c>
      <c r="D125" s="104">
        <v>38400.85105324074</v>
      </c>
      <c r="E125" s="84">
        <v>1379.4576014843003</v>
      </c>
      <c r="F125" s="95">
        <v>2.289039177553455</v>
      </c>
      <c r="J125" s="83"/>
      <c r="K125" s="81"/>
      <c r="L125" s="84"/>
      <c r="M125" s="84"/>
    </row>
    <row r="126" spans="1:13" ht="11.25">
      <c r="A126" s="80"/>
      <c r="B126" s="15"/>
      <c r="C126" s="15" t="s">
        <v>86</v>
      </c>
      <c r="D126" s="104">
        <v>38400.85868055555</v>
      </c>
      <c r="E126" s="84">
        <v>21403.019531156253</v>
      </c>
      <c r="F126" s="95">
        <v>1.7222248255488737</v>
      </c>
      <c r="J126" s="83"/>
      <c r="K126" s="81"/>
      <c r="L126" s="84"/>
      <c r="M126" s="84"/>
    </row>
    <row r="127" spans="1:13" ht="11.25">
      <c r="A127" s="80"/>
      <c r="B127" s="15"/>
      <c r="C127" s="15" t="s">
        <v>468</v>
      </c>
      <c r="D127" s="104">
        <v>38400.8662962963</v>
      </c>
      <c r="E127" s="84">
        <v>1163.6160798366916</v>
      </c>
      <c r="F127" s="95">
        <v>16.999634044749484</v>
      </c>
      <c r="J127" s="83"/>
      <c r="K127" s="81"/>
      <c r="L127" s="84"/>
      <c r="M127" s="84"/>
    </row>
    <row r="128" spans="1:13" ht="11.25">
      <c r="A128" s="80"/>
      <c r="B128" s="15"/>
      <c r="C128" s="15" t="s">
        <v>502</v>
      </c>
      <c r="D128" s="104">
        <v>38400.873923611114</v>
      </c>
      <c r="E128" s="84">
        <v>768.6507989847291</v>
      </c>
      <c r="F128" s="95">
        <v>11.272222516652871</v>
      </c>
      <c r="L128" s="84"/>
      <c r="M128" s="76"/>
    </row>
    <row r="129" spans="1:6" ht="11.25">
      <c r="A129" s="80"/>
      <c r="B129" s="15"/>
      <c r="C129" s="15" t="s">
        <v>537</v>
      </c>
      <c r="D129" s="104">
        <v>38400.88155092593</v>
      </c>
      <c r="E129" s="84">
        <v>586.6190143578921</v>
      </c>
      <c r="F129" s="95">
        <v>10.58404492700092</v>
      </c>
    </row>
    <row r="130" spans="1:13" ht="11.25">
      <c r="A130" s="80"/>
      <c r="B130" s="15"/>
      <c r="C130" s="15" t="s">
        <v>89</v>
      </c>
      <c r="D130" s="104">
        <v>38400.88915509259</v>
      </c>
      <c r="E130" s="84">
        <v>63710.25481978296</v>
      </c>
      <c r="F130" s="95">
        <v>0.503013958148648</v>
      </c>
      <c r="J130" s="78"/>
      <c r="K130" s="78"/>
      <c r="L130" s="79"/>
      <c r="M130" s="79"/>
    </row>
    <row r="131" spans="1:13" ht="11.25">
      <c r="A131" s="80"/>
      <c r="B131" s="15"/>
      <c r="C131" s="15" t="s">
        <v>163</v>
      </c>
      <c r="D131" s="104">
        <v>38400.896782407406</v>
      </c>
      <c r="E131" s="84">
        <v>23780.87043616516</v>
      </c>
      <c r="F131" s="95">
        <v>1.8299834160455395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87</v>
      </c>
      <c r="D132" s="104">
        <v>38400.904386574075</v>
      </c>
      <c r="E132" s="84">
        <v>134.75295595460668</v>
      </c>
      <c r="F132" s="95">
        <v>22.263502453204026</v>
      </c>
      <c r="J132" s="83"/>
      <c r="K132" s="81"/>
      <c r="L132" s="84"/>
      <c r="M132" s="84"/>
    </row>
    <row r="133" spans="1:13" ht="11.25">
      <c r="A133" s="80"/>
      <c r="B133" s="15"/>
      <c r="C133" s="15" t="s">
        <v>670</v>
      </c>
      <c r="D133" s="104">
        <v>38400.91201388889</v>
      </c>
      <c r="E133" s="84">
        <v>655.7155567427174</v>
      </c>
      <c r="F133" s="95">
        <v>18.728608594139377</v>
      </c>
      <c r="J133" s="83"/>
      <c r="K133" s="81"/>
      <c r="L133" s="84"/>
      <c r="M133" s="84"/>
    </row>
    <row r="134" spans="1:13" ht="11.25">
      <c r="A134" s="80"/>
      <c r="B134" s="15"/>
      <c r="C134" s="15" t="s">
        <v>704</v>
      </c>
      <c r="D134" s="104">
        <v>38400.91962962963</v>
      </c>
      <c r="E134" s="84">
        <v>510.6404062670603</v>
      </c>
      <c r="F134" s="95">
        <v>4.55736152802057</v>
      </c>
      <c r="J134" s="83"/>
      <c r="K134" s="81"/>
      <c r="L134" s="84"/>
      <c r="M134" s="84"/>
    </row>
    <row r="135" spans="1:13" ht="11.25">
      <c r="A135" s="80"/>
      <c r="B135" s="15"/>
      <c r="C135" s="15" t="s">
        <v>515</v>
      </c>
      <c r="D135" s="104">
        <v>38400.92724537037</v>
      </c>
      <c r="E135" s="84">
        <v>747.9183635367081</v>
      </c>
      <c r="F135" s="95">
        <v>12.255489900687538</v>
      </c>
      <c r="J135" s="83"/>
      <c r="K135" s="81"/>
      <c r="L135" s="84"/>
      <c r="M135" s="84"/>
    </row>
    <row r="136" spans="1:13" ht="11.25">
      <c r="A136" s="80"/>
      <c r="B136" s="15"/>
      <c r="C136" s="15" t="s">
        <v>17</v>
      </c>
      <c r="D136" s="104">
        <v>38400.93486111111</v>
      </c>
      <c r="E136" s="84">
        <v>23376.906165478336</v>
      </c>
      <c r="F136" s="95">
        <v>2.0339027166024044</v>
      </c>
      <c r="J136" s="83"/>
      <c r="K136" s="81"/>
      <c r="L136" s="84"/>
      <c r="M136" s="84"/>
    </row>
    <row r="137" spans="1:13" ht="11.25">
      <c r="A137" s="80"/>
      <c r="B137" s="15"/>
      <c r="C137" s="15" t="s">
        <v>96</v>
      </c>
      <c r="D137" s="104">
        <v>38400.9425</v>
      </c>
      <c r="E137" s="84">
        <v>987.3315865025576</v>
      </c>
      <c r="F137" s="95">
        <v>14.695021470793725</v>
      </c>
      <c r="J137" s="83"/>
      <c r="K137" s="81"/>
      <c r="L137" s="84"/>
      <c r="M137" s="84"/>
    </row>
    <row r="138" spans="1:13" ht="11.25">
      <c r="A138" s="80"/>
      <c r="B138" s="15"/>
      <c r="C138" s="15" t="s">
        <v>837</v>
      </c>
      <c r="D138" s="104">
        <v>38400.95012731481</v>
      </c>
      <c r="E138" s="84">
        <v>851.3146322155326</v>
      </c>
      <c r="F138" s="95">
        <v>3.5990438339357</v>
      </c>
      <c r="J138" s="83"/>
      <c r="K138" s="81"/>
      <c r="L138" s="84"/>
      <c r="M138" s="84"/>
    </row>
    <row r="139" spans="1:13" ht="11.25">
      <c r="A139" s="80"/>
      <c r="B139" s="15"/>
      <c r="C139" s="15" t="s">
        <v>871</v>
      </c>
      <c r="D139" s="104">
        <v>38400.95774305556</v>
      </c>
      <c r="E139" s="84">
        <v>338.48713558842167</v>
      </c>
      <c r="F139" s="95">
        <v>13.929984421746466</v>
      </c>
      <c r="J139" s="83"/>
      <c r="K139" s="81"/>
      <c r="L139" s="84"/>
      <c r="M139" s="84"/>
    </row>
    <row r="140" spans="1:13" ht="11.25">
      <c r="A140" s="80"/>
      <c r="B140" s="15"/>
      <c r="C140" s="15" t="s">
        <v>10</v>
      </c>
      <c r="D140" s="104">
        <v>38400.96534722222</v>
      </c>
      <c r="E140" s="84">
        <v>33652.708497788175</v>
      </c>
      <c r="F140" s="95">
        <v>1.3009664101193608</v>
      </c>
      <c r="J140" s="83"/>
      <c r="K140" s="81"/>
      <c r="L140" s="84"/>
      <c r="M140" s="84"/>
    </row>
    <row r="141" spans="1:13" ht="11.25">
      <c r="A141" s="80"/>
      <c r="B141" s="15"/>
      <c r="C141" s="15" t="s">
        <v>95</v>
      </c>
      <c r="D141" s="104">
        <v>38400.972974537035</v>
      </c>
      <c r="E141" s="84">
        <v>22920.656731709434</v>
      </c>
      <c r="F141" s="95">
        <v>4.261438871923579</v>
      </c>
      <c r="J141" s="83"/>
      <c r="K141" s="81"/>
      <c r="L141" s="84"/>
      <c r="M141" s="84"/>
    </row>
    <row r="142" spans="1:13" ht="11.25">
      <c r="A142" s="80"/>
      <c r="B142" s="15"/>
      <c r="C142" s="15" t="s">
        <v>49</v>
      </c>
      <c r="D142" s="104">
        <v>38400.98059027778</v>
      </c>
      <c r="E142" s="84">
        <v>1390.090811366585</v>
      </c>
      <c r="F142" s="95">
        <v>4.907679517716378</v>
      </c>
      <c r="J142" s="83"/>
      <c r="K142" s="81"/>
      <c r="L142" s="84"/>
      <c r="M142" s="84"/>
    </row>
    <row r="143" spans="1:13" ht="11.25">
      <c r="A143" s="80"/>
      <c r="B143" s="15"/>
      <c r="C143" s="15" t="s">
        <v>145</v>
      </c>
      <c r="D143" s="104">
        <v>38400.98819444444</v>
      </c>
      <c r="E143" s="84">
        <v>219.83170731675065</v>
      </c>
      <c r="F143" s="95">
        <v>8.22065979881907</v>
      </c>
      <c r="J143" s="83"/>
      <c r="K143" s="81"/>
      <c r="L143" s="84"/>
      <c r="M143" s="84"/>
    </row>
    <row r="144" spans="1:13" ht="11.25">
      <c r="A144" s="80"/>
      <c r="B144" s="15"/>
      <c r="C144" s="15" t="s">
        <v>1037</v>
      </c>
      <c r="D144" s="104">
        <v>38400.99582175926</v>
      </c>
      <c r="E144" s="84">
        <v>1107.9940174225915</v>
      </c>
      <c r="F144" s="95">
        <v>4.85207085368472</v>
      </c>
      <c r="J144" s="83"/>
      <c r="K144" s="81"/>
      <c r="L144" s="84"/>
      <c r="M144" s="84"/>
    </row>
    <row r="145" spans="1:13" ht="11.25">
      <c r="A145" s="80"/>
      <c r="B145" s="15"/>
      <c r="C145" s="15" t="s">
        <v>50</v>
      </c>
      <c r="D145" s="104">
        <v>38401.0034375</v>
      </c>
      <c r="E145" s="84">
        <v>1175.9098575295395</v>
      </c>
      <c r="F145" s="95">
        <v>2.0499632541880706</v>
      </c>
      <c r="J145" s="83"/>
      <c r="K145" s="81"/>
      <c r="L145" s="84"/>
      <c r="M145" s="84"/>
    </row>
    <row r="146" spans="1:13" ht="11.25">
      <c r="A146" s="80"/>
      <c r="B146" s="15"/>
      <c r="C146" s="15" t="s">
        <v>203</v>
      </c>
      <c r="D146" s="104">
        <v>38401.01106481482</v>
      </c>
      <c r="E146" s="84">
        <v>22804.37863178137</v>
      </c>
      <c r="F146" s="95">
        <v>2.725594589290953</v>
      </c>
      <c r="J146" s="83"/>
      <c r="K146" s="81"/>
      <c r="L146" s="84"/>
      <c r="M146" s="84"/>
    </row>
    <row r="147" spans="1:13" ht="11.25">
      <c r="A147" s="80"/>
      <c r="B147" s="15"/>
      <c r="C147" s="15" t="s">
        <v>146</v>
      </c>
      <c r="D147" s="104">
        <v>38401.01868055556</v>
      </c>
      <c r="E147" s="84">
        <v>61278.31096704743</v>
      </c>
      <c r="F147" s="95">
        <v>1.9193267236326286</v>
      </c>
      <c r="J147" s="83"/>
      <c r="K147" s="81"/>
      <c r="L147" s="84"/>
      <c r="M147" s="84"/>
    </row>
    <row r="148" spans="1:13" ht="11.25">
      <c r="A148" s="80"/>
      <c r="B148" s="15"/>
      <c r="C148" s="15" t="s">
        <v>235</v>
      </c>
      <c r="D148" s="104">
        <v>38401.026284722226</v>
      </c>
      <c r="E148" s="84">
        <v>93.94066519293843</v>
      </c>
      <c r="F148" s="95">
        <v>49.418515388834194</v>
      </c>
      <c r="J148" s="83"/>
      <c r="K148" s="81"/>
      <c r="L148" s="84"/>
      <c r="M148" s="84"/>
    </row>
    <row r="149" spans="1:13" ht="11.25">
      <c r="A149" s="80"/>
      <c r="B149" s="15"/>
      <c r="C149" s="15" t="s">
        <v>197</v>
      </c>
      <c r="D149" s="104">
        <v>38401.03388888889</v>
      </c>
      <c r="E149" s="84">
        <v>130.51483647841505</v>
      </c>
      <c r="F149" s="95">
        <v>14.399627269314028</v>
      </c>
      <c r="J149" s="83"/>
      <c r="K149" s="81"/>
      <c r="L149" s="84"/>
      <c r="M149" s="84"/>
    </row>
    <row r="150" spans="1:13" ht="11.25">
      <c r="A150" s="80"/>
      <c r="B150" s="15"/>
      <c r="C150" s="15" t="s">
        <v>199</v>
      </c>
      <c r="D150" s="104">
        <v>38401.04150462963</v>
      </c>
      <c r="E150" s="84">
        <v>33971.55118341562</v>
      </c>
      <c r="F150" s="95">
        <v>0.03375493446269741</v>
      </c>
      <c r="J150" s="83"/>
      <c r="K150" s="81"/>
      <c r="L150" s="84"/>
      <c r="M150" s="84"/>
    </row>
    <row r="151" spans="1:13" ht="11.25">
      <c r="A151" s="80"/>
      <c r="B151" s="15"/>
      <c r="C151" s="15" t="s">
        <v>202</v>
      </c>
      <c r="D151" s="104">
        <v>38401.049108796295</v>
      </c>
      <c r="E151" s="84">
        <v>22863.615983125543</v>
      </c>
      <c r="F151" s="95">
        <v>2.4013525824554924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34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35</v>
      </c>
      <c r="D158" s="105" t="s">
        <v>36</v>
      </c>
      <c r="E158" s="84" t="s">
        <v>37</v>
      </c>
      <c r="F158" s="95" t="s">
        <v>45</v>
      </c>
      <c r="J158" s="83"/>
      <c r="K158" s="81"/>
      <c r="L158" s="84"/>
      <c r="M158" s="84"/>
    </row>
    <row r="159" spans="1:6" ht="11.25">
      <c r="A159" s="80" t="s">
        <v>59</v>
      </c>
      <c r="B159" s="15"/>
      <c r="C159" s="15" t="s">
        <v>41</v>
      </c>
      <c r="D159" s="105">
        <v>38400.81008101852</v>
      </c>
      <c r="E159" s="84">
        <v>835513.5681563391</v>
      </c>
      <c r="F159" s="95">
        <v>1.7879719930001676</v>
      </c>
    </row>
    <row r="160" spans="1:13" ht="11.25">
      <c r="A160" s="80"/>
      <c r="B160" s="15"/>
      <c r="C160" s="15" t="s">
        <v>169</v>
      </c>
      <c r="D160" s="105">
        <v>38400.817708333336</v>
      </c>
      <c r="E160" s="84">
        <v>855.9573581262974</v>
      </c>
      <c r="F160" s="95">
        <v>3.5476928053230954</v>
      </c>
      <c r="L160" s="84"/>
      <c r="M160" s="84"/>
    </row>
    <row r="161" spans="1:12" ht="11.25">
      <c r="A161" s="80"/>
      <c r="B161" s="15"/>
      <c r="C161" s="15" t="s">
        <v>170</v>
      </c>
      <c r="D161" s="105">
        <v>38400.82533564815</v>
      </c>
      <c r="E161" s="84">
        <v>1110758.0655817783</v>
      </c>
      <c r="F161" s="95">
        <v>1.011185878641224</v>
      </c>
      <c r="L161" s="84"/>
    </row>
    <row r="162" spans="1:13" ht="11.25">
      <c r="A162" s="80"/>
      <c r="B162" s="15"/>
      <c r="C162" s="15" t="s">
        <v>88</v>
      </c>
      <c r="D162" s="105">
        <v>38400.832962962966</v>
      </c>
      <c r="E162" s="84">
        <v>852031.1228161562</v>
      </c>
      <c r="F162" s="95">
        <v>1.639973735984762</v>
      </c>
      <c r="L162" s="84"/>
      <c r="M162" s="76"/>
    </row>
    <row r="163" spans="1:6" ht="11.25">
      <c r="A163" s="80"/>
      <c r="B163" s="15"/>
      <c r="C163" s="15" t="s">
        <v>162</v>
      </c>
      <c r="D163" s="105">
        <v>38400.84060185185</v>
      </c>
      <c r="E163" s="84">
        <v>5311996.182958268</v>
      </c>
      <c r="F163" s="95">
        <v>1.4202288711855808</v>
      </c>
    </row>
    <row r="164" spans="1:13" ht="11.25">
      <c r="A164" s="80"/>
      <c r="B164" s="15"/>
      <c r="C164" s="15" t="s">
        <v>191</v>
      </c>
      <c r="D164" s="105">
        <v>38400.84821759259</v>
      </c>
      <c r="E164" s="84">
        <v>819574.0167840435</v>
      </c>
      <c r="F164" s="95">
        <v>1.0237452918808223</v>
      </c>
      <c r="J164" s="78"/>
      <c r="K164" s="78"/>
      <c r="L164" s="79"/>
      <c r="M164" s="79"/>
    </row>
    <row r="165" spans="1:13" ht="11.25">
      <c r="A165" s="80"/>
      <c r="B165" s="15"/>
      <c r="C165" s="15" t="s">
        <v>86</v>
      </c>
      <c r="D165" s="105">
        <v>38400.855844907404</v>
      </c>
      <c r="E165" s="84">
        <v>842309.8301146834</v>
      </c>
      <c r="F165" s="95">
        <v>1.7834027825021763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468</v>
      </c>
      <c r="D166" s="105">
        <v>38400.86347222222</v>
      </c>
      <c r="E166" s="84">
        <v>971913.1711199208</v>
      </c>
      <c r="F166" s="95">
        <v>3.020616885211616</v>
      </c>
      <c r="J166" s="83"/>
      <c r="K166" s="81"/>
      <c r="L166" s="84"/>
      <c r="M166" s="84"/>
    </row>
    <row r="167" spans="1:13" ht="11.25">
      <c r="A167" s="80"/>
      <c r="B167" s="15"/>
      <c r="C167" s="15" t="s">
        <v>502</v>
      </c>
      <c r="D167" s="105">
        <v>38400.871087962965</v>
      </c>
      <c r="E167" s="84">
        <v>1174180.3462847173</v>
      </c>
      <c r="F167" s="95">
        <v>0.5837427477930485</v>
      </c>
      <c r="J167" s="83"/>
      <c r="K167" s="81"/>
      <c r="L167" s="84"/>
      <c r="M167" s="84"/>
    </row>
    <row r="168" spans="1:13" ht="11.25">
      <c r="A168" s="80"/>
      <c r="B168" s="15"/>
      <c r="C168" s="15" t="s">
        <v>537</v>
      </c>
      <c r="D168" s="105">
        <v>38400.878703703704</v>
      </c>
      <c r="E168" s="84">
        <v>1245360.073107903</v>
      </c>
      <c r="F168" s="95">
        <v>0.7199233140589372</v>
      </c>
      <c r="J168" s="83"/>
      <c r="K168" s="81"/>
      <c r="L168" s="84"/>
      <c r="M168" s="84"/>
    </row>
    <row r="169" spans="1:13" ht="11.25">
      <c r="A169" s="80"/>
      <c r="B169" s="15"/>
      <c r="C169" s="15" t="s">
        <v>89</v>
      </c>
      <c r="D169" s="105">
        <v>38400.88631944444</v>
      </c>
      <c r="E169" s="84">
        <v>396025.703160819</v>
      </c>
      <c r="F169" s="95">
        <v>3.1270209594013063</v>
      </c>
      <c r="J169" s="83"/>
      <c r="K169" s="81"/>
      <c r="L169" s="84"/>
      <c r="M169" s="84"/>
    </row>
    <row r="170" spans="1:13" ht="11.25">
      <c r="A170" s="80"/>
      <c r="B170" s="15"/>
      <c r="C170" s="15" t="s">
        <v>163</v>
      </c>
      <c r="D170" s="105">
        <v>38400.89394675926</v>
      </c>
      <c r="E170" s="84">
        <v>778573.936472313</v>
      </c>
      <c r="F170" s="95">
        <v>1.8965194764726951</v>
      </c>
      <c r="J170" s="83"/>
      <c r="K170" s="81"/>
      <c r="L170" s="84"/>
      <c r="M170" s="84"/>
    </row>
    <row r="171" spans="1:13" ht="11.25">
      <c r="A171" s="80"/>
      <c r="B171" s="15"/>
      <c r="C171" s="15" t="s">
        <v>87</v>
      </c>
      <c r="D171" s="105">
        <v>38400.901550925926</v>
      </c>
      <c r="E171" s="84">
        <v>5294121.200064888</v>
      </c>
      <c r="F171" s="95">
        <v>0.8380840537256948</v>
      </c>
      <c r="J171" s="83"/>
      <c r="K171" s="81"/>
      <c r="L171" s="84"/>
      <c r="M171" s="84"/>
    </row>
    <row r="172" spans="1:13" ht="11.25">
      <c r="A172" s="80"/>
      <c r="B172" s="15"/>
      <c r="C172" s="15" t="s">
        <v>670</v>
      </c>
      <c r="D172" s="105">
        <v>38400.90917824074</v>
      </c>
      <c r="E172" s="84">
        <v>1485461.958614111</v>
      </c>
      <c r="F172" s="95">
        <v>0.4404536292840157</v>
      </c>
      <c r="J172" s="83"/>
      <c r="K172" s="81"/>
      <c r="L172" s="84"/>
      <c r="M172" s="84"/>
    </row>
    <row r="173" spans="1:13" ht="11.25">
      <c r="A173" s="80"/>
      <c r="B173" s="15"/>
      <c r="C173" s="15" t="s">
        <v>704</v>
      </c>
      <c r="D173" s="105">
        <v>38400.91678240741</v>
      </c>
      <c r="E173" s="84">
        <v>1179248.0430815823</v>
      </c>
      <c r="F173" s="95">
        <v>1.3374731487792888</v>
      </c>
      <c r="J173" s="83"/>
      <c r="K173" s="81"/>
      <c r="L173" s="84"/>
      <c r="M173" s="84"/>
    </row>
    <row r="174" spans="1:13" ht="11.25">
      <c r="A174" s="80"/>
      <c r="B174" s="15"/>
      <c r="C174" s="15" t="s">
        <v>515</v>
      </c>
      <c r="D174" s="105">
        <v>38400.92439814815</v>
      </c>
      <c r="E174" s="84">
        <v>1099094.6362443506</v>
      </c>
      <c r="F174" s="95">
        <v>2.8850602089241835</v>
      </c>
      <c r="J174" s="83"/>
      <c r="K174" s="81"/>
      <c r="L174" s="84"/>
      <c r="M174" s="84"/>
    </row>
    <row r="175" spans="1:13" ht="11.25">
      <c r="A175" s="80"/>
      <c r="B175" s="15"/>
      <c r="C175" s="15" t="s">
        <v>17</v>
      </c>
      <c r="D175" s="105">
        <v>38400.932025462964</v>
      </c>
      <c r="E175" s="84">
        <v>782104.0852557579</v>
      </c>
      <c r="F175" s="95">
        <v>2.363642198840176</v>
      </c>
      <c r="J175" s="83"/>
      <c r="K175" s="81"/>
      <c r="L175" s="84"/>
      <c r="M175" s="84"/>
    </row>
    <row r="176" spans="1:13" ht="11.25">
      <c r="A176" s="80"/>
      <c r="B176" s="15"/>
      <c r="C176" s="15" t="s">
        <v>96</v>
      </c>
      <c r="D176" s="105">
        <v>38400.93965277778</v>
      </c>
      <c r="E176" s="84">
        <v>1064840.8526972067</v>
      </c>
      <c r="F176" s="95">
        <v>1.841315283230931</v>
      </c>
      <c r="J176" s="83"/>
      <c r="K176" s="81"/>
      <c r="L176" s="84"/>
      <c r="M176" s="84"/>
    </row>
    <row r="177" spans="1:13" ht="11.25">
      <c r="A177" s="80"/>
      <c r="B177" s="15"/>
      <c r="C177" s="15" t="s">
        <v>837</v>
      </c>
      <c r="D177" s="105">
        <v>38400.947291666664</v>
      </c>
      <c r="E177" s="84">
        <v>791953.3665146455</v>
      </c>
      <c r="F177" s="95">
        <v>1.9476554349326438</v>
      </c>
      <c r="J177" s="83"/>
      <c r="K177" s="81"/>
      <c r="L177" s="84"/>
      <c r="M177" s="84"/>
    </row>
    <row r="178" spans="1:13" ht="11.25">
      <c r="A178" s="80"/>
      <c r="B178" s="15"/>
      <c r="C178" s="15" t="s">
        <v>871</v>
      </c>
      <c r="D178" s="105">
        <v>38400.95490740741</v>
      </c>
      <c r="E178" s="84">
        <v>3832283.15901159</v>
      </c>
      <c r="F178" s="95">
        <v>1.2463738090172427</v>
      </c>
      <c r="J178" s="83"/>
      <c r="K178" s="81"/>
      <c r="L178" s="84"/>
      <c r="M178" s="84"/>
    </row>
    <row r="179" spans="1:13" ht="11.25">
      <c r="A179" s="80"/>
      <c r="B179" s="15"/>
      <c r="C179" s="15" t="s">
        <v>10</v>
      </c>
      <c r="D179" s="105">
        <v>38400.96251157407</v>
      </c>
      <c r="E179" s="84">
        <v>569185.2391681301</v>
      </c>
      <c r="F179" s="95">
        <v>0.6943375792563153</v>
      </c>
      <c r="J179" s="83"/>
      <c r="K179" s="81"/>
      <c r="L179" s="84"/>
      <c r="M179" s="84"/>
    </row>
    <row r="180" spans="1:13" ht="11.25">
      <c r="A180" s="80"/>
      <c r="B180" s="15"/>
      <c r="C180" s="15" t="s">
        <v>95</v>
      </c>
      <c r="D180" s="105">
        <v>38400.97012731482</v>
      </c>
      <c r="E180" s="84">
        <v>791694.2350242456</v>
      </c>
      <c r="F180" s="95">
        <v>0.44199367595440164</v>
      </c>
      <c r="J180" s="83"/>
      <c r="K180" s="81"/>
      <c r="L180" s="84"/>
      <c r="M180" s="84"/>
    </row>
    <row r="181" spans="1:13" ht="11.25">
      <c r="A181" s="80"/>
      <c r="B181" s="15"/>
      <c r="C181" s="15" t="s">
        <v>49</v>
      </c>
      <c r="D181" s="105">
        <v>38400.97775462963</v>
      </c>
      <c r="E181" s="84">
        <v>838227.6958078821</v>
      </c>
      <c r="F181" s="95">
        <v>1.9431905709813753</v>
      </c>
      <c r="J181" s="83"/>
      <c r="K181" s="81"/>
      <c r="L181" s="84"/>
      <c r="M181" s="84"/>
    </row>
    <row r="182" spans="1:13" ht="11.25">
      <c r="A182" s="80"/>
      <c r="B182" s="15"/>
      <c r="C182" s="15" t="s">
        <v>145</v>
      </c>
      <c r="D182" s="105">
        <v>38400.98535879629</v>
      </c>
      <c r="E182" s="84">
        <v>5050127.745946675</v>
      </c>
      <c r="F182" s="95">
        <v>0.19730055737250793</v>
      </c>
      <c r="J182" s="83"/>
      <c r="K182" s="81"/>
      <c r="L182" s="84"/>
      <c r="M182" s="84"/>
    </row>
    <row r="183" spans="1:13" ht="11.25">
      <c r="A183" s="80"/>
      <c r="B183" s="15"/>
      <c r="C183" s="15" t="s">
        <v>1037</v>
      </c>
      <c r="D183" s="105">
        <v>38400.99297453704</v>
      </c>
      <c r="E183" s="84">
        <v>910356.7043379616</v>
      </c>
      <c r="F183" s="95">
        <v>0.46346950132775416</v>
      </c>
      <c r="J183" s="83"/>
      <c r="K183" s="81"/>
      <c r="L183" s="84"/>
      <c r="M183" s="84"/>
    </row>
    <row r="184" spans="1:13" ht="11.25">
      <c r="A184" s="80"/>
      <c r="B184" s="15"/>
      <c r="C184" s="15" t="s">
        <v>50</v>
      </c>
      <c r="D184" s="105">
        <v>38401.00059027778</v>
      </c>
      <c r="E184" s="84">
        <v>990335.7068902175</v>
      </c>
      <c r="F184" s="95">
        <v>0.5632909957606305</v>
      </c>
      <c r="J184" s="83"/>
      <c r="K184" s="81"/>
      <c r="L184" s="84"/>
      <c r="M184" s="84"/>
    </row>
    <row r="185" spans="1:13" ht="11.25">
      <c r="A185" s="80"/>
      <c r="B185" s="15"/>
      <c r="C185" s="15" t="s">
        <v>203</v>
      </c>
      <c r="D185" s="105">
        <v>38401.00821759259</v>
      </c>
      <c r="E185" s="84">
        <v>794374.1095305206</v>
      </c>
      <c r="F185" s="95">
        <v>3.586323727193405</v>
      </c>
      <c r="J185" s="83"/>
      <c r="K185" s="81"/>
      <c r="L185" s="84"/>
      <c r="M185" s="84"/>
    </row>
    <row r="186" spans="1:13" ht="11.25">
      <c r="A186" s="80"/>
      <c r="B186" s="15"/>
      <c r="C186" s="74" t="s">
        <v>146</v>
      </c>
      <c r="D186" s="105">
        <v>38401.01584490741</v>
      </c>
      <c r="E186" s="84">
        <v>417224.633436811</v>
      </c>
      <c r="F186" s="95">
        <v>1.8221853436764823</v>
      </c>
      <c r="J186" s="83"/>
      <c r="K186" s="81"/>
      <c r="L186" s="84"/>
      <c r="M186" s="84"/>
    </row>
    <row r="187" spans="1:13" ht="11.25">
      <c r="A187" s="80"/>
      <c r="C187" s="74" t="s">
        <v>235</v>
      </c>
      <c r="D187" s="105">
        <v>38401.023460648146</v>
      </c>
      <c r="E187" s="74">
        <v>651.6852811707518</v>
      </c>
      <c r="F187" s="97">
        <v>4.309467786507918</v>
      </c>
      <c r="J187" s="83"/>
      <c r="K187" s="81"/>
      <c r="L187" s="84"/>
      <c r="M187" s="84"/>
    </row>
    <row r="188" spans="1:13" ht="11.25">
      <c r="A188" s="80"/>
      <c r="C188" s="74" t="s">
        <v>197</v>
      </c>
      <c r="D188" s="105">
        <v>38401.03105324074</v>
      </c>
      <c r="E188" s="74">
        <v>5327623.04731542</v>
      </c>
      <c r="F188" s="97">
        <v>1.169134485530118</v>
      </c>
      <c r="J188" s="83"/>
      <c r="K188" s="81"/>
      <c r="L188" s="84"/>
      <c r="M188" s="84"/>
    </row>
    <row r="189" spans="1:13" ht="11.25">
      <c r="A189" s="80"/>
      <c r="C189" s="74" t="s">
        <v>199</v>
      </c>
      <c r="D189" s="105">
        <v>38401.038668981484</v>
      </c>
      <c r="E189" s="74">
        <v>559948.7211270801</v>
      </c>
      <c r="F189" s="97">
        <v>0.9753518262715807</v>
      </c>
      <c r="J189" s="83"/>
      <c r="K189" s="81"/>
      <c r="L189" s="84"/>
      <c r="M189" s="84"/>
    </row>
    <row r="190" spans="1:13" ht="11.25">
      <c r="A190" s="80"/>
      <c r="C190" s="74" t="s">
        <v>202</v>
      </c>
      <c r="D190" s="105">
        <v>38401.046273148146</v>
      </c>
      <c r="E190" s="74">
        <v>807287.33570549</v>
      </c>
      <c r="F190" s="97">
        <v>0.851792629939903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34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35</v>
      </c>
      <c r="D197" s="105" t="s">
        <v>36</v>
      </c>
      <c r="E197" s="74" t="s">
        <v>37</v>
      </c>
      <c r="F197" s="97" t="s">
        <v>45</v>
      </c>
    </row>
    <row r="198" spans="1:13" ht="11.25">
      <c r="A198" s="80" t="s">
        <v>60</v>
      </c>
      <c r="C198" s="74" t="s">
        <v>41</v>
      </c>
      <c r="D198" s="105">
        <v>38400.80872685185</v>
      </c>
      <c r="E198" s="74">
        <v>476707.8418793678</v>
      </c>
      <c r="F198" s="97">
        <v>0.5994684443252792</v>
      </c>
      <c r="J198" s="78"/>
      <c r="K198" s="78"/>
      <c r="L198" s="79"/>
      <c r="M198" s="79"/>
    </row>
    <row r="199" spans="1:13" ht="11.25">
      <c r="A199" s="80"/>
      <c r="C199" s="74" t="s">
        <v>169</v>
      </c>
      <c r="D199" s="105">
        <v>38400.816354166665</v>
      </c>
      <c r="E199" s="74">
        <v>7119.6540977607165</v>
      </c>
      <c r="F199" s="97">
        <v>1.9149192931425876</v>
      </c>
      <c r="H199" s="82"/>
      <c r="J199" s="83"/>
      <c r="K199" s="81"/>
      <c r="L199" s="84"/>
      <c r="M199" s="84"/>
    </row>
    <row r="200" spans="1:13" ht="11.25">
      <c r="A200" s="80"/>
      <c r="C200" s="74" t="s">
        <v>170</v>
      </c>
      <c r="D200" s="105">
        <v>38400.82398148148</v>
      </c>
      <c r="E200" s="74">
        <v>483525.72580003494</v>
      </c>
      <c r="F200" s="97">
        <v>1.4376315094098155</v>
      </c>
      <c r="J200" s="83"/>
      <c r="K200" s="81"/>
      <c r="L200" s="84"/>
      <c r="M200" s="84"/>
    </row>
    <row r="201" spans="1:13" ht="11.25">
      <c r="A201" s="80"/>
      <c r="C201" s="74" t="s">
        <v>88</v>
      </c>
      <c r="D201" s="105">
        <v>38400.83162037037</v>
      </c>
      <c r="E201" s="74">
        <v>488633.95372406393</v>
      </c>
      <c r="F201" s="97">
        <v>0.6235896618140474</v>
      </c>
      <c r="J201" s="83"/>
      <c r="K201" s="81"/>
      <c r="L201" s="84"/>
      <c r="M201" s="84"/>
    </row>
    <row r="202" spans="1:13" ht="11.25">
      <c r="A202" s="80"/>
      <c r="C202" s="74" t="s">
        <v>162</v>
      </c>
      <c r="D202" s="105">
        <v>38400.83923611111</v>
      </c>
      <c r="E202" s="74">
        <v>332825.69964790595</v>
      </c>
      <c r="F202" s="97">
        <v>0.9164837118330738</v>
      </c>
      <c r="J202" s="83"/>
      <c r="K202" s="81"/>
      <c r="L202" s="84"/>
      <c r="M202" s="84"/>
    </row>
    <row r="203" spans="1:13" ht="11.25">
      <c r="A203" s="80"/>
      <c r="C203" s="74" t="s">
        <v>191</v>
      </c>
      <c r="D203" s="105">
        <v>38400.846863425926</v>
      </c>
      <c r="E203" s="74">
        <v>692370.8669001285</v>
      </c>
      <c r="F203" s="97">
        <v>1.4349141544465374</v>
      </c>
      <c r="J203" s="83"/>
      <c r="K203" s="81"/>
      <c r="L203" s="84"/>
      <c r="M203" s="84"/>
    </row>
    <row r="204" spans="1:13" ht="11.25">
      <c r="A204" s="80"/>
      <c r="C204" s="74" t="s">
        <v>86</v>
      </c>
      <c r="D204" s="105">
        <v>38400.85449074074</v>
      </c>
      <c r="E204" s="74">
        <v>480000.89784097427</v>
      </c>
      <c r="F204" s="97">
        <v>2.376309514152471</v>
      </c>
      <c r="J204" s="83"/>
      <c r="K204" s="81"/>
      <c r="L204" s="84"/>
      <c r="M204" s="84"/>
    </row>
    <row r="205" spans="1:13" ht="11.25">
      <c r="A205" s="80"/>
      <c r="C205" s="74" t="s">
        <v>468</v>
      </c>
      <c r="D205" s="105">
        <v>38400.86211805556</v>
      </c>
      <c r="E205" s="74">
        <v>327235.13889169693</v>
      </c>
      <c r="F205" s="97">
        <v>0.7995384056363046</v>
      </c>
      <c r="J205" s="83"/>
      <c r="K205" s="81"/>
      <c r="L205" s="84"/>
      <c r="M205" s="84"/>
    </row>
    <row r="206" spans="1:13" ht="11.25">
      <c r="A206" s="80"/>
      <c r="C206" s="74" t="s">
        <v>502</v>
      </c>
      <c r="D206" s="105">
        <v>38400.869733796295</v>
      </c>
      <c r="E206" s="74">
        <v>326504.37841685367</v>
      </c>
      <c r="F206" s="97">
        <v>1.2085289631362697</v>
      </c>
      <c r="J206" s="83"/>
      <c r="K206" s="81"/>
      <c r="L206" s="84"/>
      <c r="M206" s="84"/>
    </row>
    <row r="207" spans="1:13" ht="11.25">
      <c r="A207" s="80"/>
      <c r="C207" s="74" t="s">
        <v>537</v>
      </c>
      <c r="D207" s="105">
        <v>38400.87734953704</v>
      </c>
      <c r="E207" s="74">
        <v>233420.265557607</v>
      </c>
      <c r="F207" s="97">
        <v>1.5028208591703527</v>
      </c>
      <c r="J207" s="83"/>
      <c r="K207" s="81"/>
      <c r="L207" s="84"/>
      <c r="M207" s="84"/>
    </row>
    <row r="208" spans="1:13" ht="11.25">
      <c r="A208" s="80"/>
      <c r="C208" s="74" t="s">
        <v>89</v>
      </c>
      <c r="D208" s="105">
        <v>38400.88496527778</v>
      </c>
      <c r="E208" s="74">
        <v>254526.57752426714</v>
      </c>
      <c r="F208" s="97">
        <v>2.2934261429768834</v>
      </c>
      <c r="J208" s="83"/>
      <c r="K208" s="81"/>
      <c r="L208" s="84"/>
      <c r="M208" s="84"/>
    </row>
    <row r="209" spans="1:13" ht="11.25">
      <c r="A209" s="80"/>
      <c r="C209" s="74" t="s">
        <v>163</v>
      </c>
      <c r="D209" s="105">
        <v>38400.892592592594</v>
      </c>
      <c r="E209" s="74">
        <v>412692.2106536279</v>
      </c>
      <c r="F209" s="97">
        <v>1.3339795220255264</v>
      </c>
      <c r="J209" s="83"/>
      <c r="K209" s="81"/>
      <c r="L209" s="84"/>
      <c r="M209" s="84"/>
    </row>
    <row r="210" spans="1:13" ht="11.25">
      <c r="A210" s="80"/>
      <c r="C210" s="74" t="s">
        <v>87</v>
      </c>
      <c r="D210" s="105">
        <v>38400.90020833333</v>
      </c>
      <c r="E210" s="74">
        <v>291160.6824790612</v>
      </c>
      <c r="F210" s="97">
        <v>0.41597994182262665</v>
      </c>
      <c r="J210" s="83"/>
      <c r="K210" s="81"/>
      <c r="L210" s="84"/>
      <c r="M210" s="84"/>
    </row>
    <row r="211" spans="1:13" ht="11.25">
      <c r="A211" s="80"/>
      <c r="C211" s="74" t="s">
        <v>670</v>
      </c>
      <c r="D211" s="105">
        <v>38400.90782407407</v>
      </c>
      <c r="E211" s="74">
        <v>239570.43093633652</v>
      </c>
      <c r="F211" s="97">
        <v>1.8941948506546873</v>
      </c>
      <c r="J211" s="83"/>
      <c r="K211" s="81"/>
      <c r="L211" s="84"/>
      <c r="M211" s="84"/>
    </row>
    <row r="212" spans="1:13" ht="11.25">
      <c r="A212" s="80"/>
      <c r="C212" s="74" t="s">
        <v>704</v>
      </c>
      <c r="D212" s="105">
        <v>38400.91543981482</v>
      </c>
      <c r="E212" s="74">
        <v>242533.98405440646</v>
      </c>
      <c r="F212" s="97">
        <v>2.401128513598583</v>
      </c>
      <c r="J212" s="83"/>
      <c r="K212" s="81"/>
      <c r="L212" s="84"/>
      <c r="M212" s="84"/>
    </row>
    <row r="213" spans="1:13" ht="11.25">
      <c r="A213" s="80"/>
      <c r="C213" s="74" t="s">
        <v>515</v>
      </c>
      <c r="D213" s="105">
        <v>38400.923055555555</v>
      </c>
      <c r="E213" s="74">
        <v>243489.8479984601</v>
      </c>
      <c r="F213" s="97">
        <v>1.6764374792243677</v>
      </c>
      <c r="J213" s="83"/>
      <c r="K213" s="81"/>
      <c r="L213" s="84"/>
      <c r="M213" s="84"/>
    </row>
    <row r="214" spans="1:13" ht="11.25">
      <c r="A214" s="80"/>
      <c r="C214" s="74" t="s">
        <v>17</v>
      </c>
      <c r="D214" s="105">
        <v>38400.93067129629</v>
      </c>
      <c r="E214" s="74">
        <v>408836.60240284854</v>
      </c>
      <c r="F214" s="97">
        <v>2.124836656821745</v>
      </c>
      <c r="J214" s="83"/>
      <c r="K214" s="81"/>
      <c r="L214" s="84"/>
      <c r="M214" s="84"/>
    </row>
    <row r="215" spans="1:13" ht="11.25">
      <c r="A215" s="80"/>
      <c r="C215" s="74" t="s">
        <v>96</v>
      </c>
      <c r="D215" s="105">
        <v>38400.93829861111</v>
      </c>
      <c r="E215" s="74">
        <v>420293.1325581843</v>
      </c>
      <c r="F215" s="97">
        <v>1.278268481584886</v>
      </c>
      <c r="J215" s="83"/>
      <c r="K215" s="81"/>
      <c r="L215" s="84"/>
      <c r="M215" s="84"/>
    </row>
    <row r="216" spans="1:13" ht="11.25">
      <c r="A216" s="80"/>
      <c r="C216" s="74" t="s">
        <v>837</v>
      </c>
      <c r="D216" s="105">
        <v>38400.9459375</v>
      </c>
      <c r="E216" s="74">
        <v>164690.1631369566</v>
      </c>
      <c r="F216" s="97">
        <v>0.9353917950106944</v>
      </c>
      <c r="J216" s="83"/>
      <c r="K216" s="81"/>
      <c r="L216" s="84"/>
      <c r="M216" s="84"/>
    </row>
    <row r="217" spans="1:13" ht="11.25">
      <c r="A217" s="80"/>
      <c r="C217" s="74" t="s">
        <v>871</v>
      </c>
      <c r="D217" s="105">
        <v>38400.95355324074</v>
      </c>
      <c r="E217" s="74">
        <v>423506.81627861655</v>
      </c>
      <c r="F217" s="97">
        <v>0.9563309263027742</v>
      </c>
      <c r="J217" s="83"/>
      <c r="K217" s="81"/>
      <c r="L217" s="84"/>
      <c r="M217" s="84"/>
    </row>
    <row r="218" spans="1:13" ht="11.25">
      <c r="A218" s="80"/>
      <c r="C218" s="74" t="s">
        <v>10</v>
      </c>
      <c r="D218" s="105">
        <v>38400.96115740741</v>
      </c>
      <c r="E218" s="74">
        <v>441014.1730025584</v>
      </c>
      <c r="F218" s="97">
        <v>0.595954583938779</v>
      </c>
      <c r="J218" s="83"/>
      <c r="K218" s="81"/>
      <c r="L218" s="84"/>
      <c r="M218" s="84"/>
    </row>
    <row r="219" spans="1:13" ht="11.25">
      <c r="A219" s="80"/>
      <c r="C219" s="74" t="s">
        <v>95</v>
      </c>
      <c r="D219" s="105">
        <v>38400.96878472222</v>
      </c>
      <c r="E219" s="74">
        <v>427029.69623199606</v>
      </c>
      <c r="F219" s="97">
        <v>0.7829281812760397</v>
      </c>
      <c r="J219" s="83"/>
      <c r="K219" s="81"/>
      <c r="L219" s="84"/>
      <c r="M219" s="84"/>
    </row>
    <row r="220" spans="1:13" ht="11.25">
      <c r="A220" s="80"/>
      <c r="C220" s="74" t="s">
        <v>49</v>
      </c>
      <c r="D220" s="105">
        <v>38400.97640046296</v>
      </c>
      <c r="E220" s="74">
        <v>656738.2996985117</v>
      </c>
      <c r="F220" s="97">
        <v>2.2732128528605764</v>
      </c>
      <c r="J220" s="83"/>
      <c r="K220" s="81"/>
      <c r="L220" s="84"/>
      <c r="M220" s="84"/>
    </row>
    <row r="221" spans="1:13" ht="11.25">
      <c r="A221" s="80"/>
      <c r="C221" s="74" t="s">
        <v>145</v>
      </c>
      <c r="D221" s="105">
        <v>38400.98400462963</v>
      </c>
      <c r="E221" s="74">
        <v>302127.28688907373</v>
      </c>
      <c r="F221" s="97">
        <v>0.8166726187863188</v>
      </c>
      <c r="J221" s="83"/>
      <c r="K221" s="81"/>
      <c r="L221" s="84"/>
      <c r="M221" s="84"/>
    </row>
    <row r="222" spans="1:13" ht="11.25">
      <c r="A222" s="80"/>
      <c r="C222" s="74" t="s">
        <v>1037</v>
      </c>
      <c r="D222" s="105">
        <v>38400.99162037037</v>
      </c>
      <c r="E222" s="74">
        <v>264127.4924364115</v>
      </c>
      <c r="F222" s="97">
        <v>1.634299008048368</v>
      </c>
      <c r="J222" s="83"/>
      <c r="K222" s="81"/>
      <c r="L222" s="84"/>
      <c r="M222" s="84"/>
    </row>
    <row r="223" spans="1:13" ht="11.25">
      <c r="A223" s="80"/>
      <c r="C223" s="74" t="s">
        <v>50</v>
      </c>
      <c r="D223" s="105">
        <v>38400.999247685184</v>
      </c>
      <c r="E223" s="74">
        <v>322355.6184732144</v>
      </c>
      <c r="F223" s="97">
        <v>2.623911519984367</v>
      </c>
      <c r="J223" s="83"/>
      <c r="K223" s="81"/>
      <c r="L223" s="84"/>
      <c r="M223" s="84"/>
    </row>
    <row r="224" spans="1:13" ht="11.25">
      <c r="A224" s="80"/>
      <c r="C224" s="74" t="s">
        <v>203</v>
      </c>
      <c r="D224" s="105">
        <v>38401.00686342592</v>
      </c>
      <c r="E224" s="74">
        <v>436162.84725332505</v>
      </c>
      <c r="F224" s="97">
        <v>0.9852247839167961</v>
      </c>
      <c r="J224" s="83"/>
      <c r="K224" s="81"/>
      <c r="L224" s="84"/>
      <c r="M224" s="84"/>
    </row>
    <row r="225" spans="1:13" ht="11.25">
      <c r="A225" s="80"/>
      <c r="C225" s="74" t="s">
        <v>146</v>
      </c>
      <c r="D225" s="105">
        <v>38401.014502314814</v>
      </c>
      <c r="E225" s="74">
        <v>272621.3197360039</v>
      </c>
      <c r="F225" s="97">
        <v>1.045127264740178</v>
      </c>
      <c r="J225" s="83"/>
      <c r="K225" s="81"/>
      <c r="L225" s="84"/>
      <c r="M225" s="84"/>
    </row>
    <row r="226" spans="1:13" ht="11.25">
      <c r="A226" s="80"/>
      <c r="C226" s="74" t="s">
        <v>235</v>
      </c>
      <c r="D226" s="105">
        <v>38401.02210648148</v>
      </c>
      <c r="E226" s="74">
        <v>6635.072740525007</v>
      </c>
      <c r="F226" s="97">
        <v>1.4480129963148085</v>
      </c>
      <c r="J226" s="83"/>
      <c r="K226" s="81"/>
      <c r="L226" s="84"/>
      <c r="M226" s="84"/>
    </row>
    <row r="227" spans="1:6" ht="11.25">
      <c r="A227" s="80"/>
      <c r="C227" s="74" t="s">
        <v>197</v>
      </c>
      <c r="D227" s="105">
        <v>38401.029699074075</v>
      </c>
      <c r="E227" s="74">
        <v>299159.9329280853</v>
      </c>
      <c r="F227" s="97">
        <v>1.9217157654428874</v>
      </c>
    </row>
    <row r="228" spans="1:13" ht="11.25">
      <c r="A228" s="80"/>
      <c r="C228" s="74" t="s">
        <v>199</v>
      </c>
      <c r="D228" s="105">
        <v>38401.037314814814</v>
      </c>
      <c r="E228" s="74">
        <v>451523.4091509208</v>
      </c>
      <c r="F228" s="97">
        <v>0.5964396791086444</v>
      </c>
      <c r="H228" s="83"/>
      <c r="M228" s="77"/>
    </row>
    <row r="229" spans="1:6" ht="11.25">
      <c r="A229" s="80"/>
      <c r="C229" s="74" t="s">
        <v>202</v>
      </c>
      <c r="D229" s="105">
        <v>38401.04493055555</v>
      </c>
      <c r="E229" s="74">
        <v>426885.86456982547</v>
      </c>
      <c r="F229" s="97">
        <v>0.672231341127311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34</v>
      </c>
    </row>
    <row r="234" ht="11.25">
      <c r="A234" s="80"/>
    </row>
    <row r="235" ht="11.25">
      <c r="A235" s="80"/>
    </row>
    <row r="236" spans="1:6" ht="11.25">
      <c r="A236" s="80"/>
      <c r="C236" s="74" t="s">
        <v>35</v>
      </c>
      <c r="D236" s="105" t="s">
        <v>36</v>
      </c>
      <c r="E236" s="74" t="s">
        <v>37</v>
      </c>
      <c r="F236" s="97" t="s">
        <v>45</v>
      </c>
    </row>
    <row r="237" spans="1:6" ht="11.25">
      <c r="A237" s="80" t="s">
        <v>27</v>
      </c>
      <c r="C237" s="74" t="s">
        <v>41</v>
      </c>
      <c r="D237" s="105">
        <v>38400.812418981484</v>
      </c>
      <c r="E237" s="74">
        <v>525594.6180958768</v>
      </c>
      <c r="F237" s="97">
        <v>1.0391085352613552</v>
      </c>
    </row>
    <row r="238" spans="1:6" ht="11.25">
      <c r="A238" s="80"/>
      <c r="C238" s="74" t="s">
        <v>169</v>
      </c>
      <c r="D238" s="105">
        <v>38400.8200462963</v>
      </c>
      <c r="E238" s="74">
        <v>10272.580060924358</v>
      </c>
      <c r="F238" s="97">
        <v>1.2948692235098773</v>
      </c>
    </row>
    <row r="239" spans="1:6" ht="11.25">
      <c r="A239" s="80"/>
      <c r="C239" s="74" t="s">
        <v>170</v>
      </c>
      <c r="D239" s="105">
        <v>38400.827673611115</v>
      </c>
      <c r="E239" s="74">
        <v>425758.19840301125</v>
      </c>
      <c r="F239" s="97">
        <v>1.30956244364147</v>
      </c>
    </row>
    <row r="240" spans="1:6" ht="11.25">
      <c r="A240" s="80"/>
      <c r="C240" s="74" t="s">
        <v>88</v>
      </c>
      <c r="D240" s="105">
        <v>38400.8353125</v>
      </c>
      <c r="E240" s="74">
        <v>526750.4375349766</v>
      </c>
      <c r="F240" s="97">
        <v>2.6937644851492144</v>
      </c>
    </row>
    <row r="241" spans="1:6" ht="11.25">
      <c r="A241" s="80"/>
      <c r="C241" s="74" t="s">
        <v>162</v>
      </c>
      <c r="D241" s="105">
        <v>38400.84292824074</v>
      </c>
      <c r="E241" s="74">
        <v>16617.336544917383</v>
      </c>
      <c r="F241" s="97">
        <v>1.861493266652572</v>
      </c>
    </row>
    <row r="242" spans="1:6" ht="11.25">
      <c r="A242" s="80"/>
      <c r="C242" s="74" t="s">
        <v>191</v>
      </c>
      <c r="D242" s="105">
        <v>38400.85055555555</v>
      </c>
      <c r="E242" s="74">
        <v>592122.9425198077</v>
      </c>
      <c r="F242" s="97">
        <v>1.5371396172061944</v>
      </c>
    </row>
    <row r="243" spans="1:6" ht="11.25">
      <c r="A243" s="80"/>
      <c r="C243" s="74" t="s">
        <v>86</v>
      </c>
      <c r="D243" s="105">
        <v>38400.8581712963</v>
      </c>
      <c r="E243" s="74">
        <v>525528.1905146723</v>
      </c>
      <c r="F243" s="97">
        <v>1.3186559509654356</v>
      </c>
    </row>
    <row r="244" spans="1:6" ht="11.25">
      <c r="A244" s="80"/>
      <c r="C244" s="74" t="s">
        <v>468</v>
      </c>
      <c r="D244" s="105">
        <v>38400.865798611114</v>
      </c>
      <c r="E244" s="74">
        <v>519376.4059421727</v>
      </c>
      <c r="F244" s="97">
        <v>6.9544298138072564</v>
      </c>
    </row>
    <row r="245" spans="1:6" ht="11.25">
      <c r="A245" s="80"/>
      <c r="C245" s="74" t="s">
        <v>502</v>
      </c>
      <c r="D245" s="105">
        <v>38400.87342592593</v>
      </c>
      <c r="E245" s="74">
        <v>445889.80676703417</v>
      </c>
      <c r="F245" s="97">
        <v>1.1813675603676594</v>
      </c>
    </row>
    <row r="246" spans="1:6" ht="11.25">
      <c r="A246" s="80"/>
      <c r="C246" s="74" t="s">
        <v>537</v>
      </c>
      <c r="D246" s="105">
        <v>38400.88104166667</v>
      </c>
      <c r="E246" s="74">
        <v>412027.57350377826</v>
      </c>
      <c r="F246" s="97">
        <v>1.4725316792575007</v>
      </c>
    </row>
    <row r="247" spans="1:6" ht="11.25">
      <c r="A247" s="80"/>
      <c r="C247" s="74" t="s">
        <v>89</v>
      </c>
      <c r="D247" s="105">
        <v>38400.888657407406</v>
      </c>
      <c r="E247" s="74">
        <v>698464.2972538535</v>
      </c>
      <c r="F247" s="97">
        <v>1.112833390978249</v>
      </c>
    </row>
    <row r="248" spans="1:6" ht="11.25">
      <c r="A248" s="80"/>
      <c r="C248" s="74" t="s">
        <v>163</v>
      </c>
      <c r="D248" s="105">
        <v>38400.89627314815</v>
      </c>
      <c r="E248" s="74">
        <v>493998.00081699097</v>
      </c>
      <c r="F248" s="97">
        <v>1.511083641328178</v>
      </c>
    </row>
    <row r="249" spans="1:6" ht="11.25">
      <c r="A249" s="80"/>
      <c r="C249" s="74" t="s">
        <v>87</v>
      </c>
      <c r="D249" s="105">
        <v>38400.90388888889</v>
      </c>
      <c r="E249" s="74">
        <v>10381.609512104336</v>
      </c>
      <c r="F249" s="97">
        <v>1.047843733343558</v>
      </c>
    </row>
    <row r="250" spans="1:6" ht="11.25">
      <c r="A250" s="80"/>
      <c r="C250" s="74" t="s">
        <v>670</v>
      </c>
      <c r="D250" s="105">
        <v>38400.911516203705</v>
      </c>
      <c r="E250" s="74">
        <v>322678.7997159507</v>
      </c>
      <c r="F250" s="97">
        <v>1.2201118722958972</v>
      </c>
    </row>
    <row r="251" spans="1:6" ht="11.25">
      <c r="A251" s="80"/>
      <c r="C251" s="74" t="s">
        <v>704</v>
      </c>
      <c r="D251" s="105">
        <v>38400.91913194444</v>
      </c>
      <c r="E251" s="74">
        <v>378595.1311127258</v>
      </c>
      <c r="F251" s="97">
        <v>1.7194805517750669</v>
      </c>
    </row>
    <row r="252" spans="1:6" ht="11.25">
      <c r="A252" s="80"/>
      <c r="C252" s="74" t="s">
        <v>515</v>
      </c>
      <c r="D252" s="105">
        <v>38400.92674768518</v>
      </c>
      <c r="E252" s="74">
        <v>414038.3457703505</v>
      </c>
      <c r="F252" s="97">
        <v>1.9849244678734936</v>
      </c>
    </row>
    <row r="253" spans="1:6" ht="11.25">
      <c r="A253" s="80"/>
      <c r="C253" s="74" t="s">
        <v>17</v>
      </c>
      <c r="D253" s="105">
        <v>38400.93436342593</v>
      </c>
      <c r="E253" s="74">
        <v>498248.0283801347</v>
      </c>
      <c r="F253" s="97">
        <v>0.9181966943835163</v>
      </c>
    </row>
    <row r="254" spans="1:6" ht="11.25">
      <c r="A254" s="80"/>
      <c r="C254" s="74" t="s">
        <v>96</v>
      </c>
      <c r="D254" s="105">
        <v>38400.94199074074</v>
      </c>
      <c r="E254" s="74">
        <v>394912.38619705895</v>
      </c>
      <c r="F254" s="97">
        <v>1.1752869676776287</v>
      </c>
    </row>
    <row r="255" spans="1:6" ht="11.25">
      <c r="A255" s="80"/>
      <c r="C255" s="74" t="s">
        <v>837</v>
      </c>
      <c r="D255" s="105">
        <v>38400.94962962963</v>
      </c>
      <c r="E255" s="74">
        <v>537624.5151931884</v>
      </c>
      <c r="F255" s="97">
        <v>1.644837842349159</v>
      </c>
    </row>
    <row r="256" spans="1:6" ht="11.25">
      <c r="A256" s="80"/>
      <c r="C256" s="74" t="s">
        <v>871</v>
      </c>
      <c r="D256" s="105">
        <v>38400.95724537037</v>
      </c>
      <c r="E256" s="74">
        <v>99178.07449862547</v>
      </c>
      <c r="F256" s="97">
        <v>1.5455577281299673</v>
      </c>
    </row>
    <row r="257" spans="1:6" ht="11.25">
      <c r="A257" s="80"/>
      <c r="C257" s="74" t="s">
        <v>10</v>
      </c>
      <c r="D257" s="105">
        <v>38400.964849537035</v>
      </c>
      <c r="E257" s="74">
        <v>609275.9658993091</v>
      </c>
      <c r="F257" s="97">
        <v>2.7420347011993442</v>
      </c>
    </row>
    <row r="258" spans="1:6" ht="11.25">
      <c r="A258" s="80"/>
      <c r="C258" s="74" t="s">
        <v>95</v>
      </c>
      <c r="D258" s="105">
        <v>38400.97246527778</v>
      </c>
      <c r="E258" s="74">
        <v>494894.9469444722</v>
      </c>
      <c r="F258" s="97">
        <v>0.6937037632116221</v>
      </c>
    </row>
    <row r="259" spans="1:6" ht="11.25">
      <c r="A259" s="80"/>
      <c r="C259" s="74" t="s">
        <v>49</v>
      </c>
      <c r="D259" s="105">
        <v>38400.98008101852</v>
      </c>
      <c r="E259" s="74">
        <v>460251.7775145077</v>
      </c>
      <c r="F259" s="97">
        <v>1.0582865310230483</v>
      </c>
    </row>
    <row r="260" spans="1:6" ht="11.25">
      <c r="A260" s="80"/>
      <c r="C260" s="74" t="s">
        <v>145</v>
      </c>
      <c r="D260" s="105">
        <v>38400.98769675926</v>
      </c>
      <c r="E260" s="74">
        <v>15703.328312891505</v>
      </c>
      <c r="F260" s="97">
        <v>0.7736813076017713</v>
      </c>
    </row>
    <row r="261" spans="1:6" ht="11.25">
      <c r="A261" s="80"/>
      <c r="C261" s="74" t="s">
        <v>1037</v>
      </c>
      <c r="D261" s="105">
        <v>38400.9953125</v>
      </c>
      <c r="E261" s="74">
        <v>586852.3204433569</v>
      </c>
      <c r="F261" s="97">
        <v>1.0956350501124528</v>
      </c>
    </row>
    <row r="262" spans="1:6" ht="11.25">
      <c r="A262" s="80"/>
      <c r="C262" s="74" t="s">
        <v>50</v>
      </c>
      <c r="D262" s="105">
        <v>38401.00293981482</v>
      </c>
      <c r="E262" s="74">
        <v>567917.3616408118</v>
      </c>
      <c r="F262" s="97">
        <v>0.6741773833572431</v>
      </c>
    </row>
    <row r="263" spans="1:6" ht="11.25">
      <c r="A263" s="80"/>
      <c r="C263" s="74" t="s">
        <v>203</v>
      </c>
      <c r="D263" s="105">
        <v>38401.010567129626</v>
      </c>
      <c r="E263" s="74">
        <v>503060.32358019054</v>
      </c>
      <c r="F263" s="97">
        <v>0.4258313606273837</v>
      </c>
    </row>
    <row r="264" spans="1:6" ht="11.25">
      <c r="A264" s="80"/>
      <c r="C264" s="74" t="s">
        <v>146</v>
      </c>
      <c r="D264" s="105">
        <v>38401.01818287037</v>
      </c>
      <c r="E264" s="74">
        <v>719808.4115232058</v>
      </c>
      <c r="F264" s="97">
        <v>0.4748639876380837</v>
      </c>
    </row>
    <row r="265" spans="1:6" ht="11.25">
      <c r="A265" s="80"/>
      <c r="C265" s="74" t="s">
        <v>235</v>
      </c>
      <c r="D265" s="105">
        <v>38401.02578703704</v>
      </c>
      <c r="E265" s="74">
        <v>9132.52781146939</v>
      </c>
      <c r="F265" s="97">
        <v>1.124830016221516</v>
      </c>
    </row>
    <row r="266" spans="1:6" ht="11.25">
      <c r="A266" s="80"/>
      <c r="C266" s="74" t="s">
        <v>197</v>
      </c>
      <c r="D266" s="105">
        <v>38401.0333912037</v>
      </c>
      <c r="E266" s="74">
        <v>10617.894505730317</v>
      </c>
      <c r="F266" s="97">
        <v>1.111250885990617</v>
      </c>
    </row>
    <row r="267" spans="1:6" ht="11.25">
      <c r="A267" s="80"/>
      <c r="C267" s="74" t="s">
        <v>199</v>
      </c>
      <c r="D267" s="105">
        <v>38401.04100694445</v>
      </c>
      <c r="E267" s="74">
        <v>618898.4341232853</v>
      </c>
      <c r="F267" s="97">
        <v>1.5567365618955242</v>
      </c>
    </row>
    <row r="268" spans="1:6" ht="11.25">
      <c r="A268" s="80"/>
      <c r="C268" s="74" t="s">
        <v>202</v>
      </c>
      <c r="D268" s="105">
        <v>38401.04861111111</v>
      </c>
      <c r="E268" s="74">
        <v>509500.83673835493</v>
      </c>
      <c r="F268" s="97">
        <v>0.8213531079562557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34</v>
      </c>
    </row>
    <row r="273" ht="11.25">
      <c r="A273" s="80"/>
    </row>
    <row r="274" ht="11.25">
      <c r="A274" s="80"/>
    </row>
    <row r="275" spans="1:6" ht="11.25">
      <c r="A275" s="80"/>
      <c r="C275" s="74" t="s">
        <v>35</v>
      </c>
      <c r="D275" s="105" t="s">
        <v>36</v>
      </c>
      <c r="E275" s="74" t="s">
        <v>37</v>
      </c>
      <c r="F275" s="97" t="s">
        <v>45</v>
      </c>
    </row>
    <row r="276" spans="1:6" ht="11.25">
      <c r="A276" s="80" t="s">
        <v>90</v>
      </c>
      <c r="C276" s="74" t="s">
        <v>41</v>
      </c>
      <c r="D276" s="105">
        <v>38400.80756944444</v>
      </c>
      <c r="E276" s="74">
        <v>23.219956774882277</v>
      </c>
      <c r="F276" s="97">
        <v>150.81604855413204</v>
      </c>
    </row>
    <row r="277" spans="1:6" ht="11.25">
      <c r="A277" s="80"/>
      <c r="C277" s="74" t="s">
        <v>169</v>
      </c>
      <c r="D277" s="105">
        <v>38400.81520833333</v>
      </c>
      <c r="E277" s="74">
        <v>46.5651454000539</v>
      </c>
      <c r="F277" s="97">
        <v>48.16674355012657</v>
      </c>
    </row>
    <row r="278" spans="1:6" ht="11.25">
      <c r="A278" s="80"/>
      <c r="C278" s="74" t="s">
        <v>170</v>
      </c>
      <c r="D278" s="105">
        <v>38400.82282407407</v>
      </c>
      <c r="E278" s="74">
        <v>23.219956774882277</v>
      </c>
      <c r="F278" s="97">
        <v>150.81604855413204</v>
      </c>
    </row>
    <row r="279" spans="1:6" ht="11.25">
      <c r="A279" s="80"/>
      <c r="C279" s="74" t="s">
        <v>88</v>
      </c>
      <c r="D279" s="105">
        <v>38400.830462962964</v>
      </c>
      <c r="E279" s="74">
        <v>326.28994288873434</v>
      </c>
      <c r="F279" s="97">
        <v>6.971289152243624</v>
      </c>
    </row>
    <row r="280" spans="1:6" ht="11.25">
      <c r="A280" s="80"/>
      <c r="C280" s="74" t="s">
        <v>162</v>
      </c>
      <c r="D280" s="105">
        <v>38400.83809027778</v>
      </c>
      <c r="E280" s="74">
        <v>20.75337303554712</v>
      </c>
      <c r="F280" s="97">
        <v>116.86163765237986</v>
      </c>
    </row>
    <row r="281" spans="1:6" ht="11.25">
      <c r="A281" s="80"/>
      <c r="C281" s="74" t="s">
        <v>191</v>
      </c>
      <c r="D281" s="105">
        <v>38400.84570601852</v>
      </c>
      <c r="E281" s="74">
        <v>238.92757149036655</v>
      </c>
      <c r="F281" s="97">
        <v>30.547277364192865</v>
      </c>
    </row>
    <row r="282" spans="1:6" ht="11.25">
      <c r="A282" s="80"/>
      <c r="C282" s="74" t="s">
        <v>86</v>
      </c>
      <c r="D282" s="105">
        <v>38400.85333333333</v>
      </c>
      <c r="E282" s="74">
        <v>254.7845919610612</v>
      </c>
      <c r="F282" s="97">
        <v>41.91385628349274</v>
      </c>
    </row>
    <row r="283" spans="1:6" ht="11.25">
      <c r="A283" s="80"/>
      <c r="C283" s="74" t="s">
        <v>468</v>
      </c>
      <c r="D283" s="105">
        <v>38400.86096064815</v>
      </c>
      <c r="E283" s="74">
        <v>13.879445592111727</v>
      </c>
      <c r="F283" s="97">
        <v>81.70592366533732</v>
      </c>
    </row>
    <row r="284" spans="1:6" ht="11.25">
      <c r="A284" s="80"/>
      <c r="C284" s="74" t="s">
        <v>502</v>
      </c>
      <c r="D284" s="105">
        <v>38400.868576388886</v>
      </c>
      <c r="E284" s="74">
        <v>45.128521364370116</v>
      </c>
      <c r="F284" s="97">
        <v>50.25183985207834</v>
      </c>
    </row>
    <row r="285" spans="1:6" ht="11.25">
      <c r="A285" s="80"/>
      <c r="C285" s="74" t="s">
        <v>537</v>
      </c>
      <c r="D285" s="105">
        <v>38400.87619212963</v>
      </c>
      <c r="E285" s="74">
        <v>18.15041818376544</v>
      </c>
      <c r="F285" s="97">
        <v>73.18344304925928</v>
      </c>
    </row>
    <row r="286" spans="1:6" ht="11.25">
      <c r="A286" s="80"/>
      <c r="C286" s="74" t="s">
        <v>89</v>
      </c>
      <c r="D286" s="105">
        <v>38400.88381944445</v>
      </c>
      <c r="E286" s="74">
        <v>103.4280120189386</v>
      </c>
      <c r="F286" s="97">
        <v>29.852851524006283</v>
      </c>
    </row>
    <row r="287" spans="1:6" ht="11.25">
      <c r="A287" s="80"/>
      <c r="C287" s="74" t="s">
        <v>163</v>
      </c>
      <c r="D287" s="105">
        <v>38400.891435185185</v>
      </c>
      <c r="E287" s="74">
        <v>217.6712762509397</v>
      </c>
      <c r="F287" s="97">
        <v>46.78133305021661</v>
      </c>
    </row>
    <row r="288" spans="1:6" ht="11.25">
      <c r="A288" s="80"/>
      <c r="C288" s="74" t="s">
        <v>87</v>
      </c>
      <c r="D288" s="105">
        <v>38400.899050925924</v>
      </c>
      <c r="E288" s="74">
        <v>58.915434626540694</v>
      </c>
      <c r="F288" s="97">
        <v>32.46519893179704</v>
      </c>
    </row>
    <row r="289" spans="1:5" ht="11.25">
      <c r="A289" s="80"/>
      <c r="C289" s="74" t="s">
        <v>670</v>
      </c>
      <c r="D289" s="105">
        <v>38400.90666666667</v>
      </c>
      <c r="E289" s="74">
        <v>-2.6393170715439735</v>
      </c>
    </row>
    <row r="290" spans="1:6" ht="11.25">
      <c r="A290" s="80"/>
      <c r="C290" s="74" t="s">
        <v>704</v>
      </c>
      <c r="D290" s="105">
        <v>38400.91428240741</v>
      </c>
      <c r="E290" s="74">
        <v>16.369646182495345</v>
      </c>
      <c r="F290" s="97">
        <v>77.35219076200084</v>
      </c>
    </row>
    <row r="291" spans="1:6" ht="11.25">
      <c r="A291" s="80"/>
      <c r="C291" s="74" t="s">
        <v>515</v>
      </c>
      <c r="D291" s="105">
        <v>38400.921898148146</v>
      </c>
      <c r="E291" s="74">
        <v>45.71941982234831</v>
      </c>
      <c r="F291" s="97">
        <v>34.299657132423505</v>
      </c>
    </row>
    <row r="292" spans="1:6" ht="11.25">
      <c r="A292" s="80"/>
      <c r="C292" s="74" t="s">
        <v>17</v>
      </c>
      <c r="D292" s="105">
        <v>38400.92951388889</v>
      </c>
      <c r="E292" s="74">
        <v>250.36322209742764</v>
      </c>
      <c r="F292" s="97">
        <v>16.524142953608838</v>
      </c>
    </row>
    <row r="293" spans="1:6" ht="11.25">
      <c r="A293" s="80"/>
      <c r="C293" s="74" t="s">
        <v>96</v>
      </c>
      <c r="D293" s="105">
        <v>38400.93712962963</v>
      </c>
      <c r="E293" s="74">
        <v>53.07760681569764</v>
      </c>
      <c r="F293" s="97">
        <v>21.284025959325568</v>
      </c>
    </row>
    <row r="294" spans="1:6" ht="11.25">
      <c r="A294" s="80"/>
      <c r="C294" s="74" t="s">
        <v>837</v>
      </c>
      <c r="D294" s="105">
        <v>38400.94478009259</v>
      </c>
      <c r="E294" s="74">
        <v>9.717408379474522</v>
      </c>
      <c r="F294" s="97">
        <v>93.77628702895477</v>
      </c>
    </row>
    <row r="295" spans="1:6" ht="11.25">
      <c r="A295" s="80"/>
      <c r="C295" s="74" t="s">
        <v>871</v>
      </c>
      <c r="D295" s="105">
        <v>38400.95239583333</v>
      </c>
      <c r="E295" s="74">
        <v>20.53067930942473</v>
      </c>
      <c r="F295" s="97">
        <v>206.82484015623461</v>
      </c>
    </row>
    <row r="296" spans="1:6" ht="11.25">
      <c r="A296" s="80"/>
      <c r="C296" s="74" t="s">
        <v>10</v>
      </c>
      <c r="D296" s="105">
        <v>38400.960011574076</v>
      </c>
      <c r="E296" s="74">
        <v>294.32143310843577</v>
      </c>
      <c r="F296" s="97">
        <v>11.340296540435851</v>
      </c>
    </row>
    <row r="297" spans="1:6" ht="11.25">
      <c r="A297" s="80"/>
      <c r="C297" s="74" t="s">
        <v>95</v>
      </c>
      <c r="D297" s="105">
        <v>38400.967627314814</v>
      </c>
      <c r="E297" s="74">
        <v>280.5104552662956</v>
      </c>
      <c r="F297" s="97">
        <v>15.75862408698605</v>
      </c>
    </row>
    <row r="298" spans="1:6" ht="11.25">
      <c r="A298" s="80"/>
      <c r="C298" s="74" t="s">
        <v>49</v>
      </c>
      <c r="D298" s="105">
        <v>38400.97524305555</v>
      </c>
      <c r="E298" s="74">
        <v>16.285464297960704</v>
      </c>
      <c r="F298" s="97">
        <v>65.41383086554218</v>
      </c>
    </row>
    <row r="299" spans="1:5" ht="11.25">
      <c r="A299" s="80"/>
      <c r="C299" s="74" t="s">
        <v>145</v>
      </c>
      <c r="D299" s="105">
        <v>38400.98284722222</v>
      </c>
      <c r="E299" s="74">
        <v>-7.9357541899441335</v>
      </c>
    </row>
    <row r="300" spans="1:6" ht="11.25">
      <c r="A300" s="80"/>
      <c r="C300" s="74" t="s">
        <v>1037</v>
      </c>
      <c r="D300" s="105">
        <v>38400.99046296296</v>
      </c>
      <c r="E300" s="74">
        <v>24.70746236340554</v>
      </c>
      <c r="F300" s="97">
        <v>75.74711444029403</v>
      </c>
    </row>
    <row r="301" spans="1:6" ht="11.25">
      <c r="A301" s="80"/>
      <c r="C301" s="74" t="s">
        <v>50</v>
      </c>
      <c r="D301" s="105">
        <v>38400.998090277775</v>
      </c>
      <c r="E301" s="74">
        <v>23.57356787364945</v>
      </c>
      <c r="F301" s="97">
        <v>113.5444363644492</v>
      </c>
    </row>
    <row r="302" spans="1:6" ht="11.25">
      <c r="A302" s="80"/>
      <c r="C302" s="74" t="s">
        <v>203</v>
      </c>
      <c r="D302" s="105">
        <v>38401.00570601852</v>
      </c>
      <c r="E302" s="74">
        <v>284.7470470639148</v>
      </c>
      <c r="F302" s="97">
        <v>7.8973090898557</v>
      </c>
    </row>
    <row r="303" spans="1:6" ht="11.25">
      <c r="A303" s="80"/>
      <c r="C303" s="74" t="s">
        <v>146</v>
      </c>
      <c r="D303" s="105">
        <v>38401.013344907406</v>
      </c>
      <c r="E303" s="74">
        <v>90.26471587100912</v>
      </c>
      <c r="F303" s="97">
        <v>20.67914441608064</v>
      </c>
    </row>
    <row r="304" spans="1:6" ht="11.25">
      <c r="A304" s="80"/>
      <c r="C304" s="74" t="s">
        <v>235</v>
      </c>
      <c r="D304" s="105">
        <v>38401.020949074074</v>
      </c>
      <c r="E304" s="74">
        <v>14.975227465814362</v>
      </c>
      <c r="F304" s="97">
        <v>80.52769895766508</v>
      </c>
    </row>
    <row r="305" spans="1:6" ht="11.25">
      <c r="A305" s="80"/>
      <c r="C305" s="74" t="s">
        <v>197</v>
      </c>
      <c r="D305" s="105">
        <v>38401.02854166667</v>
      </c>
      <c r="E305" s="74">
        <v>52.99765075547135</v>
      </c>
      <c r="F305" s="97">
        <v>49.86127295158381</v>
      </c>
    </row>
    <row r="306" spans="1:6" ht="11.25">
      <c r="A306" s="80"/>
      <c r="C306" s="74" t="s">
        <v>199</v>
      </c>
      <c r="D306" s="105">
        <v>38401.036145833335</v>
      </c>
      <c r="E306" s="74">
        <v>270.9785906039948</v>
      </c>
      <c r="F306" s="97">
        <v>5.685224042407666</v>
      </c>
    </row>
    <row r="307" spans="1:6" ht="11.25">
      <c r="A307" s="80"/>
      <c r="C307" s="74" t="s">
        <v>202</v>
      </c>
      <c r="D307" s="105">
        <v>38401.04377314815</v>
      </c>
      <c r="E307" s="74">
        <v>289.7789646875233</v>
      </c>
      <c r="F307" s="97">
        <v>2.7310203659569545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34</v>
      </c>
    </row>
    <row r="312" ht="11.25">
      <c r="A312" s="80"/>
    </row>
    <row r="313" ht="11.25">
      <c r="A313" s="80"/>
    </row>
    <row r="314" spans="1:6" ht="11.25">
      <c r="A314" s="80"/>
      <c r="C314" s="74" t="s">
        <v>35</v>
      </c>
      <c r="D314" s="105" t="s">
        <v>36</v>
      </c>
      <c r="E314" s="74" t="s">
        <v>37</v>
      </c>
      <c r="F314" s="97" t="s">
        <v>45</v>
      </c>
    </row>
    <row r="315" spans="1:6" ht="11.25">
      <c r="A315" s="80" t="s">
        <v>61</v>
      </c>
      <c r="C315" s="74" t="s">
        <v>41</v>
      </c>
      <c r="D315" s="105">
        <v>38400.8080787037</v>
      </c>
      <c r="E315" s="74">
        <v>5187991.152209706</v>
      </c>
      <c r="F315" s="97">
        <v>1.0130107540951714</v>
      </c>
    </row>
    <row r="316" spans="1:6" ht="11.25">
      <c r="A316" s="80"/>
      <c r="C316" s="74" t="s">
        <v>169</v>
      </c>
      <c r="D316" s="105">
        <v>38400.815717592595</v>
      </c>
      <c r="E316" s="74">
        <v>4582.501950067047</v>
      </c>
      <c r="F316" s="97">
        <v>2.4122134889851488</v>
      </c>
    </row>
    <row r="317" spans="1:6" ht="11.25">
      <c r="A317" s="80"/>
      <c r="C317" s="74" t="s">
        <v>170</v>
      </c>
      <c r="D317" s="105">
        <v>38400.82334490741</v>
      </c>
      <c r="E317" s="74">
        <v>4968810.452652103</v>
      </c>
      <c r="F317" s="97">
        <v>0.8044862097931431</v>
      </c>
    </row>
    <row r="318" spans="1:6" ht="11.25">
      <c r="A318" s="80"/>
      <c r="C318" s="74" t="s">
        <v>88</v>
      </c>
      <c r="D318" s="105">
        <v>38400.830983796295</v>
      </c>
      <c r="E318" s="74">
        <v>5165519.270100377</v>
      </c>
      <c r="F318" s="97">
        <v>1.3900632695633512</v>
      </c>
    </row>
    <row r="319" spans="1:6" ht="11.25">
      <c r="A319" s="80"/>
      <c r="C319" s="74" t="s">
        <v>162</v>
      </c>
      <c r="D319" s="105">
        <v>38400.83859953703</v>
      </c>
      <c r="E319" s="74">
        <v>4544031.055210903</v>
      </c>
      <c r="F319" s="97">
        <v>2.8975085463613435</v>
      </c>
    </row>
    <row r="320" spans="1:6" ht="11.25">
      <c r="A320" s="80"/>
      <c r="C320" s="74" t="s">
        <v>191</v>
      </c>
      <c r="D320" s="105">
        <v>38400.84622685185</v>
      </c>
      <c r="E320" s="74">
        <v>5111328.560120088</v>
      </c>
      <c r="F320" s="97">
        <v>3.998980941499985</v>
      </c>
    </row>
    <row r="321" spans="1:6" ht="11.25">
      <c r="A321" s="80"/>
      <c r="C321" s="74" t="s">
        <v>86</v>
      </c>
      <c r="D321" s="105">
        <v>38400.853842592594</v>
      </c>
      <c r="E321" s="74">
        <v>5223994.785628139</v>
      </c>
      <c r="F321" s="97">
        <v>1.0959824092397106</v>
      </c>
    </row>
    <row r="322" spans="1:6" ht="11.25">
      <c r="A322" s="80"/>
      <c r="C322" s="74" t="s">
        <v>468</v>
      </c>
      <c r="D322" s="105">
        <v>38400.86148148148</v>
      </c>
      <c r="E322" s="74">
        <v>5430167.53405388</v>
      </c>
      <c r="F322" s="97">
        <v>0.7267675004462474</v>
      </c>
    </row>
    <row r="323" spans="1:6" ht="11.25">
      <c r="A323" s="80"/>
      <c r="C323" s="74" t="s">
        <v>502</v>
      </c>
      <c r="D323" s="105">
        <v>38400.86908564815</v>
      </c>
      <c r="E323" s="74">
        <v>4598054.115948505</v>
      </c>
      <c r="F323" s="97">
        <v>2.672984210599676</v>
      </c>
    </row>
    <row r="324" spans="1:6" ht="11.25">
      <c r="A324" s="80"/>
      <c r="C324" s="74" t="s">
        <v>537</v>
      </c>
      <c r="D324" s="105">
        <v>38400.87670138889</v>
      </c>
      <c r="E324" s="74">
        <v>4611159.493241537</v>
      </c>
      <c r="F324" s="97">
        <v>1.1669528966681826</v>
      </c>
    </row>
    <row r="325" spans="1:6" ht="11.25">
      <c r="A325" s="80"/>
      <c r="C325" s="74" t="s">
        <v>89</v>
      </c>
      <c r="D325" s="105">
        <v>38400.8843287037</v>
      </c>
      <c r="E325" s="74">
        <v>5823694.343372844</v>
      </c>
      <c r="F325" s="97">
        <v>1.3758862476769267</v>
      </c>
    </row>
    <row r="326" spans="1:6" ht="11.25">
      <c r="A326" s="80"/>
      <c r="C326" s="74" t="s">
        <v>163</v>
      </c>
      <c r="D326" s="105">
        <v>38400.89195601852</v>
      </c>
      <c r="E326" s="74">
        <v>4626949.537248888</v>
      </c>
      <c r="F326" s="97">
        <v>0.24700549164384866</v>
      </c>
    </row>
    <row r="327" spans="1:6" ht="11.25">
      <c r="A327" s="80"/>
      <c r="C327" s="74" t="s">
        <v>87</v>
      </c>
      <c r="D327" s="105">
        <v>38400.899560185186</v>
      </c>
      <c r="E327" s="74">
        <v>3722675.399695005</v>
      </c>
      <c r="F327" s="97">
        <v>2.731853640263339</v>
      </c>
    </row>
    <row r="328" spans="1:6" ht="11.25">
      <c r="A328" s="80"/>
      <c r="C328" s="74" t="s">
        <v>670</v>
      </c>
      <c r="D328" s="105">
        <v>38400.907175925924</v>
      </c>
      <c r="E328" s="74">
        <v>4454649.52219282</v>
      </c>
      <c r="F328" s="97">
        <v>1.4756284948655642</v>
      </c>
    </row>
    <row r="329" spans="1:6" ht="11.25">
      <c r="A329" s="80"/>
      <c r="C329" s="74" t="s">
        <v>704</v>
      </c>
      <c r="D329" s="105">
        <v>38400.91480324074</v>
      </c>
      <c r="E329" s="74">
        <v>4666998.0654459605</v>
      </c>
      <c r="F329" s="97">
        <v>1.640608172951215</v>
      </c>
    </row>
    <row r="330" spans="1:6" ht="11.25">
      <c r="A330" s="80"/>
      <c r="C330" s="74" t="s">
        <v>515</v>
      </c>
      <c r="D330" s="105">
        <v>38400.92240740741</v>
      </c>
      <c r="E330" s="74">
        <v>4705758.1907276325</v>
      </c>
      <c r="F330" s="97">
        <v>1.2908233173774277</v>
      </c>
    </row>
    <row r="331" spans="1:6" ht="11.25">
      <c r="A331" s="80"/>
      <c r="C331" s="74" t="s">
        <v>17</v>
      </c>
      <c r="D331" s="105">
        <v>38400.93003472222</v>
      </c>
      <c r="E331" s="74">
        <v>4601460.051453826</v>
      </c>
      <c r="F331" s="97">
        <v>0.6625609167351351</v>
      </c>
    </row>
    <row r="332" spans="1:6" ht="11.25">
      <c r="A332" s="80"/>
      <c r="C332" s="74" t="s">
        <v>96</v>
      </c>
      <c r="D332" s="105">
        <v>38400.93765046296</v>
      </c>
      <c r="E332" s="74">
        <v>4429967.346217913</v>
      </c>
      <c r="F332" s="97">
        <v>3.118458210793193</v>
      </c>
    </row>
    <row r="333" spans="1:6" ht="11.25">
      <c r="A333" s="80"/>
      <c r="C333" s="74" t="s">
        <v>837</v>
      </c>
      <c r="D333" s="105">
        <v>38400.945289351854</v>
      </c>
      <c r="E333" s="74">
        <v>4691144.078179252</v>
      </c>
      <c r="F333" s="97">
        <v>0.8257367785419393</v>
      </c>
    </row>
    <row r="334" spans="1:6" ht="11.25">
      <c r="A334" s="80"/>
      <c r="C334" s="74" t="s">
        <v>871</v>
      </c>
      <c r="D334" s="105">
        <v>38400.95291666667</v>
      </c>
      <c r="E334" s="74">
        <v>3846383.5863414453</v>
      </c>
      <c r="F334" s="97">
        <v>1.0195847549322972</v>
      </c>
    </row>
    <row r="335" spans="1:6" ht="11.25">
      <c r="A335" s="80"/>
      <c r="C335" s="74" t="s">
        <v>10</v>
      </c>
      <c r="D335" s="105">
        <v>38400.96052083333</v>
      </c>
      <c r="E335" s="74">
        <v>4782255.925292275</v>
      </c>
      <c r="F335" s="97">
        <v>2.0524904181189667</v>
      </c>
    </row>
    <row r="336" spans="1:6" ht="11.25">
      <c r="A336" s="80"/>
      <c r="C336" s="74" t="s">
        <v>95</v>
      </c>
      <c r="D336" s="105">
        <v>38400.968136574076</v>
      </c>
      <c r="E336" s="74">
        <v>4741132.686048005</v>
      </c>
      <c r="F336" s="97">
        <v>0.7854585727171716</v>
      </c>
    </row>
    <row r="337" spans="1:6" ht="11.25">
      <c r="A337" s="80"/>
      <c r="C337" s="74" t="s">
        <v>49</v>
      </c>
      <c r="D337" s="105">
        <v>38400.975752314815</v>
      </c>
      <c r="E337" s="74">
        <v>4371076.987611106</v>
      </c>
      <c r="F337" s="97">
        <v>0.8730256105460527</v>
      </c>
    </row>
    <row r="338" spans="1:6" ht="11.25">
      <c r="A338" s="80"/>
      <c r="C338" s="74" t="s">
        <v>145</v>
      </c>
      <c r="D338" s="105">
        <v>38400.98336805555</v>
      </c>
      <c r="E338" s="74">
        <v>4306730.554209851</v>
      </c>
      <c r="F338" s="97">
        <v>1.2089825757175305</v>
      </c>
    </row>
    <row r="339" spans="1:6" ht="11.25">
      <c r="A339" s="80"/>
      <c r="C339" s="74" t="s">
        <v>1037</v>
      </c>
      <c r="D339" s="105">
        <v>38400.99097222222</v>
      </c>
      <c r="E339" s="74">
        <v>4968665.674284193</v>
      </c>
      <c r="F339" s="97">
        <v>4.55508726247891</v>
      </c>
    </row>
    <row r="340" spans="1:6" ht="11.25">
      <c r="A340" s="80"/>
      <c r="C340" s="74" t="s">
        <v>50</v>
      </c>
      <c r="D340" s="105">
        <v>38400.99859953704</v>
      </c>
      <c r="E340" s="74">
        <v>5047488.662929885</v>
      </c>
      <c r="F340" s="97">
        <v>0.5290134677621824</v>
      </c>
    </row>
    <row r="341" spans="1:6" ht="11.25">
      <c r="A341" s="80"/>
      <c r="C341" s="74" t="s">
        <v>203</v>
      </c>
      <c r="D341" s="105">
        <v>38401.00622685185</v>
      </c>
      <c r="E341" s="74">
        <v>4823371.399878595</v>
      </c>
      <c r="F341" s="97">
        <v>1.0648020025366705</v>
      </c>
    </row>
    <row r="342" spans="1:6" ht="11.25">
      <c r="A342" s="80"/>
      <c r="C342" s="74" t="s">
        <v>146</v>
      </c>
      <c r="D342" s="105">
        <v>38401.01385416667</v>
      </c>
      <c r="E342" s="74">
        <v>6110335.975383387</v>
      </c>
      <c r="F342" s="97">
        <v>0.2823211051710225</v>
      </c>
    </row>
    <row r="343" spans="1:6" ht="11.25">
      <c r="A343" s="80"/>
      <c r="C343" s="74" t="s">
        <v>235</v>
      </c>
      <c r="D343" s="105">
        <v>38401.021469907406</v>
      </c>
      <c r="E343" s="74">
        <v>4515.023161651956</v>
      </c>
      <c r="F343" s="97">
        <v>5.618106574372735</v>
      </c>
    </row>
    <row r="344" spans="1:6" ht="11.25">
      <c r="A344" s="80"/>
      <c r="C344" s="74" t="s">
        <v>197</v>
      </c>
      <c r="D344" s="105">
        <v>38401.0290625</v>
      </c>
      <c r="E344" s="74">
        <v>3841032.1594321458</v>
      </c>
      <c r="F344" s="97">
        <v>0.34107516556442086</v>
      </c>
    </row>
    <row r="345" spans="1:6" ht="11.25">
      <c r="A345" s="80"/>
      <c r="C345" s="74" t="s">
        <v>199</v>
      </c>
      <c r="D345" s="105">
        <v>38401.03666666667</v>
      </c>
      <c r="E345" s="74">
        <v>4818909.832161911</v>
      </c>
      <c r="F345" s="97">
        <v>3.3469828412966987</v>
      </c>
    </row>
    <row r="346" spans="1:6" ht="11.25">
      <c r="A346" s="80"/>
      <c r="C346" s="74" t="s">
        <v>202</v>
      </c>
      <c r="D346" s="105">
        <v>38401.044282407405</v>
      </c>
      <c r="E346" s="74">
        <v>4845105.932072043</v>
      </c>
      <c r="F346" s="97">
        <v>0.7968787287978596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34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35</v>
      </c>
      <c r="D353" s="105" t="s">
        <v>36</v>
      </c>
      <c r="E353" s="75" t="s">
        <v>37</v>
      </c>
      <c r="F353" s="97" t="s">
        <v>45</v>
      </c>
    </row>
    <row r="354" spans="1:6" ht="11.25">
      <c r="A354" s="80" t="s">
        <v>13</v>
      </c>
      <c r="C354" s="74" t="s">
        <v>41</v>
      </c>
      <c r="D354" s="105">
        <v>38400.81097222222</v>
      </c>
      <c r="E354" s="75">
        <v>1679461.9967717424</v>
      </c>
      <c r="F354" s="97">
        <v>3.148760230653619</v>
      </c>
    </row>
    <row r="355" spans="1:6" ht="11.25">
      <c r="A355" s="80"/>
      <c r="C355" s="74" t="s">
        <v>169</v>
      </c>
      <c r="D355" s="105">
        <v>38400.81861111111</v>
      </c>
      <c r="E355" s="75">
        <v>1005.0757465801149</v>
      </c>
      <c r="F355" s="97">
        <v>12.099940966260649</v>
      </c>
    </row>
    <row r="356" spans="1:6" ht="11.25">
      <c r="A356" s="80"/>
      <c r="C356" s="74" t="s">
        <v>170</v>
      </c>
      <c r="D356" s="105">
        <v>38400.82623842593</v>
      </c>
      <c r="E356" s="75">
        <v>599680.3612204457</v>
      </c>
      <c r="F356" s="97">
        <v>2.7269680132498637</v>
      </c>
    </row>
    <row r="357" spans="3:6" ht="11.25">
      <c r="C357" s="74" t="s">
        <v>88</v>
      </c>
      <c r="D357" s="105">
        <v>38400.83387731481</v>
      </c>
      <c r="E357" s="75">
        <v>1622099.2623101398</v>
      </c>
      <c r="F357" s="97">
        <v>0.587151703808567</v>
      </c>
    </row>
    <row r="358" spans="3:6" ht="11.25">
      <c r="C358" s="74" t="s">
        <v>162</v>
      </c>
      <c r="D358" s="105">
        <v>38400.84149305556</v>
      </c>
      <c r="E358" s="75">
        <v>3113.508950865744</v>
      </c>
      <c r="F358" s="97">
        <v>6.723465873864651</v>
      </c>
    </row>
    <row r="359" spans="3:6" ht="11.25">
      <c r="C359" s="74" t="s">
        <v>191</v>
      </c>
      <c r="D359" s="105">
        <v>38400.84912037037</v>
      </c>
      <c r="E359" s="75">
        <v>1398163.2357212724</v>
      </c>
      <c r="F359" s="97">
        <v>1.9794644162505888</v>
      </c>
    </row>
    <row r="360" spans="3:6" ht="11.25">
      <c r="C360" s="74" t="s">
        <v>86</v>
      </c>
      <c r="D360" s="105">
        <v>38400.85674768518</v>
      </c>
      <c r="E360" s="75">
        <v>1714676.3827290765</v>
      </c>
      <c r="F360" s="97">
        <v>0.8230889990974191</v>
      </c>
    </row>
    <row r="361" spans="3:6" ht="11.25">
      <c r="C361" s="74" t="s">
        <v>468</v>
      </c>
      <c r="D361" s="105">
        <v>38400.86436342593</v>
      </c>
      <c r="E361" s="75">
        <v>227659.3516681519</v>
      </c>
      <c r="F361" s="97">
        <v>4.4870013232852815</v>
      </c>
    </row>
    <row r="362" spans="3:6" ht="11.25">
      <c r="C362" s="74" t="s">
        <v>502</v>
      </c>
      <c r="D362" s="105">
        <v>38400.87199074074</v>
      </c>
      <c r="E362" s="75">
        <v>171318.03013034633</v>
      </c>
      <c r="F362" s="97">
        <v>1.8917993444371848</v>
      </c>
    </row>
    <row r="363" spans="3:6" ht="11.25">
      <c r="C363" s="74" t="s">
        <v>537</v>
      </c>
      <c r="D363" s="105">
        <v>38400.87960648148</v>
      </c>
      <c r="E363" s="75">
        <v>139014.8621643494</v>
      </c>
      <c r="F363" s="97">
        <v>1.121325725908392</v>
      </c>
    </row>
    <row r="364" spans="3:6" ht="11.25">
      <c r="C364" s="74" t="s">
        <v>89</v>
      </c>
      <c r="D364" s="105">
        <v>38400.88722222222</v>
      </c>
      <c r="E364" s="75">
        <v>370440.9091321767</v>
      </c>
      <c r="F364" s="97">
        <v>3.453670631286502</v>
      </c>
    </row>
    <row r="365" spans="3:6" ht="11.25">
      <c r="C365" s="74" t="s">
        <v>163</v>
      </c>
      <c r="D365" s="105">
        <v>38400.894837962966</v>
      </c>
      <c r="E365" s="75">
        <v>1483698.13465755</v>
      </c>
      <c r="F365" s="97">
        <v>0.853517868197377</v>
      </c>
    </row>
    <row r="366" spans="3:6" ht="11.25">
      <c r="C366" s="74" t="s">
        <v>87</v>
      </c>
      <c r="D366" s="105">
        <v>38400.902453703704</v>
      </c>
      <c r="E366" s="75">
        <v>2554.9438251274437</v>
      </c>
      <c r="F366" s="97">
        <v>3.893762622121141</v>
      </c>
    </row>
    <row r="367" spans="3:6" ht="11.25">
      <c r="C367" s="74" t="s">
        <v>670</v>
      </c>
      <c r="D367" s="105">
        <v>38400.91008101852</v>
      </c>
      <c r="E367" s="75">
        <v>154946.89761128815</v>
      </c>
      <c r="F367" s="97">
        <v>1.2748382946030687</v>
      </c>
    </row>
    <row r="368" spans="3:6" ht="11.25">
      <c r="C368" s="74" t="s">
        <v>704</v>
      </c>
      <c r="D368" s="105">
        <v>38400.91768518519</v>
      </c>
      <c r="E368" s="75">
        <v>156999.13802543978</v>
      </c>
      <c r="F368" s="97">
        <v>2.050989583970532</v>
      </c>
    </row>
    <row r="369" spans="3:6" ht="11.25">
      <c r="C369" s="74" t="s">
        <v>515</v>
      </c>
      <c r="D369" s="105">
        <v>38400.92530092593</v>
      </c>
      <c r="E369" s="75">
        <v>171401.9686176367</v>
      </c>
      <c r="F369" s="97">
        <v>3.2249826906605406</v>
      </c>
    </row>
    <row r="370" spans="3:6" ht="11.25">
      <c r="C370" s="74" t="s">
        <v>17</v>
      </c>
      <c r="D370" s="105">
        <v>38400.93292824074</v>
      </c>
      <c r="E370" s="75">
        <v>1450223.3013741192</v>
      </c>
      <c r="F370" s="97">
        <v>1.6799132755901633</v>
      </c>
    </row>
    <row r="371" spans="3:6" ht="11.25">
      <c r="C371" s="74" t="s">
        <v>96</v>
      </c>
      <c r="D371" s="105">
        <v>38400.94055555556</v>
      </c>
      <c r="E371" s="75">
        <v>510192.094408733</v>
      </c>
      <c r="F371" s="97">
        <v>1.5450937311049744</v>
      </c>
    </row>
    <row r="372" spans="3:6" ht="11.25">
      <c r="C372" s="74" t="s">
        <v>837</v>
      </c>
      <c r="D372" s="105">
        <v>38400.94819444444</v>
      </c>
      <c r="E372" s="75">
        <v>90994.0049113235</v>
      </c>
      <c r="F372" s="97">
        <v>0.9482351968799554</v>
      </c>
    </row>
    <row r="373" spans="3:6" ht="11.25">
      <c r="C373" s="74" t="s">
        <v>871</v>
      </c>
      <c r="D373" s="105">
        <v>38400.95581018519</v>
      </c>
      <c r="E373" s="75">
        <v>24483.634301186856</v>
      </c>
      <c r="F373" s="97">
        <v>1.0395597983536717</v>
      </c>
    </row>
    <row r="374" spans="3:6" ht="11.25">
      <c r="C374" s="74" t="s">
        <v>10</v>
      </c>
      <c r="D374" s="105">
        <v>38400.96341435185</v>
      </c>
      <c r="E374" s="75">
        <v>705390.5641811538</v>
      </c>
      <c r="F374" s="97">
        <v>1.5579629413731682</v>
      </c>
    </row>
    <row r="375" spans="3:6" ht="11.25">
      <c r="C375" s="74" t="s">
        <v>95</v>
      </c>
      <c r="D375" s="105">
        <v>38400.971030092594</v>
      </c>
      <c r="E375" s="75">
        <v>1409445.131198711</v>
      </c>
      <c r="F375" s="97">
        <v>1.969550974733346</v>
      </c>
    </row>
    <row r="376" spans="3:6" ht="11.25">
      <c r="C376" s="74" t="s">
        <v>49</v>
      </c>
      <c r="D376" s="105">
        <v>38400.97864583333</v>
      </c>
      <c r="E376" s="75">
        <v>3294018.473338985</v>
      </c>
      <c r="F376" s="97">
        <v>2.104365846794994</v>
      </c>
    </row>
    <row r="377" spans="3:6" ht="11.25">
      <c r="C377" s="74" t="s">
        <v>145</v>
      </c>
      <c r="D377" s="105">
        <v>38400.98626157407</v>
      </c>
      <c r="E377" s="75">
        <v>2901.853157388214</v>
      </c>
      <c r="F377" s="97">
        <v>5.003534439860848</v>
      </c>
    </row>
    <row r="378" spans="3:6" ht="11.25">
      <c r="C378" s="74" t="s">
        <v>1037</v>
      </c>
      <c r="D378" s="105">
        <v>38400.99387731482</v>
      </c>
      <c r="E378" s="75">
        <v>258714.44918228046</v>
      </c>
      <c r="F378" s="97">
        <v>3.9656905706722396</v>
      </c>
    </row>
    <row r="379" spans="3:6" ht="11.25">
      <c r="C379" s="74" t="s">
        <v>50</v>
      </c>
      <c r="D379" s="105">
        <v>38401.001493055555</v>
      </c>
      <c r="E379" s="75">
        <v>162654.86897894018</v>
      </c>
      <c r="F379" s="97">
        <v>2.8713998291716245</v>
      </c>
    </row>
    <row r="380" spans="3:6" ht="11.25">
      <c r="C380" s="74" t="s">
        <v>203</v>
      </c>
      <c r="D380" s="105">
        <v>38401.00913194445</v>
      </c>
      <c r="E380" s="75">
        <v>1502968.720716752</v>
      </c>
      <c r="F380" s="97">
        <v>2.0832786047460874</v>
      </c>
    </row>
    <row r="381" spans="3:6" ht="11.25">
      <c r="C381" s="74" t="s">
        <v>146</v>
      </c>
      <c r="D381" s="105">
        <v>38401.016747685186</v>
      </c>
      <c r="E381" s="75">
        <v>368157.1420678283</v>
      </c>
      <c r="F381" s="97">
        <v>1.0575581594097807</v>
      </c>
    </row>
    <row r="382" spans="3:6" ht="11.25">
      <c r="C382" s="74" t="s">
        <v>235</v>
      </c>
      <c r="D382" s="105">
        <v>38401.024351851855</v>
      </c>
      <c r="E382" s="75">
        <v>769.5766239569872</v>
      </c>
      <c r="F382" s="97">
        <v>49.25353396915842</v>
      </c>
    </row>
    <row r="383" spans="3:6" ht="11.25">
      <c r="C383" s="74" t="s">
        <v>197</v>
      </c>
      <c r="D383" s="105">
        <v>38401.03194444445</v>
      </c>
      <c r="E383" s="74">
        <v>3153.214707483286</v>
      </c>
      <c r="F383" s="97">
        <v>7.38002697899777</v>
      </c>
    </row>
    <row r="384" spans="3:6" ht="11.25">
      <c r="C384" s="74" t="s">
        <v>199</v>
      </c>
      <c r="D384" s="105">
        <v>38401.03957175926</v>
      </c>
      <c r="E384" s="74">
        <v>770005.9248434043</v>
      </c>
      <c r="F384" s="97">
        <v>1.2083595952939497</v>
      </c>
    </row>
    <row r="385" spans="3:6" ht="11.25">
      <c r="C385" s="74" t="s">
        <v>202</v>
      </c>
      <c r="D385" s="105">
        <v>38401.04717592592</v>
      </c>
      <c r="E385" s="74">
        <v>1440828.7559012368</v>
      </c>
      <c r="F385" s="97">
        <v>2.4311944264703977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34</v>
      </c>
    </row>
    <row r="393" spans="1:7" ht="11.25">
      <c r="A393" s="74" t="s">
        <v>166</v>
      </c>
      <c r="G393" s="74" t="s">
        <v>125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50">
      <selection activeCell="I359" sqref="I359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42</v>
      </c>
      <c r="D1" s="76" t="s">
        <v>43</v>
      </c>
      <c r="E1" s="15" t="s">
        <v>44</v>
      </c>
      <c r="F1" s="31" t="s">
        <v>45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38400.8119212963</v>
      </c>
      <c r="E3" s="15">
        <f>'raw data'!E3</f>
        <v>4787222.579492581</v>
      </c>
      <c r="F3" s="31">
        <f>'raw data'!F3</f>
        <v>0.19365040557648242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38400.819548611114</v>
      </c>
      <c r="E4" s="15">
        <f>'raw data'!E4</f>
        <v>8594.690760142501</v>
      </c>
      <c r="F4" s="31">
        <f>'raw data'!F4</f>
        <v>2.699344805999272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38400.82717592592</v>
      </c>
      <c r="E5" s="180">
        <v>5630227.255</v>
      </c>
      <c r="F5" s="181">
        <v>1.7278117403110316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38400.834814814814</v>
      </c>
      <c r="E6" s="15">
        <f>'raw data'!E6</f>
        <v>4749829.789233344</v>
      </c>
      <c r="F6" s="31">
        <f>'raw data'!F6</f>
        <v>2.8603007735705575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38400.84244212963</v>
      </c>
      <c r="E7" s="15">
        <f>'raw data'!E7</f>
        <v>244229.12994641197</v>
      </c>
      <c r="F7" s="31">
        <f>'raw data'!F7</f>
        <v>2.326020765962053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206r1  0-3</v>
      </c>
      <c r="D8" s="81">
        <f>'raw data'!D8</f>
        <v>38400.85005787037</v>
      </c>
      <c r="E8" s="15">
        <f>'raw data'!E8</f>
        <v>4717961.572386474</v>
      </c>
      <c r="F8" s="31">
        <f>'raw data'!F8</f>
        <v>0.23194909090843374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38400.85768518518</v>
      </c>
      <c r="E9" s="15">
        <f>'raw data'!E9</f>
        <v>4667141.006081495</v>
      </c>
      <c r="F9" s="31">
        <f>'raw data'!F9</f>
        <v>1.8749824483947386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211r1  71-80</v>
      </c>
      <c r="D10" s="81">
        <f>'raw data'!D10</f>
        <v>38400.8653125</v>
      </c>
      <c r="E10" s="180">
        <v>6143577.6850000005</v>
      </c>
      <c r="F10" s="181">
        <v>1.0714383607942362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212r4  72-78</v>
      </c>
      <c r="D11" s="81">
        <f>'raw data'!D11</f>
        <v>38400.872928240744</v>
      </c>
      <c r="E11" s="15">
        <f>'raw data'!E11</f>
        <v>5361128.10036251</v>
      </c>
      <c r="F11" s="31">
        <f>'raw data'!F11</f>
        <v>1.8838611917460133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214r3  45-55</v>
      </c>
      <c r="D12" s="81">
        <f>'raw data'!D12</f>
        <v>38400.88055555556</v>
      </c>
      <c r="E12" s="15">
        <f>'raw data'!E12</f>
        <v>5478567.301211988</v>
      </c>
      <c r="F12" s="31">
        <f>'raw data'!F12</f>
        <v>3.1210081632554236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38400.88815972222</v>
      </c>
      <c r="E13" s="15">
        <f>'raw data'!E13</f>
        <v>5376399.258608249</v>
      </c>
      <c r="F13" s="31">
        <f>'raw data'!F13</f>
        <v>1.1300154017753195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38400.89577546297</v>
      </c>
      <c r="E14" s="15">
        <f>'raw data'!E14</f>
        <v>4585225.51979286</v>
      </c>
      <c r="F14" s="31">
        <f>'raw data'!F14</f>
        <v>1.891194018434831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38400.903402777774</v>
      </c>
      <c r="E15" s="15">
        <f>'raw data'!E15</f>
        <v>71469.21888459839</v>
      </c>
      <c r="F15" s="31">
        <f>'raw data'!F15</f>
        <v>0.6700041886425596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215r4  37-45</v>
      </c>
      <c r="D16" s="81">
        <f>'raw data'!D16</f>
        <v>38400.91101851852</v>
      </c>
      <c r="E16" s="180">
        <v>5844927.43</v>
      </c>
      <c r="F16" s="181">
        <v>0.5677258442206107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218r4  55-63</v>
      </c>
      <c r="D17" s="81">
        <f>'raw data'!D17</f>
        <v>38400.91863425926</v>
      </c>
      <c r="E17" s="15">
        <f>'raw data'!E17</f>
        <v>5698647.229732627</v>
      </c>
      <c r="F17" s="31">
        <f>'raw data'!F17</f>
        <v>1.7723573424130752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220r1  70-80</v>
      </c>
      <c r="D18" s="81">
        <f>'raw data'!D18</f>
        <v>38400.92625</v>
      </c>
      <c r="E18" s="15">
        <f>'raw data'!E18</f>
        <v>5713920.671973002</v>
      </c>
      <c r="F18" s="31">
        <f>'raw data'!F18</f>
        <v>1.0843771416483394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38400.93386574074</v>
      </c>
      <c r="E19" s="15">
        <f>'raw data'!E19</f>
        <v>4562896.683257539</v>
      </c>
      <c r="F19" s="31">
        <f>'raw data'!F19</f>
        <v>1.1097366742466994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38400.94150462963</v>
      </c>
      <c r="E20" s="15">
        <f>'raw data'!E20</f>
        <v>5295467.155014948</v>
      </c>
      <c r="F20" s="31">
        <f>'raw data'!F20</f>
        <v>2.166420606528718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221r3  91-99</v>
      </c>
      <c r="D21" s="81">
        <f>'raw data'!D21</f>
        <v>38400.94913194444</v>
      </c>
      <c r="E21" s="15">
        <f>'raw data'!E21</f>
        <v>8122729.35007679</v>
      </c>
      <c r="F21" s="31">
        <f>'raw data'!F21</f>
        <v>1.6394801392327703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227r3  73-78</v>
      </c>
      <c r="D22" s="81">
        <f>'raw data'!D22</f>
        <v>38400.95674768519</v>
      </c>
      <c r="E22" s="15">
        <f>'raw data'!E22</f>
        <v>2136767.068684896</v>
      </c>
      <c r="F22" s="31">
        <f>'raw data'!F22</f>
        <v>1.380221433203359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38400.96436342593</v>
      </c>
      <c r="E23" s="15">
        <f>'raw data'!E23</f>
        <v>6037150.287741024</v>
      </c>
      <c r="F23" s="31">
        <f>'raw data'!F23</f>
        <v>1.4362220047898604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38400.971979166665</v>
      </c>
      <c r="E24" s="15">
        <f>'raw data'!E24</f>
        <v>4579853.811633806</v>
      </c>
      <c r="F24" s="31">
        <f>'raw data'!F24</f>
        <v>1.074250658497138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182r1  43-52</v>
      </c>
      <c r="D25" s="81">
        <f>'raw data'!D25</f>
        <v>38400.979583333334</v>
      </c>
      <c r="E25" s="184">
        <v>3897917.64</v>
      </c>
      <c r="F25" s="185">
        <v>0.1770583448948076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38400.98719907407</v>
      </c>
      <c r="E26" s="15">
        <f>'raw data'!E26</f>
        <v>242037.80992775175</v>
      </c>
      <c r="F26" s="31">
        <f>'raw data'!F26</f>
        <v>1.4439568004095795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171r4  18-30</v>
      </c>
      <c r="D27" s="81">
        <f>'raw data'!D27</f>
        <v>38400.99481481482</v>
      </c>
      <c r="E27" s="15">
        <f>'raw data'!E27</f>
        <v>5822913.068282025</v>
      </c>
      <c r="F27" s="31">
        <f>'raw data'!F27</f>
        <v>1.4621150546245802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204r4  15-26</v>
      </c>
      <c r="D28" s="81">
        <f>'raw data'!D28</f>
        <v>38401.00244212963</v>
      </c>
      <c r="E28" s="15">
        <f>'raw data'!E28</f>
        <v>6236785.423021973</v>
      </c>
      <c r="F28" s="31">
        <f>'raw data'!F28</f>
        <v>1.7147498168378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38401.01006944444</v>
      </c>
      <c r="E29" s="15">
        <f>'raw data'!E29</f>
        <v>4570849.329114961</v>
      </c>
      <c r="F29" s="31">
        <f>'raw data'!F29</f>
        <v>0.7971765755264936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38401.01768518519</v>
      </c>
      <c r="E30" s="15">
        <f>'raw data'!E30</f>
        <v>5463025.1299544135</v>
      </c>
      <c r="F30" s="31">
        <f>'raw data'!F30</f>
        <v>1.4147584942485525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38401.025289351855</v>
      </c>
      <c r="E31" s="15">
        <f>'raw data'!E31</f>
        <v>9060.77844456085</v>
      </c>
      <c r="F31" s="31">
        <f>'raw data'!F31</f>
        <v>0.4874531843863699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38401.03289351852</v>
      </c>
      <c r="E32" s="15">
        <f>'raw data'!E32</f>
        <v>72124.5790953159</v>
      </c>
      <c r="F32" s="31">
        <f>'raw data'!F32</f>
        <v>2.062054118446026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38401.04050925926</v>
      </c>
      <c r="E33" s="15">
        <f>'raw data'!E33</f>
        <v>5906107.049003849</v>
      </c>
      <c r="F33" s="31">
        <f>'raw data'!F33</f>
        <v>1.5605701267337708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38401.048113425924</v>
      </c>
      <c r="E34" s="15">
        <f>'raw data'!E34</f>
        <v>4697965.304731147</v>
      </c>
      <c r="F34" s="31">
        <f>'raw data'!F34</f>
        <v>1.18212751756261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38400.81145833333</v>
      </c>
      <c r="E42" s="15">
        <f>'raw data'!E42</f>
        <v>4287168.570682526</v>
      </c>
      <c r="F42" s="31">
        <f>'raw data'!F42</f>
        <v>4.766607943978979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38400.819085648145</v>
      </c>
      <c r="E43" s="15">
        <f>'raw data'!E43</f>
        <v>23439.84090435505</v>
      </c>
      <c r="F43" s="31">
        <f>'raw data'!F43</f>
        <v>0.6460192415000684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38400.82671296296</v>
      </c>
      <c r="E44" s="15">
        <f>'raw data'!E44</f>
        <v>5063985.200510661</v>
      </c>
      <c r="F44" s="31">
        <f>'raw data'!F44</f>
        <v>0.8697679588964725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38400.83435185185</v>
      </c>
      <c r="E45" s="15">
        <f>'raw data'!E45</f>
        <v>4317128.119016011</v>
      </c>
      <c r="F45" s="31">
        <f>'raw data'!F45</f>
        <v>0.7344853244614085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38400.84196759259</v>
      </c>
      <c r="E46" s="15">
        <f>'raw data'!E46</f>
        <v>252272.99746815366</v>
      </c>
      <c r="F46" s="31">
        <f>'raw data'!F46</f>
        <v>2.69699496553834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206r1  0-3</v>
      </c>
      <c r="D47" s="81">
        <f>'raw data'!D47</f>
        <v>38400.849594907406</v>
      </c>
      <c r="E47" s="15">
        <f>'raw data'!E47</f>
        <v>4194717.549105327</v>
      </c>
      <c r="F47" s="31">
        <f>'raw data'!F47</f>
        <v>2.710219417795226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38400.85722222222</v>
      </c>
      <c r="E48" s="15">
        <f>'raw data'!E48</f>
        <v>4428362.601600647</v>
      </c>
      <c r="F48" s="31">
        <f>'raw data'!F48</f>
        <v>0.8913014177154684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211r1  71-80</v>
      </c>
      <c r="D49" s="81">
        <f>'raw data'!D49</f>
        <v>38400.864849537036</v>
      </c>
      <c r="E49" s="15">
        <f>'raw data'!E49</f>
        <v>5181558.511894226</v>
      </c>
      <c r="F49" s="31">
        <f>'raw data'!F49</f>
        <v>2.7765873873204896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212r4  72-78</v>
      </c>
      <c r="D50" s="81">
        <f>'raw data'!D50</f>
        <v>38400.872465277775</v>
      </c>
      <c r="E50" s="15">
        <f>'raw data'!E50</f>
        <v>4879225.942232768</v>
      </c>
      <c r="F50" s="31">
        <f>'raw data'!F50</f>
        <v>2.372684166444403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214r3  45-55</v>
      </c>
      <c r="D51" s="81">
        <f>'raw data'!D51</f>
        <v>38400.88008101852</v>
      </c>
      <c r="E51" s="15">
        <f>'raw data'!E51</f>
        <v>5060152.034884135</v>
      </c>
      <c r="F51" s="31">
        <f>'raw data'!F51</f>
        <v>0.38187777971197234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38400.88769675926</v>
      </c>
      <c r="E52" s="15">
        <f>'raw data'!E52</f>
        <v>2281139.344228109</v>
      </c>
      <c r="F52" s="31">
        <f>'raw data'!F52</f>
        <v>2.581927627276775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38400.8953125</v>
      </c>
      <c r="E53" s="15">
        <f>'raw data'!E53</f>
        <v>4041339.020745595</v>
      </c>
      <c r="F53" s="31">
        <f>'raw data'!F53</f>
        <v>2.1632639970371033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38400.90293981481</v>
      </c>
      <c r="E54" s="15">
        <f>'raw data'!E54</f>
        <v>72591.33428939183</v>
      </c>
      <c r="F54" s="31">
        <f>'raw data'!F54</f>
        <v>2.6629959267679357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215r4  37-45</v>
      </c>
      <c r="D55" s="81">
        <f>'raw data'!D55</f>
        <v>38400.91055555556</v>
      </c>
      <c r="E55" s="15">
        <f>'raw data'!E55</f>
        <v>4819036.062700908</v>
      </c>
      <c r="F55" s="31">
        <f>'raw data'!F55</f>
        <v>1.6824957660254731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218r4  55-63</v>
      </c>
      <c r="D56" s="81">
        <f>'raw data'!D56</f>
        <v>38400.918171296296</v>
      </c>
      <c r="E56" s="15">
        <f>'raw data'!E56</f>
        <v>5429586.759297689</v>
      </c>
      <c r="F56" s="31">
        <f>'raw data'!F56</f>
        <v>0.8144088544614931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220r1  70-80</v>
      </c>
      <c r="D57" s="81">
        <f>'raw data'!D57</f>
        <v>38400.925787037035</v>
      </c>
      <c r="E57" s="15">
        <f>'raw data'!E57</f>
        <v>5270874.8681132</v>
      </c>
      <c r="F57" s="31">
        <f>'raw data'!F57</f>
        <v>2.07524034416978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38400.93340277778</v>
      </c>
      <c r="E58" s="15">
        <f>'raw data'!E58</f>
        <v>4087977.624168396</v>
      </c>
      <c r="F58" s="31">
        <f>'raw data'!F58</f>
        <v>1.1926525808264479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38400.941030092596</v>
      </c>
      <c r="E59" s="15">
        <f>'raw data'!E59</f>
        <v>4736000.62315623</v>
      </c>
      <c r="F59" s="31">
        <f>'raw data'!F59</f>
        <v>0.7176816095183541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221r3  91-99</v>
      </c>
      <c r="D60" s="81">
        <f>'raw data'!D60</f>
        <v>38400.94866898148</v>
      </c>
      <c r="E60" s="15">
        <f>'raw data'!E60</f>
        <v>4806382.824081421</v>
      </c>
      <c r="F60" s="31">
        <f>'raw data'!F60</f>
        <v>1.559466438119202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227r3  73-78</v>
      </c>
      <c r="D61" s="81">
        <f>'raw data'!D61</f>
        <v>38400.95628472222</v>
      </c>
      <c r="E61" s="15">
        <f>'raw data'!E61</f>
        <v>1389337.5283985138</v>
      </c>
      <c r="F61" s="31">
        <f>'raw data'!F61</f>
        <v>0.12993558849637035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38400.96388888889</v>
      </c>
      <c r="E62" s="15">
        <f>'raw data'!E62</f>
        <v>3398584.9423128767</v>
      </c>
      <c r="F62" s="31">
        <f>'raw data'!F62</f>
        <v>0.4746514727805684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38400.971504629626</v>
      </c>
      <c r="E63" s="15">
        <f>'raw data'!E63</f>
        <v>4064919.619808197</v>
      </c>
      <c r="F63" s="31">
        <f>'raw data'!F63</f>
        <v>0.7958856801736951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182r1  43-52</v>
      </c>
      <c r="D64" s="81">
        <f>'raw data'!D64</f>
        <v>38400.97913194444</v>
      </c>
      <c r="E64" s="15">
        <f>'raw data'!E64</f>
        <v>4074021.0694719953</v>
      </c>
      <c r="F64" s="31">
        <f>'raw data'!F64</f>
        <v>0.5530150424676037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38400.98673611111</v>
      </c>
      <c r="E65" s="15">
        <f>'raw data'!E65</f>
        <v>243764.71734317142</v>
      </c>
      <c r="F65" s="31">
        <f>'raw data'!F65</f>
        <v>1.0403355593641526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171r4  18-30</v>
      </c>
      <c r="D66" s="81">
        <f>'raw data'!D66</f>
        <v>38400.99435185185</v>
      </c>
      <c r="E66" s="15">
        <f>'raw data'!E66</f>
        <v>5069798.451299031</v>
      </c>
      <c r="F66" s="31">
        <f>'raw data'!F66</f>
        <v>2.9803313894174117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204r4  15-26</v>
      </c>
      <c r="D67" s="81">
        <f>'raw data'!D67</f>
        <v>38401.001979166664</v>
      </c>
      <c r="E67" s="15">
        <f>'raw data'!E67</f>
        <v>4159481.661125183</v>
      </c>
      <c r="F67" s="31">
        <f>'raw data'!F67</f>
        <v>0.7820600183043431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38401.00960648148</v>
      </c>
      <c r="E68" s="15">
        <f>'raw data'!E68</f>
        <v>4087660.7511126203</v>
      </c>
      <c r="F68" s="31">
        <f>'raw data'!F68</f>
        <v>0.6934182030132549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38401.017222222225</v>
      </c>
      <c r="E69" s="15">
        <f>'raw data'!E69</f>
        <v>2352864.317246755</v>
      </c>
      <c r="F69" s="31">
        <f>'raw data'!F69</f>
        <v>1.8644194257813262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38401.024826388886</v>
      </c>
      <c r="E70" s="15">
        <f>'raw data'!E70</f>
        <v>22483.773324469723</v>
      </c>
      <c r="F70" s="31">
        <f>'raw data'!F70</f>
        <v>0.9633592372848638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38401.032430555555</v>
      </c>
      <c r="E71" s="15">
        <f>'raw data'!E71</f>
        <v>72835.435973684</v>
      </c>
      <c r="F71" s="31">
        <f>'raw data'!F71</f>
        <v>1.869946907006115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38401.04004629629</v>
      </c>
      <c r="E72" s="15">
        <f>'raw data'!E72</f>
        <v>3551688.093360901</v>
      </c>
      <c r="F72" s="31">
        <f>'raw data'!F72</f>
        <v>0.8981484938332323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38401.04765046296</v>
      </c>
      <c r="E73" s="15">
        <f>'raw data'!E73</f>
        <v>4112875.7109069824</v>
      </c>
      <c r="F73" s="31">
        <f>'raw data'!F73</f>
        <v>2.414927218642655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38400.80939814815</v>
      </c>
      <c r="E81" s="15">
        <f>'raw data'!E81</f>
        <v>5279611.861512622</v>
      </c>
      <c r="F81" s="31">
        <f>'raw data'!F81</f>
        <v>0.7725195739201328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38400.817025462966</v>
      </c>
      <c r="E82" s="15">
        <f>'raw data'!E82</f>
        <v>8835.992071134302</v>
      </c>
      <c r="F82" s="31">
        <f>'raw data'!F82</f>
        <v>1.6663981856439039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38400.82465277778</v>
      </c>
      <c r="E83" s="15">
        <f>'raw data'!E83</f>
        <v>4822677.211412969</v>
      </c>
      <c r="F83" s="31">
        <f>'raw data'!F83</f>
        <v>1.6168711865956573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38400.832291666666</v>
      </c>
      <c r="E84" s="15">
        <f>'raw data'!E84</f>
        <v>5332881.59497435</v>
      </c>
      <c r="F84" s="31">
        <f>'raw data'!F84</f>
        <v>1.8018929098546175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38400.83991898148</v>
      </c>
      <c r="E85" s="15">
        <f>'raw data'!E85</f>
        <v>3596095.4242395847</v>
      </c>
      <c r="F85" s="31">
        <f>'raw data'!F85</f>
        <v>1.2257071526840622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206r1  0-3</v>
      </c>
      <c r="D86" s="81">
        <f>'raw data'!D86</f>
        <v>38400.84753472222</v>
      </c>
      <c r="E86" s="15">
        <f>'raw data'!E86</f>
        <v>6165844.191119837</v>
      </c>
      <c r="F86" s="31">
        <f>'raw data'!F86</f>
        <v>2.547140297015275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38400.855162037034</v>
      </c>
      <c r="E87" s="15">
        <f>'raw data'!E87</f>
        <v>5352742.731205683</v>
      </c>
      <c r="F87" s="31">
        <f>'raw data'!F87</f>
        <v>0.729002516051771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211r1  71-80</v>
      </c>
      <c r="D88" s="81">
        <f>'raw data'!D88</f>
        <v>38400.86278935185</v>
      </c>
      <c r="E88" s="180">
        <v>2549098.955</v>
      </c>
      <c r="F88" s="181">
        <v>2.2111524660987905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212r4  72-78</v>
      </c>
      <c r="D89" s="81">
        <f>'raw data'!D89</f>
        <v>38400.870405092595</v>
      </c>
      <c r="E89" s="15">
        <f>'raw data'!E89</f>
        <v>2742340.3645965047</v>
      </c>
      <c r="F89" s="31">
        <f>'raw data'!F89</f>
        <v>0.45428937426212296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214r3  45-55</v>
      </c>
      <c r="D90" s="81">
        <f>'raw data'!D90</f>
        <v>38400.878020833334</v>
      </c>
      <c r="E90" s="15">
        <f>'raw data'!E90</f>
        <v>1788789.4694396325</v>
      </c>
      <c r="F90" s="31">
        <f>'raw data'!F90</f>
        <v>3.056926746107142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38400.88563657407</v>
      </c>
      <c r="E91" s="15">
        <f>'raw data'!E91</f>
        <v>2373309.29034575</v>
      </c>
      <c r="F91" s="31">
        <f>'raw data'!F91</f>
        <v>1.5042450523388546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38400.89326388889</v>
      </c>
      <c r="E92" s="15">
        <f>'raw data'!E92</f>
        <v>4562035.504450047</v>
      </c>
      <c r="F92" s="31">
        <f>'raw data'!F92</f>
        <v>1.2049277620079648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38400.90087962963</v>
      </c>
      <c r="E93" s="15">
        <f>'raw data'!E93</f>
        <v>3100392.616790819</v>
      </c>
      <c r="F93" s="31">
        <f>'raw data'!F93</f>
        <v>2.579522075369249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215r4  37-45</v>
      </c>
      <c r="D94" s="81">
        <f>'raw data'!D94</f>
        <v>38400.90849537037</v>
      </c>
      <c r="E94" s="15">
        <f>'raw data'!E94</f>
        <v>2087757.330127908</v>
      </c>
      <c r="F94" s="31">
        <f>'raw data'!F94</f>
        <v>3.7481605483820903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218r4  55-63</v>
      </c>
      <c r="D95" s="81">
        <f>'raw data'!D95</f>
        <v>38400.91611111111</v>
      </c>
      <c r="E95" s="15">
        <f>'raw data'!E95</f>
        <v>1854148.9592359052</v>
      </c>
      <c r="F95" s="31">
        <f>'raw data'!F95</f>
        <v>2.964331578632995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220r1  70-80</v>
      </c>
      <c r="D96" s="81">
        <f>'raw data'!D96</f>
        <v>38400.923726851855</v>
      </c>
      <c r="E96" s="15">
        <f>'raw data'!E96</f>
        <v>1907979.579864634</v>
      </c>
      <c r="F96" s="31">
        <f>'raw data'!F96</f>
        <v>2.341602397951612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38400.931342592594</v>
      </c>
      <c r="E97" s="15">
        <f>'raw data'!E97</f>
        <v>4534050.598028459</v>
      </c>
      <c r="F97" s="31">
        <f>'raw data'!F97</f>
        <v>2.1057368403206773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38400.93896990741</v>
      </c>
      <c r="E98" s="15">
        <f>'raw data'!E98</f>
        <v>4238659.553287482</v>
      </c>
      <c r="F98" s="31">
        <f>'raw data'!F98</f>
        <v>0.8746168149202843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221r3  91-99</v>
      </c>
      <c r="D99" s="81">
        <f>'raw data'!D99</f>
        <v>38400.946608796294</v>
      </c>
      <c r="E99" s="15">
        <f>'raw data'!E99</f>
        <v>1508539.8510248195</v>
      </c>
      <c r="F99" s="31">
        <f>'raw data'!F99</f>
        <v>1.841711337268331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227r3  73-78</v>
      </c>
      <c r="D100" s="81">
        <f>'raw data'!D100</f>
        <v>38400.95422453704</v>
      </c>
      <c r="E100" s="15">
        <f>'raw data'!E100</f>
        <v>4689938.1933862455</v>
      </c>
      <c r="F100" s="31">
        <f>'raw data'!F100</f>
        <v>1.7445430830545448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38400.9618287037</v>
      </c>
      <c r="E101" s="15">
        <f>'raw data'!E101</f>
        <v>4369537.630772621</v>
      </c>
      <c r="F101" s="31">
        <f>'raw data'!F101</f>
        <v>1.877368868320711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38400.969456018516</v>
      </c>
      <c r="E102" s="15">
        <f>'raw data'!E102</f>
        <v>4681436.993468231</v>
      </c>
      <c r="F102" s="31">
        <f>'raw data'!F102</f>
        <v>2.6507507491639006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182r1  43-52</v>
      </c>
      <c r="D103" s="81">
        <f>'raw data'!D103</f>
        <v>38400.97707175926</v>
      </c>
      <c r="E103" s="184">
        <v>6728302.77</v>
      </c>
      <c r="F103" s="185">
        <v>0.07083213812500301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38400.9846875</v>
      </c>
      <c r="E104" s="15">
        <f>'raw data'!E104</f>
        <v>3217517.534168939</v>
      </c>
      <c r="F104" s="31">
        <f>'raw data'!F104</f>
        <v>1.867196281744093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171r4  18-30</v>
      </c>
      <c r="D105" s="81">
        <f>'raw data'!D105</f>
        <v>38400.99229166667</v>
      </c>
      <c r="E105" s="15">
        <f>'raw data'!E105</f>
        <v>2023664.628084111</v>
      </c>
      <c r="F105" s="31">
        <f>'raw data'!F105</f>
        <v>2.2871539757033337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204r4  15-26</v>
      </c>
      <c r="D106" s="81">
        <f>'raw data'!D106</f>
        <v>38400.99990740741</v>
      </c>
      <c r="E106" s="15">
        <f>'raw data'!E106</f>
        <v>2498958.1207171027</v>
      </c>
      <c r="F106" s="31">
        <f>'raw data'!F106</f>
        <v>2.43624260088527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38401.0075462963</v>
      </c>
      <c r="E107" s="15">
        <f>'raw data'!E107</f>
        <v>4794922.84420095</v>
      </c>
      <c r="F107" s="31">
        <f>'raw data'!F107</f>
        <v>1.5660830799177736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38401.015173611115</v>
      </c>
      <c r="E108" s="15">
        <f>'raw data'!E108</f>
        <v>2526462.014648701</v>
      </c>
      <c r="F108" s="31">
        <f>'raw data'!F108</f>
        <v>0.9218750360787754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38401.022777777776</v>
      </c>
      <c r="E109" s="15">
        <f>'raw data'!E109</f>
        <v>7550.082993180309</v>
      </c>
      <c r="F109" s="31">
        <f>'raw data'!F109</f>
        <v>3.7345797407679435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38401.03037037037</v>
      </c>
      <c r="E110" s="15">
        <f>'raw data'!E110</f>
        <v>3228949.1809127373</v>
      </c>
      <c r="F110" s="31">
        <f>'raw data'!F110</f>
        <v>1.6164985145696462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38401.037986111114</v>
      </c>
      <c r="E111" s="15">
        <f>'raw data'!E111</f>
        <v>4522688.9013759205</v>
      </c>
      <c r="F111" s="31">
        <f>'raw data'!F111</f>
        <v>1.7043238213915175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38401.04560185185</v>
      </c>
      <c r="E112" s="15">
        <f>'raw data'!E112</f>
        <v>4697114.496082906</v>
      </c>
      <c r="F112" s="31">
        <f>'raw data'!F112</f>
        <v>1.2864744400100514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38400.81291666667</v>
      </c>
      <c r="E120" s="180">
        <v>21504.11</v>
      </c>
      <c r="F120" s="181">
        <v>0.4925783760457516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38400.820555555554</v>
      </c>
      <c r="E121" s="178">
        <f>'raw data'!E121</f>
        <v>65.92049736127379</v>
      </c>
      <c r="F121" s="179">
        <f>'raw data'!F121</f>
        <v>42.26112082005695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38400.8281712963</v>
      </c>
      <c r="E122" s="180">
        <v>916.865</v>
      </c>
      <c r="F122" s="181">
        <v>2.1000384627735653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38400.835810185185</v>
      </c>
      <c r="E123" s="184">
        <v>21909.91</v>
      </c>
      <c r="F123" s="185">
        <v>0.2685790417666974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38400.8434375</v>
      </c>
      <c r="E124" s="180">
        <v>318.7</v>
      </c>
      <c r="F124" s="181">
        <v>4.9388757292794665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206r1  0-3</v>
      </c>
      <c r="D125" s="81">
        <f>'raw data'!D125</f>
        <v>38400.85105324074</v>
      </c>
      <c r="E125" s="15">
        <f>'raw data'!E125</f>
        <v>1379.4576014843003</v>
      </c>
      <c r="F125" s="31">
        <f>'raw data'!F125</f>
        <v>2.289039177553455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38400.85868055555</v>
      </c>
      <c r="E126" s="180">
        <v>21608.9</v>
      </c>
      <c r="F126" s="181">
        <v>0.908257977897659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211r1  71-80</v>
      </c>
      <c r="D127" s="81">
        <f>'raw data'!D127</f>
        <v>38400.8662962963</v>
      </c>
      <c r="E127" s="180">
        <v>1077.2</v>
      </c>
      <c r="F127" s="181">
        <v>9.79656665654281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212r4  72-78</v>
      </c>
      <c r="D128" s="81">
        <f>'raw data'!D128</f>
        <v>38400.873923611114</v>
      </c>
      <c r="E128" s="180">
        <v>818.97</v>
      </c>
      <c r="F128" s="181">
        <v>8.226569240808969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214r3  45-55</v>
      </c>
      <c r="D129" s="81">
        <f>'raw data'!D129</f>
        <v>38400.88155092593</v>
      </c>
      <c r="E129" s="180">
        <v>596.785</v>
      </c>
      <c r="F129" s="181">
        <v>1.622073583357261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38400.88915509259</v>
      </c>
      <c r="E130" s="15">
        <f>'raw data'!E130</f>
        <v>63710.25481978296</v>
      </c>
      <c r="F130" s="31">
        <f>'raw data'!F130</f>
        <v>0.503013958148648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38400.896782407406</v>
      </c>
      <c r="E131" s="184">
        <v>23544.335</v>
      </c>
      <c r="F131" s="185">
        <v>1.262677004954009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38400.904386574075</v>
      </c>
      <c r="E132" s="180">
        <v>110.86</v>
      </c>
      <c r="F132" s="181">
        <v>6.3783761608023415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215r4  37-45</v>
      </c>
      <c r="D133" s="81">
        <f>'raw data'!D133</f>
        <v>38400.91201388889</v>
      </c>
      <c r="E133" s="180">
        <v>723.74</v>
      </c>
      <c r="F133" s="181">
        <v>15.134003980130464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218r4  55-63</v>
      </c>
      <c r="D134" s="81">
        <f>'raw data'!D134</f>
        <v>38400.91962962963</v>
      </c>
      <c r="E134" s="15">
        <f>'raw data'!E134</f>
        <v>510.6404062670603</v>
      </c>
      <c r="F134" s="31">
        <f>'raw data'!F134</f>
        <v>4.55736152802057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220r1  70-80</v>
      </c>
      <c r="D135" s="81">
        <f>'raw data'!D135</f>
        <v>38400.92724537037</v>
      </c>
      <c r="E135" s="180">
        <v>703.95</v>
      </c>
      <c r="F135" s="181">
        <v>6.358386142354795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38400.93486111111</v>
      </c>
      <c r="E136" s="15">
        <f>'raw data'!E136</f>
        <v>23376.906165478336</v>
      </c>
      <c r="F136" s="31">
        <f>'raw data'!F136</f>
        <v>2.0339027166024044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38400.9425</v>
      </c>
      <c r="E137" s="180">
        <v>934.485</v>
      </c>
      <c r="F137" s="181">
        <v>4.453066028114928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221r3  91-99</v>
      </c>
      <c r="D138" s="81">
        <f>'raw data'!D138</f>
        <v>38400.95012731481</v>
      </c>
      <c r="E138" s="15">
        <f>'raw data'!E138</f>
        <v>851.3146322155326</v>
      </c>
      <c r="F138" s="31">
        <f>'raw data'!F138</f>
        <v>3.5990438339357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227r3  73-78</v>
      </c>
      <c r="D139" s="81">
        <f>'raw data'!D139</f>
        <v>38400.95774305556</v>
      </c>
      <c r="E139" s="178">
        <f>'raw data'!E139</f>
        <v>338.48713558842167</v>
      </c>
      <c r="F139" s="179">
        <f>'raw data'!F139</f>
        <v>13.929984421746466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38400.96534722222</v>
      </c>
      <c r="E140" s="15">
        <f>'raw data'!E140</f>
        <v>33652.708497788175</v>
      </c>
      <c r="F140" s="31">
        <f>'raw data'!F140</f>
        <v>1.3009664101193608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38400.972974537035</v>
      </c>
      <c r="E141" s="15">
        <f>'raw data'!E141</f>
        <v>22920.656731709434</v>
      </c>
      <c r="F141" s="31">
        <f>'raw data'!F141</f>
        <v>4.261438871923579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182r1  43-52</v>
      </c>
      <c r="D142" s="81">
        <f>'raw data'!D142</f>
        <v>38400.98059027778</v>
      </c>
      <c r="E142" s="184">
        <v>1456.445</v>
      </c>
      <c r="F142" s="185">
        <v>1.1219948376491795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38400.98819444444</v>
      </c>
      <c r="E143" s="180">
        <v>293.78</v>
      </c>
      <c r="F143" s="181">
        <v>0.6209869614930335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171r4  18-30</v>
      </c>
      <c r="D144" s="81">
        <f>'raw data'!D144</f>
        <v>38400.99582175926</v>
      </c>
      <c r="E144" s="15">
        <f>'raw data'!E144</f>
        <v>1107.9940174225915</v>
      </c>
      <c r="F144" s="31">
        <f>'raw data'!F144</f>
        <v>4.85207085368472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204r4  15-26</v>
      </c>
      <c r="D145" s="81">
        <f>'raw data'!D145</f>
        <v>38401.0034375</v>
      </c>
      <c r="E145" s="15">
        <f>'raw data'!E145</f>
        <v>1175.9098575295395</v>
      </c>
      <c r="F145" s="31">
        <f>'raw data'!F145</f>
        <v>2.0499632541880706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38401.01106481482</v>
      </c>
      <c r="E146" s="15">
        <f>'raw data'!E146</f>
        <v>22804.37863178137</v>
      </c>
      <c r="F146" s="31">
        <f>'raw data'!F146</f>
        <v>2.725594589290953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38401.01868055556</v>
      </c>
      <c r="E147" s="15">
        <f>'raw data'!E147</f>
        <v>61278.31096704743</v>
      </c>
      <c r="F147" s="31">
        <f>'raw data'!F147</f>
        <v>1.9193267236326286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38401.026284722226</v>
      </c>
      <c r="E148" s="180">
        <v>73.135</v>
      </c>
      <c r="F148" s="181">
        <v>13.777632640880974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38401.03388888889</v>
      </c>
      <c r="E149" s="180">
        <v>99.845</v>
      </c>
      <c r="F149" s="181">
        <v>0.10623067472174288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38401.04150462963</v>
      </c>
      <c r="E150" s="15">
        <f>'raw data'!E150</f>
        <v>33971.55118341562</v>
      </c>
      <c r="F150" s="31">
        <f>'raw data'!F150</f>
        <v>0.03375493446269741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38401.049108796295</v>
      </c>
      <c r="E151" s="15">
        <f>'raw data'!E151</f>
        <v>22863.615983125543</v>
      </c>
      <c r="F151" s="31">
        <f>'raw data'!F151</f>
        <v>2.4013525824554924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38400.81008101852</v>
      </c>
      <c r="E159" s="15">
        <f>'raw data'!E159</f>
        <v>835513.5681563391</v>
      </c>
      <c r="F159" s="31">
        <f>'raw data'!F159</f>
        <v>1.7879719930001676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38400.817708333336</v>
      </c>
      <c r="E160" s="15">
        <f>'raw data'!E160</f>
        <v>855.9573581262974</v>
      </c>
      <c r="F160" s="31">
        <f>'raw data'!F160</f>
        <v>3.5476928053230954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38400.82533564815</v>
      </c>
      <c r="E161" s="15">
        <f>'raw data'!E161</f>
        <v>1110758.0655817783</v>
      </c>
      <c r="F161" s="31">
        <f>'raw data'!F161</f>
        <v>1.011185878641224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38400.832962962966</v>
      </c>
      <c r="E162" s="15">
        <f>'raw data'!E162</f>
        <v>852031.1228161562</v>
      </c>
      <c r="F162" s="31">
        <f>'raw data'!F162</f>
        <v>1.639973735984762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38400.84060185185</v>
      </c>
      <c r="E163" s="15">
        <f>'raw data'!E163</f>
        <v>5311996.182958268</v>
      </c>
      <c r="F163" s="31">
        <f>'raw data'!F163</f>
        <v>1.4202288711855808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206r1  0-3</v>
      </c>
      <c r="D164" s="81">
        <f>'raw data'!D164</f>
        <v>38400.84821759259</v>
      </c>
      <c r="E164" s="15">
        <f>'raw data'!E164</f>
        <v>819574.0167840435</v>
      </c>
      <c r="F164" s="31">
        <f>'raw data'!F164</f>
        <v>1.0237452918808223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38400.855844907404</v>
      </c>
      <c r="E165" s="15">
        <f>'raw data'!E165</f>
        <v>842309.8301146834</v>
      </c>
      <c r="F165" s="31">
        <f>'raw data'!F165</f>
        <v>1.7834027825021763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211r1  71-80</v>
      </c>
      <c r="D166" s="81">
        <f>'raw data'!D166</f>
        <v>38400.86347222222</v>
      </c>
      <c r="E166" s="15">
        <f>'raw data'!E166</f>
        <v>971913.1711199208</v>
      </c>
      <c r="F166" s="31">
        <f>'raw data'!F166</f>
        <v>3.020616885211616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212r4  72-78</v>
      </c>
      <c r="D167" s="81">
        <f>'raw data'!D167</f>
        <v>38400.871087962965</v>
      </c>
      <c r="E167" s="15">
        <f>'raw data'!E167</f>
        <v>1174180.3462847173</v>
      </c>
      <c r="F167" s="31">
        <f>'raw data'!F167</f>
        <v>0.5837427477930485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214r3  45-55</v>
      </c>
      <c r="D168" s="81">
        <f>'raw data'!D168</f>
        <v>38400.878703703704</v>
      </c>
      <c r="E168" s="15">
        <f>'raw data'!E168</f>
        <v>1245360.073107903</v>
      </c>
      <c r="F168" s="31">
        <f>'raw data'!F168</f>
        <v>0.7199233140589372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38400.88631944444</v>
      </c>
      <c r="E169" s="15">
        <f>'raw data'!E169</f>
        <v>396025.703160819</v>
      </c>
      <c r="F169" s="31">
        <f>'raw data'!F169</f>
        <v>3.1270209594013063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38400.89394675926</v>
      </c>
      <c r="E170" s="15">
        <f>'raw data'!E170</f>
        <v>778573.936472313</v>
      </c>
      <c r="F170" s="31">
        <f>'raw data'!F170</f>
        <v>1.8965194764726951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38400.901550925926</v>
      </c>
      <c r="E171" s="15">
        <f>'raw data'!E171</f>
        <v>5294121.200064888</v>
      </c>
      <c r="F171" s="31">
        <f>'raw data'!F171</f>
        <v>0.8380840537256948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215r4  37-45</v>
      </c>
      <c r="D172" s="81">
        <f>'raw data'!D172</f>
        <v>38400.90917824074</v>
      </c>
      <c r="E172" s="15">
        <f>'raw data'!E172</f>
        <v>1485461.958614111</v>
      </c>
      <c r="F172" s="31">
        <f>'raw data'!F172</f>
        <v>0.4404536292840157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218r4  55-63</v>
      </c>
      <c r="D173" s="81">
        <f>'raw data'!D173</f>
        <v>38400.91678240741</v>
      </c>
      <c r="E173" s="15">
        <f>'raw data'!E173</f>
        <v>1179248.0430815823</v>
      </c>
      <c r="F173" s="31">
        <f>'raw data'!F173</f>
        <v>1.3374731487792888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220r1  70-80</v>
      </c>
      <c r="D174" s="81">
        <f>'raw data'!D174</f>
        <v>38400.92439814815</v>
      </c>
      <c r="E174" s="15">
        <f>'raw data'!E174</f>
        <v>1099094.6362443506</v>
      </c>
      <c r="F174" s="31">
        <f>'raw data'!F174</f>
        <v>2.8850602089241835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38400.932025462964</v>
      </c>
      <c r="E175" s="15">
        <f>'raw data'!E175</f>
        <v>782104.0852557579</v>
      </c>
      <c r="F175" s="31">
        <f>'raw data'!F175</f>
        <v>2.363642198840176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38400.93965277778</v>
      </c>
      <c r="E176" s="15">
        <f>'raw data'!E176</f>
        <v>1064840.8526972067</v>
      </c>
      <c r="F176" s="31">
        <f>'raw data'!F176</f>
        <v>1.841315283230931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221r3  91-99</v>
      </c>
      <c r="D177" s="81">
        <f>'raw data'!D177</f>
        <v>38400.947291666664</v>
      </c>
      <c r="E177" s="15">
        <f>'raw data'!E177</f>
        <v>791953.3665146455</v>
      </c>
      <c r="F177" s="31">
        <f>'raw data'!F177</f>
        <v>1.9476554349326438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227r3  73-78</v>
      </c>
      <c r="D178" s="81">
        <f>'raw data'!D178</f>
        <v>38400.95490740741</v>
      </c>
      <c r="E178" s="15">
        <f>'raw data'!E178</f>
        <v>3832283.15901159</v>
      </c>
      <c r="F178" s="31">
        <f>'raw data'!F178</f>
        <v>1.2463738090172427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38400.96251157407</v>
      </c>
      <c r="E179" s="15">
        <f>'raw data'!E179</f>
        <v>569185.2391681301</v>
      </c>
      <c r="F179" s="31">
        <f>'raw data'!F179</f>
        <v>0.6943375792563153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38400.97012731482</v>
      </c>
      <c r="E180" s="15">
        <f>'raw data'!E180</f>
        <v>791694.2350242456</v>
      </c>
      <c r="F180" s="31">
        <f>'raw data'!F180</f>
        <v>0.44199367595440164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182r1  43-52</v>
      </c>
      <c r="D181" s="81">
        <f>'raw data'!D181</f>
        <v>38400.97775462963</v>
      </c>
      <c r="E181" s="184">
        <v>829526.33</v>
      </c>
      <c r="F181" s="185">
        <v>1.1051826214398253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38400.98535879629</v>
      </c>
      <c r="E182" s="15">
        <f>'raw data'!E182</f>
        <v>5050127.745946675</v>
      </c>
      <c r="F182" s="31">
        <f>'raw data'!F182</f>
        <v>0.19730055737250793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171r4  18-30</v>
      </c>
      <c r="D183" s="81">
        <f>'raw data'!D183</f>
        <v>38400.99297453704</v>
      </c>
      <c r="E183" s="15">
        <f>'raw data'!E183</f>
        <v>910356.7043379616</v>
      </c>
      <c r="F183" s="31">
        <f>'raw data'!F183</f>
        <v>0.46346950132775416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204r4  15-26</v>
      </c>
      <c r="D184" s="81">
        <f>'raw data'!D184</f>
        <v>38401.00059027778</v>
      </c>
      <c r="E184" s="15">
        <f>'raw data'!E184</f>
        <v>990335.7068902175</v>
      </c>
      <c r="F184" s="31">
        <f>'raw data'!F184</f>
        <v>0.5632909957606305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38401.00821759259</v>
      </c>
      <c r="E185" s="15">
        <f>'raw data'!E185</f>
        <v>794374.1095305206</v>
      </c>
      <c r="F185" s="31">
        <f>'raw data'!F185</f>
        <v>3.586323727193405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38401.01584490741</v>
      </c>
      <c r="E186" s="15">
        <f>'raw data'!E186</f>
        <v>417224.633436811</v>
      </c>
      <c r="F186" s="31">
        <f>'raw data'!F186</f>
        <v>1.8221853436764823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38401.023460648146</v>
      </c>
      <c r="E187" s="15">
        <f>'raw data'!E187</f>
        <v>651.6852811707518</v>
      </c>
      <c r="F187" s="31">
        <f>'raw data'!F187</f>
        <v>4.309467786507918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38401.03105324074</v>
      </c>
      <c r="E188" s="15">
        <f>'raw data'!E188</f>
        <v>5327623.04731542</v>
      </c>
      <c r="F188" s="31">
        <f>'raw data'!F188</f>
        <v>1.169134485530118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38401.038668981484</v>
      </c>
      <c r="E189" s="15">
        <f>'raw data'!E189</f>
        <v>559948.7211270801</v>
      </c>
      <c r="F189" s="31">
        <f>'raw data'!F189</f>
        <v>0.9753518262715807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38401.046273148146</v>
      </c>
      <c r="E190" s="15">
        <f>'raw data'!E190</f>
        <v>807287.33570549</v>
      </c>
      <c r="F190" s="31">
        <f>'raw data'!F190</f>
        <v>0.851792629939903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38400.80872685185</v>
      </c>
      <c r="E198" s="15">
        <f>'raw data'!E198</f>
        <v>476707.8418793678</v>
      </c>
      <c r="F198" s="31">
        <f>'raw data'!F198</f>
        <v>0.5994684443252792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38400.816354166665</v>
      </c>
      <c r="E199" s="15">
        <f>'raw data'!E199</f>
        <v>7119.6540977607165</v>
      </c>
      <c r="F199" s="31">
        <f>'raw data'!F199</f>
        <v>1.9149192931425876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38400.82398148148</v>
      </c>
      <c r="E200" s="15">
        <f>'raw data'!E200</f>
        <v>483525.72580003494</v>
      </c>
      <c r="F200" s="31">
        <f>'raw data'!F200</f>
        <v>1.4376315094098155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38400.83162037037</v>
      </c>
      <c r="E201" s="15">
        <f>'raw data'!E201</f>
        <v>488633.95372406393</v>
      </c>
      <c r="F201" s="31">
        <f>'raw data'!F201</f>
        <v>0.6235896618140474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38400.83923611111</v>
      </c>
      <c r="E202" s="15">
        <f>'raw data'!E202</f>
        <v>332825.69964790595</v>
      </c>
      <c r="F202" s="31">
        <f>'raw data'!F202</f>
        <v>0.9164837118330738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206r1  0-3</v>
      </c>
      <c r="D203" s="81">
        <f>'raw data'!D203</f>
        <v>38400.846863425926</v>
      </c>
      <c r="E203" s="15">
        <f>'raw data'!E203</f>
        <v>692370.8669001285</v>
      </c>
      <c r="F203" s="31">
        <f>'raw data'!F203</f>
        <v>1.4349141544465374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38400.85449074074</v>
      </c>
      <c r="E204" s="15">
        <f>'raw data'!E204</f>
        <v>480000.89784097427</v>
      </c>
      <c r="F204" s="31">
        <f>'raw data'!F204</f>
        <v>2.376309514152471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211r1  71-80</v>
      </c>
      <c r="D205" s="81">
        <f>'raw data'!D205</f>
        <v>38400.86211805556</v>
      </c>
      <c r="E205" s="15">
        <f>'raw data'!E205</f>
        <v>327235.13889169693</v>
      </c>
      <c r="F205" s="31">
        <f>'raw data'!F205</f>
        <v>0.7995384056363046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212r4  72-78</v>
      </c>
      <c r="D206" s="81">
        <f>'raw data'!D206</f>
        <v>38400.869733796295</v>
      </c>
      <c r="E206" s="15">
        <f>'raw data'!E206</f>
        <v>326504.37841685367</v>
      </c>
      <c r="F206" s="31">
        <f>'raw data'!F206</f>
        <v>1.2085289631362697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214r3  45-55</v>
      </c>
      <c r="D207" s="81">
        <f>'raw data'!D207</f>
        <v>38400.87734953704</v>
      </c>
      <c r="E207" s="15">
        <f>'raw data'!E207</f>
        <v>233420.265557607</v>
      </c>
      <c r="F207" s="31">
        <f>'raw data'!F207</f>
        <v>1.5028208591703527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38400.88496527778</v>
      </c>
      <c r="E208" s="15">
        <f>'raw data'!E208</f>
        <v>254526.57752426714</v>
      </c>
      <c r="F208" s="31">
        <f>'raw data'!F208</f>
        <v>2.2934261429768834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38400.892592592594</v>
      </c>
      <c r="E209" s="15">
        <f>'raw data'!E209</f>
        <v>412692.2106536279</v>
      </c>
      <c r="F209" s="31">
        <f>'raw data'!F209</f>
        <v>1.3339795220255264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38400.90020833333</v>
      </c>
      <c r="E210" s="15">
        <f>'raw data'!E210</f>
        <v>291160.6824790612</v>
      </c>
      <c r="F210" s="31">
        <f>'raw data'!F210</f>
        <v>0.41597994182262665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215r4  37-45</v>
      </c>
      <c r="D211" s="81">
        <f>'raw data'!D211</f>
        <v>38400.90782407407</v>
      </c>
      <c r="E211" s="15">
        <f>'raw data'!E211</f>
        <v>239570.43093633652</v>
      </c>
      <c r="F211" s="31">
        <f>'raw data'!F211</f>
        <v>1.8941948506546873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218r4  55-63</v>
      </c>
      <c r="D212" s="81">
        <f>'raw data'!D212</f>
        <v>38400.91543981482</v>
      </c>
      <c r="E212" s="15">
        <f>'raw data'!E212</f>
        <v>242533.98405440646</v>
      </c>
      <c r="F212" s="31">
        <f>'raw data'!F212</f>
        <v>2.401128513598583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220r1  70-80</v>
      </c>
      <c r="D213" s="81">
        <f>'raw data'!D213</f>
        <v>38400.923055555555</v>
      </c>
      <c r="E213" s="15">
        <f>'raw data'!E213</f>
        <v>243489.8479984601</v>
      </c>
      <c r="F213" s="31">
        <f>'raw data'!F213</f>
        <v>1.6764374792243677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38400.93067129629</v>
      </c>
      <c r="E214" s="15">
        <f>'raw data'!E214</f>
        <v>408836.60240284854</v>
      </c>
      <c r="F214" s="31">
        <f>'raw data'!F214</f>
        <v>2.124836656821745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38400.93829861111</v>
      </c>
      <c r="E215" s="15">
        <f>'raw data'!E215</f>
        <v>420293.1325581843</v>
      </c>
      <c r="F215" s="31">
        <f>'raw data'!F215</f>
        <v>1.278268481584886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221r3  91-99</v>
      </c>
      <c r="D216" s="81">
        <f>'raw data'!D216</f>
        <v>38400.9459375</v>
      </c>
      <c r="E216" s="15">
        <f>'raw data'!E216</f>
        <v>164690.1631369566</v>
      </c>
      <c r="F216" s="31">
        <f>'raw data'!F216</f>
        <v>0.9353917950106944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227r3  73-78</v>
      </c>
      <c r="D217" s="81">
        <f>'raw data'!D217</f>
        <v>38400.95355324074</v>
      </c>
      <c r="E217" s="15">
        <f>'raw data'!E217</f>
        <v>423506.81627861655</v>
      </c>
      <c r="F217" s="31">
        <f>'raw data'!F217</f>
        <v>0.9563309263027742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38400.96115740741</v>
      </c>
      <c r="E218" s="15">
        <f>'raw data'!E218</f>
        <v>441014.1730025584</v>
      </c>
      <c r="F218" s="31">
        <f>'raw data'!F218</f>
        <v>0.595954583938779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38400.96878472222</v>
      </c>
      <c r="E219" s="15">
        <f>'raw data'!E219</f>
        <v>427029.69623199606</v>
      </c>
      <c r="F219" s="31">
        <f>'raw data'!F219</f>
        <v>0.7829281812760397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182r1  43-52</v>
      </c>
      <c r="D220" s="81">
        <f>'raw data'!D220</f>
        <v>38400.97640046296</v>
      </c>
      <c r="E220" s="184">
        <v>648135.32</v>
      </c>
      <c r="F220" s="185">
        <v>0.5210288927506967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38400.98400462963</v>
      </c>
      <c r="E221" s="15">
        <f>'raw data'!E221</f>
        <v>302127.28688907373</v>
      </c>
      <c r="F221" s="31">
        <f>'raw data'!F221</f>
        <v>0.8166726187863188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171r4  18-30</v>
      </c>
      <c r="D222" s="81">
        <f>'raw data'!D222</f>
        <v>38400.99162037037</v>
      </c>
      <c r="E222" s="15">
        <f>'raw data'!E222</f>
        <v>264127.4924364115</v>
      </c>
      <c r="F222" s="31">
        <f>'raw data'!F222</f>
        <v>1.634299008048368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204r4  15-26</v>
      </c>
      <c r="D223" s="81">
        <f>'raw data'!D223</f>
        <v>38400.999247685184</v>
      </c>
      <c r="E223" s="15">
        <f>'raw data'!E223</f>
        <v>322355.6184732144</v>
      </c>
      <c r="F223" s="31">
        <f>'raw data'!F223</f>
        <v>2.623911519984367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38401.00686342592</v>
      </c>
      <c r="E224" s="15">
        <f>'raw data'!E224</f>
        <v>436162.84725332505</v>
      </c>
      <c r="F224" s="31">
        <f>'raw data'!F224</f>
        <v>0.9852247839167961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38401.014502314814</v>
      </c>
      <c r="E225" s="15">
        <f>'raw data'!E225</f>
        <v>272621.3197360039</v>
      </c>
      <c r="F225" s="31">
        <f>'raw data'!F225</f>
        <v>1.045127264740178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38401.02210648148</v>
      </c>
      <c r="E226" s="15">
        <f>'raw data'!E226</f>
        <v>6635.072740525007</v>
      </c>
      <c r="F226" s="31">
        <f>'raw data'!F226</f>
        <v>1.4480129963148085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38401.029699074075</v>
      </c>
      <c r="E227" s="15">
        <f>'raw data'!E227</f>
        <v>299159.9329280853</v>
      </c>
      <c r="F227" s="31">
        <f>'raw data'!F227</f>
        <v>1.9217157654428874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38401.037314814814</v>
      </c>
      <c r="E228" s="15">
        <f>'raw data'!E228</f>
        <v>451523.4091509208</v>
      </c>
      <c r="F228" s="31">
        <f>'raw data'!F228</f>
        <v>0.5964396791086444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38401.04493055555</v>
      </c>
      <c r="E229" s="15">
        <f>'raw data'!E229</f>
        <v>426885.86456982547</v>
      </c>
      <c r="F229" s="31">
        <f>'raw data'!F229</f>
        <v>0.672231341127311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38400.812418981484</v>
      </c>
      <c r="E237" s="15">
        <f>'raw data'!E237</f>
        <v>525594.6180958768</v>
      </c>
      <c r="F237" s="31">
        <f>'raw data'!F237</f>
        <v>1.0391085352613552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38400.8200462963</v>
      </c>
      <c r="E238" s="15">
        <f>'raw data'!E238</f>
        <v>10272.580060924358</v>
      </c>
      <c r="F238" s="31">
        <f>'raw data'!F238</f>
        <v>1.2948692235098773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38400.827673611115</v>
      </c>
      <c r="E239" s="15">
        <f>'raw data'!E239</f>
        <v>425758.19840301125</v>
      </c>
      <c r="F239" s="31">
        <f>'raw data'!F239</f>
        <v>1.30956244364147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38400.8353125</v>
      </c>
      <c r="E240" s="15">
        <f>'raw data'!E240</f>
        <v>526750.4375349766</v>
      </c>
      <c r="F240" s="31">
        <f>'raw data'!F240</f>
        <v>2.6937644851492144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38400.84292824074</v>
      </c>
      <c r="E241" s="15">
        <f>'raw data'!E241</f>
        <v>16617.336544917383</v>
      </c>
      <c r="F241" s="31">
        <f>'raw data'!F241</f>
        <v>1.861493266652572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206r1  0-3</v>
      </c>
      <c r="D242" s="81">
        <f>'raw data'!D242</f>
        <v>38400.85055555555</v>
      </c>
      <c r="E242" s="15">
        <f>'raw data'!E242</f>
        <v>592122.9425198077</v>
      </c>
      <c r="F242" s="31">
        <f>'raw data'!F242</f>
        <v>1.5371396172061944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38400.8581712963</v>
      </c>
      <c r="E243" s="15">
        <f>'raw data'!E243</f>
        <v>525528.1905146723</v>
      </c>
      <c r="F243" s="31">
        <f>'raw data'!F243</f>
        <v>1.3186559509654356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211r1  71-80</v>
      </c>
      <c r="D244" s="81">
        <f>'raw data'!D244</f>
        <v>38400.865798611114</v>
      </c>
      <c r="E244" s="180">
        <v>499830.69</v>
      </c>
      <c r="F244" s="181">
        <v>3.600868017924577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212r4  72-78</v>
      </c>
      <c r="D245" s="81">
        <f>'raw data'!D245</f>
        <v>38400.87342592593</v>
      </c>
      <c r="E245" s="15">
        <f>'raw data'!E245</f>
        <v>445889.80676703417</v>
      </c>
      <c r="F245" s="31">
        <f>'raw data'!F245</f>
        <v>1.1813675603676594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214r3  45-55</v>
      </c>
      <c r="D246" s="81">
        <f>'raw data'!D246</f>
        <v>38400.88104166667</v>
      </c>
      <c r="E246" s="15">
        <f>'raw data'!E246</f>
        <v>412027.57350377826</v>
      </c>
      <c r="F246" s="31">
        <f>'raw data'!F246</f>
        <v>1.4725316792575007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38400.888657407406</v>
      </c>
      <c r="E247" s="15">
        <f>'raw data'!E247</f>
        <v>698464.2972538535</v>
      </c>
      <c r="F247" s="31">
        <f>'raw data'!F247</f>
        <v>1.112833390978249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38400.89627314815</v>
      </c>
      <c r="E248" s="15">
        <f>'raw data'!E248</f>
        <v>493998.00081699097</v>
      </c>
      <c r="F248" s="31">
        <f>'raw data'!F248</f>
        <v>1.511083641328178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38400.90388888889</v>
      </c>
      <c r="E249" s="15">
        <f>'raw data'!E249</f>
        <v>10381.609512104336</v>
      </c>
      <c r="F249" s="31">
        <f>'raw data'!F249</f>
        <v>1.047843733343558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215r4  37-45</v>
      </c>
      <c r="D250" s="81">
        <f>'raw data'!D250</f>
        <v>38400.911516203705</v>
      </c>
      <c r="E250" s="15">
        <f>'raw data'!E250</f>
        <v>322678.7997159507</v>
      </c>
      <c r="F250" s="31">
        <f>'raw data'!F250</f>
        <v>1.2201118722958972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218r4  55-63</v>
      </c>
      <c r="D251" s="81">
        <f>'raw data'!D251</f>
        <v>38400.91913194444</v>
      </c>
      <c r="E251" s="15">
        <f>'raw data'!E251</f>
        <v>378595.1311127258</v>
      </c>
      <c r="F251" s="31">
        <f>'raw data'!F251</f>
        <v>1.7194805517750669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220r1  70-80</v>
      </c>
      <c r="D252" s="81">
        <f>'raw data'!D252</f>
        <v>38400.92674768518</v>
      </c>
      <c r="E252" s="15">
        <f>'raw data'!E252</f>
        <v>414038.3457703505</v>
      </c>
      <c r="F252" s="31">
        <f>'raw data'!F252</f>
        <v>1.9849244678734936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38400.93436342593</v>
      </c>
      <c r="E253" s="15">
        <f>'raw data'!E253</f>
        <v>498248.0283801347</v>
      </c>
      <c r="F253" s="31">
        <f>'raw data'!F253</f>
        <v>0.9181966943835163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38400.94199074074</v>
      </c>
      <c r="E254" s="15">
        <f>'raw data'!E254</f>
        <v>394912.38619705895</v>
      </c>
      <c r="F254" s="31">
        <f>'raw data'!F254</f>
        <v>1.1752869676776287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221r3  91-99</v>
      </c>
      <c r="D255" s="81">
        <f>'raw data'!D255</f>
        <v>38400.94962962963</v>
      </c>
      <c r="E255" s="15">
        <f>'raw data'!E255</f>
        <v>537624.5151931884</v>
      </c>
      <c r="F255" s="31">
        <f>'raw data'!F255</f>
        <v>1.644837842349159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227r3  73-78</v>
      </c>
      <c r="D256" s="81">
        <f>'raw data'!D256</f>
        <v>38400.95724537037</v>
      </c>
      <c r="E256" s="15">
        <f>'raw data'!E256</f>
        <v>99178.07449862547</v>
      </c>
      <c r="F256" s="31">
        <f>'raw data'!F256</f>
        <v>1.5455577281299673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38400.964849537035</v>
      </c>
      <c r="E257" s="15">
        <f>'raw data'!E257</f>
        <v>609275.9658993091</v>
      </c>
      <c r="F257" s="31">
        <f>'raw data'!F257</f>
        <v>2.7420347011993442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38400.97246527778</v>
      </c>
      <c r="E258" s="15">
        <f>'raw data'!E258</f>
        <v>494894.9469444722</v>
      </c>
      <c r="F258" s="31">
        <f>'raw data'!F258</f>
        <v>0.6937037632116221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182r1  43-52</v>
      </c>
      <c r="D259" s="81">
        <f>'raw data'!D259</f>
        <v>38400.98008101852</v>
      </c>
      <c r="E259" s="184">
        <v>457646.9</v>
      </c>
      <c r="F259" s="185">
        <v>0.5574662746268858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38400.98769675926</v>
      </c>
      <c r="E260" s="15">
        <f>'raw data'!E260</f>
        <v>15703.328312891505</v>
      </c>
      <c r="F260" s="31">
        <f>'raw data'!F260</f>
        <v>0.7736813076017713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171r4  18-30</v>
      </c>
      <c r="D261" s="81">
        <f>'raw data'!D261</f>
        <v>38400.9953125</v>
      </c>
      <c r="E261" s="15">
        <f>'raw data'!E261</f>
        <v>586852.3204433569</v>
      </c>
      <c r="F261" s="31">
        <f>'raw data'!F261</f>
        <v>1.0956350501124528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204r4  15-26</v>
      </c>
      <c r="D262" s="81">
        <f>'raw data'!D262</f>
        <v>38401.00293981482</v>
      </c>
      <c r="E262" s="15">
        <f>'raw data'!E262</f>
        <v>567917.3616408118</v>
      </c>
      <c r="F262" s="31">
        <f>'raw data'!F262</f>
        <v>0.6741773833572431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38401.010567129626</v>
      </c>
      <c r="E263" s="15">
        <f>'raw data'!E263</f>
        <v>503060.32358019054</v>
      </c>
      <c r="F263" s="31">
        <f>'raw data'!F263</f>
        <v>0.4258313606273837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38401.01818287037</v>
      </c>
      <c r="E264" s="15">
        <f>'raw data'!E264</f>
        <v>719808.4115232058</v>
      </c>
      <c r="F264" s="31">
        <f>'raw data'!F264</f>
        <v>0.4748639876380837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38401.02578703704</v>
      </c>
      <c r="E265" s="15">
        <f>'raw data'!E265</f>
        <v>9132.52781146939</v>
      </c>
      <c r="F265" s="31">
        <f>'raw data'!F265</f>
        <v>1.124830016221516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38401.0333912037</v>
      </c>
      <c r="E266" s="15">
        <f>'raw data'!E266</f>
        <v>10617.894505730317</v>
      </c>
      <c r="F266" s="31">
        <f>'raw data'!F266</f>
        <v>1.111250885990617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38401.04100694445</v>
      </c>
      <c r="E267" s="15">
        <f>'raw data'!E267</f>
        <v>618898.4341232853</v>
      </c>
      <c r="F267" s="31">
        <f>'raw data'!F267</f>
        <v>1.5567365618955242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38401.04861111111</v>
      </c>
      <c r="E268" s="15">
        <f>'raw data'!E268</f>
        <v>509500.83673835493</v>
      </c>
      <c r="F268" s="31">
        <f>'raw data'!F268</f>
        <v>0.8213531079562557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38400.80756944444</v>
      </c>
      <c r="E276" s="182">
        <v>299.31</v>
      </c>
      <c r="F276" s="183">
        <v>1.1576035641357638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38400.81520833333</v>
      </c>
      <c r="E277" s="184">
        <v>56.385</v>
      </c>
      <c r="F277" s="185">
        <v>18.020970906536572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38400.82282407407</v>
      </c>
      <c r="E278" s="184">
        <v>37.295</v>
      </c>
      <c r="F278" s="185">
        <v>128.8699501736148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38400.830462962964</v>
      </c>
      <c r="E279" s="180">
        <v>316.465</v>
      </c>
      <c r="F279" s="181">
        <v>5.6105576526924885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38400.83809027778</v>
      </c>
      <c r="E280" s="15">
        <f>'raw data'!E280</f>
        <v>20.75337303554712</v>
      </c>
      <c r="F280" s="31">
        <f>'raw data'!F280</f>
        <v>116.86163765237986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206r1  0-3</v>
      </c>
      <c r="D281" s="81">
        <f>'raw data'!D281</f>
        <v>38400.84570601852</v>
      </c>
      <c r="E281" s="184">
        <v>283.065</v>
      </c>
      <c r="F281" s="185">
        <v>11.923129551881658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38400.85333333333</v>
      </c>
      <c r="E282" s="180">
        <v>310.51</v>
      </c>
      <c r="F282" s="181">
        <v>12.174142063776614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211r1  71-80</v>
      </c>
      <c r="D283" s="81">
        <f>'raw data'!D283</f>
        <v>38400.86096064815</v>
      </c>
      <c r="E283" s="184">
        <v>22.8</v>
      </c>
      <c r="F283" s="185">
        <v>123.80571361827622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212r4  72-78</v>
      </c>
      <c r="D284" s="81">
        <f>'raw data'!D284</f>
        <v>38400.868576388886</v>
      </c>
      <c r="E284" s="180">
        <v>53.14</v>
      </c>
      <c r="F284" s="181">
        <v>2.741136562371569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214r3  45-55</v>
      </c>
      <c r="D285" s="81">
        <f>'raw data'!D285</f>
        <v>38400.87619212963</v>
      </c>
      <c r="E285" s="180">
        <v>22.355</v>
      </c>
      <c r="F285" s="181">
        <v>19.19990231179757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38400.88381944445</v>
      </c>
      <c r="E286" s="180">
        <v>90.44</v>
      </c>
      <c r="F286" s="181">
        <v>15.339932603803701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38400.891435185185</v>
      </c>
      <c r="E287" s="180">
        <v>273.16</v>
      </c>
      <c r="F287" s="181">
        <v>18.156563784018275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38400.899050925924</v>
      </c>
      <c r="E288" s="180">
        <v>60.205</v>
      </c>
      <c r="F288" s="181">
        <v>0.1996647334944591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215r4  37-45</v>
      </c>
      <c r="D289" s="81">
        <f>'raw data'!D289</f>
        <v>38400.90666666667</v>
      </c>
      <c r="E289" s="184">
        <v>27.16</v>
      </c>
      <c r="F289" s="185">
        <f>'raw data'!F289</f>
        <v>0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218r4  55-63</v>
      </c>
      <c r="D290" s="81">
        <f>'raw data'!D290</f>
        <v>38400.91428240741</v>
      </c>
      <c r="E290" s="184">
        <v>23.415</v>
      </c>
      <c r="F290" s="185">
        <v>42.55022228024116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220r1  70-80</v>
      </c>
      <c r="D291" s="81">
        <f>'raw data'!D291</f>
        <v>38400.921898148146</v>
      </c>
      <c r="E291" s="178">
        <f>'raw data'!E291</f>
        <v>45.71941982234831</v>
      </c>
      <c r="F291" s="179">
        <f>'raw data'!F291</f>
        <v>34.299657132423505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38400.92951388889</v>
      </c>
      <c r="E292" s="180">
        <v>281.725</v>
      </c>
      <c r="F292" s="181">
        <v>2.2112381727758876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38400.93712962963</v>
      </c>
      <c r="E293" s="180">
        <v>44.105</v>
      </c>
      <c r="F293" s="181">
        <v>6.396907509203463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221r3  91-99</v>
      </c>
      <c r="D294" s="81">
        <f>'raw data'!D294</f>
        <v>38400.94478009259</v>
      </c>
      <c r="E294" s="178">
        <v>38.88</v>
      </c>
      <c r="F294" s="179"/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227r3  73-78</v>
      </c>
      <c r="D295" s="81">
        <f>'raw data'!D295</f>
        <v>38400.95239583333</v>
      </c>
      <c r="E295" s="184">
        <v>36.475</v>
      </c>
      <c r="F295" s="185">
        <v>50.96596923206127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38400.960011574076</v>
      </c>
      <c r="E296" s="180">
        <v>274.295</v>
      </c>
      <c r="F296" s="181">
        <v>3.049663034849022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38400.967627314814</v>
      </c>
      <c r="E297" s="178">
        <f>'raw data'!E297</f>
        <v>280.5104552662956</v>
      </c>
      <c r="F297" s="179">
        <f>'raw data'!F297</f>
        <v>15.75862408698605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182r1  43-52</v>
      </c>
      <c r="D298" s="81">
        <f>'raw data'!D298</f>
        <v>38400.97524305555</v>
      </c>
      <c r="E298" s="184">
        <v>22</v>
      </c>
      <c r="F298" s="185">
        <v>52.71159641572445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38400.98284722222</v>
      </c>
      <c r="E299" s="184">
        <v>20.45</v>
      </c>
      <c r="F299" s="185">
        <f>'raw data'!F299</f>
        <v>0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171r4  18-30</v>
      </c>
      <c r="D300" s="81">
        <f>'raw data'!D300</f>
        <v>38400.99046296296</v>
      </c>
      <c r="E300" s="184">
        <v>35.6</v>
      </c>
      <c r="F300" s="185">
        <v>32.21705615406121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204r4  15-26</v>
      </c>
      <c r="D301" s="81">
        <f>'raw data'!D301</f>
        <v>38400.998090277775</v>
      </c>
      <c r="E301" s="184">
        <v>46.88</v>
      </c>
      <c r="F301" s="185">
        <v>21.780336860780285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38401.00570601852</v>
      </c>
      <c r="E302" s="178">
        <f>'raw data'!E302</f>
        <v>284.7470470639148</v>
      </c>
      <c r="F302" s="179">
        <f>'raw data'!F302</f>
        <v>7.8973090898557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38401.013344907406</v>
      </c>
      <c r="E303" s="178">
        <f>'raw data'!E303</f>
        <v>90.26471587100912</v>
      </c>
      <c r="F303" s="179">
        <f>'raw data'!F303</f>
        <v>20.67914441608064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38401.020949074074</v>
      </c>
      <c r="E304" s="180">
        <v>7.81</v>
      </c>
      <c r="F304" s="181">
        <v>5.070163859980202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38401.02854166667</v>
      </c>
      <c r="E305" s="184">
        <v>67.47</v>
      </c>
      <c r="F305" s="185">
        <v>28.79990269305811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38401.036145833335</v>
      </c>
      <c r="E306" s="178">
        <f>'raw data'!E306</f>
        <v>270.9785906039948</v>
      </c>
      <c r="F306" s="179">
        <f>'raw data'!F306</f>
        <v>5.685224042407666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38401.04377314815</v>
      </c>
      <c r="E307" s="15">
        <f>'raw data'!E307</f>
        <v>289.7789646875233</v>
      </c>
      <c r="F307" s="31">
        <f>'raw data'!F307</f>
        <v>2.7310203659569545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38400.8080787037</v>
      </c>
      <c r="E315" s="15">
        <f>'raw data'!E315</f>
        <v>5187991.152209706</v>
      </c>
      <c r="F315" s="31">
        <f>'raw data'!F315</f>
        <v>1.0130107540951714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38400.815717592595</v>
      </c>
      <c r="E316" s="15">
        <f>'raw data'!E316</f>
        <v>4582.501950067047</v>
      </c>
      <c r="F316" s="31">
        <f>'raw data'!F316</f>
        <v>2.4122134889851488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38400.82334490741</v>
      </c>
      <c r="E317" s="15">
        <f>'raw data'!E317</f>
        <v>4968810.452652103</v>
      </c>
      <c r="F317" s="31">
        <f>'raw data'!F317</f>
        <v>0.8044862097931431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38400.830983796295</v>
      </c>
      <c r="E318" s="15">
        <f>'raw data'!E318</f>
        <v>5165519.270100377</v>
      </c>
      <c r="F318" s="31">
        <f>'raw data'!F318</f>
        <v>1.3900632695633512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38400.83859953703</v>
      </c>
      <c r="E319" s="15">
        <f>'raw data'!E319</f>
        <v>4544031.055210903</v>
      </c>
      <c r="F319" s="31">
        <f>'raw data'!F319</f>
        <v>2.8975085463613435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206r1  0-3</v>
      </c>
      <c r="D320" s="81">
        <f>'raw data'!D320</f>
        <v>38400.84622685185</v>
      </c>
      <c r="E320" s="15">
        <f>'raw data'!E320</f>
        <v>5111328.560120088</v>
      </c>
      <c r="F320" s="31">
        <f>'raw data'!F320</f>
        <v>3.998980941499985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38400.853842592594</v>
      </c>
      <c r="E321" s="15">
        <f>'raw data'!E321</f>
        <v>5223994.785628139</v>
      </c>
      <c r="F321" s="31">
        <f>'raw data'!F321</f>
        <v>1.0959824092397106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211r1  71-80</v>
      </c>
      <c r="D322" s="81">
        <f>'raw data'!D322</f>
        <v>38400.86148148148</v>
      </c>
      <c r="E322" s="15">
        <f>'raw data'!E322</f>
        <v>5430167.53405388</v>
      </c>
      <c r="F322" s="31">
        <f>'raw data'!F322</f>
        <v>0.7267675004462474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212r4  72-78</v>
      </c>
      <c r="D323" s="81">
        <f>'raw data'!D323</f>
        <v>38400.86908564815</v>
      </c>
      <c r="E323" s="15">
        <f>'raw data'!E323</f>
        <v>4598054.115948505</v>
      </c>
      <c r="F323" s="31">
        <f>'raw data'!F323</f>
        <v>2.672984210599676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214r3  45-55</v>
      </c>
      <c r="D324" s="81">
        <f>'raw data'!D324</f>
        <v>38400.87670138889</v>
      </c>
      <c r="E324" s="15">
        <f>'raw data'!E324</f>
        <v>4611159.493241537</v>
      </c>
      <c r="F324" s="31">
        <f>'raw data'!F324</f>
        <v>1.1669528966681826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38400.8843287037</v>
      </c>
      <c r="E325" s="15">
        <f>'raw data'!E325</f>
        <v>5823694.343372844</v>
      </c>
      <c r="F325" s="31">
        <f>'raw data'!F325</f>
        <v>1.3758862476769267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38400.89195601852</v>
      </c>
      <c r="E326" s="15">
        <f>'raw data'!E326</f>
        <v>4626949.537248888</v>
      </c>
      <c r="F326" s="31">
        <f>'raw data'!F326</f>
        <v>0.24700549164384866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38400.899560185186</v>
      </c>
      <c r="E327" s="15">
        <f>'raw data'!E327</f>
        <v>3722675.399695005</v>
      </c>
      <c r="F327" s="31">
        <f>'raw data'!F327</f>
        <v>2.731853640263339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215r4  37-45</v>
      </c>
      <c r="D328" s="81">
        <f>'raw data'!D328</f>
        <v>38400.907175925924</v>
      </c>
      <c r="E328" s="15">
        <f>'raw data'!E328</f>
        <v>4454649.52219282</v>
      </c>
      <c r="F328" s="31">
        <f>'raw data'!F328</f>
        <v>1.4756284948655642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218r4  55-63</v>
      </c>
      <c r="D329" s="81">
        <f>'raw data'!D329</f>
        <v>38400.91480324074</v>
      </c>
      <c r="E329" s="15">
        <f>'raw data'!E329</f>
        <v>4666998.0654459605</v>
      </c>
      <c r="F329" s="31">
        <f>'raw data'!F329</f>
        <v>1.640608172951215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220r1  70-80</v>
      </c>
      <c r="D330" s="81">
        <f>'raw data'!D330</f>
        <v>38400.92240740741</v>
      </c>
      <c r="E330" s="15">
        <f>'raw data'!E330</f>
        <v>4705758.1907276325</v>
      </c>
      <c r="F330" s="31">
        <f>'raw data'!F330</f>
        <v>1.2908233173774277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38400.93003472222</v>
      </c>
      <c r="E331" s="15">
        <f>'raw data'!E331</f>
        <v>4601460.051453826</v>
      </c>
      <c r="F331" s="31">
        <f>'raw data'!F331</f>
        <v>0.6625609167351351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38400.93765046296</v>
      </c>
      <c r="E332" s="15">
        <f>'raw data'!E332</f>
        <v>4429967.346217913</v>
      </c>
      <c r="F332" s="31">
        <f>'raw data'!F332</f>
        <v>3.118458210793193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221r3  91-99</v>
      </c>
      <c r="D333" s="81">
        <f>'raw data'!D333</f>
        <v>38400.945289351854</v>
      </c>
      <c r="E333" s="15">
        <f>'raw data'!E333</f>
        <v>4691144.078179252</v>
      </c>
      <c r="F333" s="31">
        <f>'raw data'!F333</f>
        <v>0.8257367785419393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227r3  73-78</v>
      </c>
      <c r="D334" s="81">
        <f>'raw data'!D334</f>
        <v>38400.95291666667</v>
      </c>
      <c r="E334" s="15">
        <f>'raw data'!E334</f>
        <v>3846383.5863414453</v>
      </c>
      <c r="F334" s="31">
        <f>'raw data'!F334</f>
        <v>1.0195847549322972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38400.96052083333</v>
      </c>
      <c r="E335" s="15">
        <f>'raw data'!E335</f>
        <v>4782255.925292275</v>
      </c>
      <c r="F335" s="31">
        <f>'raw data'!F335</f>
        <v>2.0524904181189667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38400.968136574076</v>
      </c>
      <c r="E336" s="15">
        <f>'raw data'!E336</f>
        <v>4741132.686048005</v>
      </c>
      <c r="F336" s="31">
        <f>'raw data'!F336</f>
        <v>0.7854585727171716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182r1  43-52</v>
      </c>
      <c r="D337" s="81">
        <f>'raw data'!D337</f>
        <v>38400.975752314815</v>
      </c>
      <c r="E337" s="184">
        <v>4353046.065</v>
      </c>
      <c r="F337" s="185">
        <v>0.7247511154232654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38400.98336805555</v>
      </c>
      <c r="E338" s="15">
        <f>'raw data'!E338</f>
        <v>4306730.554209851</v>
      </c>
      <c r="F338" s="31">
        <f>'raw data'!F338</f>
        <v>1.2089825757175305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171r4  18-30</v>
      </c>
      <c r="D339" s="81">
        <f>'raw data'!D339</f>
        <v>38400.99097222222</v>
      </c>
      <c r="E339" s="15">
        <f>'raw data'!E339</f>
        <v>4968665.674284193</v>
      </c>
      <c r="F339" s="31">
        <f>'raw data'!F339</f>
        <v>4.55508726247891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204r4  15-26</v>
      </c>
      <c r="D340" s="81">
        <f>'raw data'!D340</f>
        <v>38400.99859953704</v>
      </c>
      <c r="E340" s="15">
        <f>'raw data'!E340</f>
        <v>5047488.662929885</v>
      </c>
      <c r="F340" s="31">
        <f>'raw data'!F340</f>
        <v>0.5290134677621824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38401.00622685185</v>
      </c>
      <c r="E341" s="15">
        <f>'raw data'!E341</f>
        <v>4823371.399878595</v>
      </c>
      <c r="F341" s="31">
        <f>'raw data'!F341</f>
        <v>1.0648020025366705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38401.01385416667</v>
      </c>
      <c r="E342" s="15">
        <f>'raw data'!E342</f>
        <v>6110335.975383387</v>
      </c>
      <c r="F342" s="31">
        <f>'raw data'!F342</f>
        <v>0.2823211051710225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38401.021469907406</v>
      </c>
      <c r="E343" s="180">
        <v>4681.67</v>
      </c>
      <c r="F343" s="181">
        <v>0.37638494356129176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38401.0290625</v>
      </c>
      <c r="E344" s="15">
        <f>'raw data'!E344</f>
        <v>3841032.1594321458</v>
      </c>
      <c r="F344" s="31">
        <f>'raw data'!F344</f>
        <v>0.34107516556442086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38401.03666666667</v>
      </c>
      <c r="E345" s="15">
        <f>'raw data'!E345</f>
        <v>4818909.832161911</v>
      </c>
      <c r="F345" s="31">
        <f>'raw data'!F345</f>
        <v>3.3469828412966987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38401.044282407405</v>
      </c>
      <c r="E346" s="15">
        <f>'raw data'!E346</f>
        <v>4845105.932072043</v>
      </c>
      <c r="F346" s="31">
        <f>'raw data'!F346</f>
        <v>0.7968787287978596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38400.81097222222</v>
      </c>
      <c r="E354" s="15">
        <f>'raw data'!E354</f>
        <v>1679461.9967717424</v>
      </c>
      <c r="F354" s="31">
        <f>'raw data'!F354</f>
        <v>3.148760230653619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38400.81861111111</v>
      </c>
      <c r="E355" s="186">
        <v>907.925</v>
      </c>
      <c r="F355" s="187"/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38400.82623842593</v>
      </c>
      <c r="E356" s="15">
        <f>'raw data'!E356</f>
        <v>599680.3612204457</v>
      </c>
      <c r="F356" s="31">
        <f>'raw data'!F356</f>
        <v>2.7269680132498637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38400.83387731481</v>
      </c>
      <c r="E357" s="15">
        <f>'raw data'!E357</f>
        <v>1622099.2623101398</v>
      </c>
      <c r="F357" s="31">
        <f>'raw data'!F357</f>
        <v>0.587151703808567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38400.84149305556</v>
      </c>
      <c r="E358" s="180">
        <v>3007.7749999999996</v>
      </c>
      <c r="F358" s="181">
        <v>0.01810215940919841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206r1  0-3</v>
      </c>
      <c r="D359" s="81">
        <f>'raw data'!D359</f>
        <v>38400.84912037037</v>
      </c>
      <c r="E359" s="15">
        <f>'raw data'!E359</f>
        <v>1398163.2357212724</v>
      </c>
      <c r="F359" s="31">
        <f>'raw data'!F359</f>
        <v>1.9794644162505888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38400.85674768518</v>
      </c>
      <c r="E360" s="15">
        <f>'raw data'!E360</f>
        <v>1714676.3827290765</v>
      </c>
      <c r="F360" s="31">
        <f>'raw data'!F360</f>
        <v>0.8230889990974191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211r1  71-80</v>
      </c>
      <c r="D361" s="81">
        <f>'raw data'!D361</f>
        <v>38400.86436342593</v>
      </c>
      <c r="E361" s="15">
        <f>'raw data'!E361</f>
        <v>227659.3516681519</v>
      </c>
      <c r="F361" s="31">
        <f>'raw data'!F361</f>
        <v>4.4870013232852815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212r4  72-78</v>
      </c>
      <c r="D362" s="81">
        <f>'raw data'!D362</f>
        <v>38400.87199074074</v>
      </c>
      <c r="E362" s="15">
        <f>'raw data'!E362</f>
        <v>171318.03013034633</v>
      </c>
      <c r="F362" s="31">
        <f>'raw data'!F362</f>
        <v>1.8917993444371848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214r3  45-55</v>
      </c>
      <c r="D363" s="81">
        <f>'raw data'!D363</f>
        <v>38400.87960648148</v>
      </c>
      <c r="E363" s="15">
        <f>'raw data'!E363</f>
        <v>139014.8621643494</v>
      </c>
      <c r="F363" s="31">
        <f>'raw data'!F363</f>
        <v>1.121325725908392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38400.88722222222</v>
      </c>
      <c r="E364" s="15">
        <f>'raw data'!E364</f>
        <v>370440.9091321767</v>
      </c>
      <c r="F364" s="31">
        <f>'raw data'!F364</f>
        <v>3.453670631286502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38400.894837962966</v>
      </c>
      <c r="E365" s="15">
        <f>'raw data'!E365</f>
        <v>1483698.13465755</v>
      </c>
      <c r="F365" s="31">
        <f>'raw data'!F365</f>
        <v>0.853517868197377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38400.902453703704</v>
      </c>
      <c r="E366" s="15">
        <f>'raw data'!E366</f>
        <v>2554.9438251274437</v>
      </c>
      <c r="F366" s="31">
        <f>'raw data'!F366</f>
        <v>3.893762622121141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215r4  37-45</v>
      </c>
      <c r="D367" s="81">
        <f>'raw data'!D367</f>
        <v>38400.91008101852</v>
      </c>
      <c r="E367" s="15">
        <f>'raw data'!E367</f>
        <v>154946.89761128815</v>
      </c>
      <c r="F367" s="31">
        <f>'raw data'!F367</f>
        <v>1.2748382946030687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218r4  55-63</v>
      </c>
      <c r="D368" s="81">
        <f>'raw data'!D368</f>
        <v>38400.91768518519</v>
      </c>
      <c r="E368" s="15">
        <f>'raw data'!E368</f>
        <v>156999.13802543978</v>
      </c>
      <c r="F368" s="31">
        <f>'raw data'!F368</f>
        <v>2.050989583970532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220r1  70-80</v>
      </c>
      <c r="D369" s="81">
        <f>'raw data'!D369</f>
        <v>38400.92530092593</v>
      </c>
      <c r="E369" s="15">
        <f>'raw data'!E369</f>
        <v>171401.9686176367</v>
      </c>
      <c r="F369" s="31">
        <f>'raw data'!F369</f>
        <v>3.2249826906605406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38400.93292824074</v>
      </c>
      <c r="E370" s="15">
        <f>'raw data'!E370</f>
        <v>1450223.3013741192</v>
      </c>
      <c r="F370" s="31">
        <f>'raw data'!F370</f>
        <v>1.6799132755901633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38400.94055555556</v>
      </c>
      <c r="E371" s="15">
        <f>'raw data'!E371</f>
        <v>510192.094408733</v>
      </c>
      <c r="F371" s="31">
        <f>'raw data'!F371</f>
        <v>1.5450937311049744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221r3  91-99</v>
      </c>
      <c r="D372" s="81">
        <f>'raw data'!D372</f>
        <v>38400.94819444444</v>
      </c>
      <c r="E372" s="15">
        <f>'raw data'!E372</f>
        <v>90994.0049113235</v>
      </c>
      <c r="F372" s="31">
        <f>'raw data'!F372</f>
        <v>0.9482351968799554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227r3  73-78</v>
      </c>
      <c r="D373" s="81">
        <f>'raw data'!D373</f>
        <v>38400.95581018519</v>
      </c>
      <c r="E373" s="15">
        <f>'raw data'!E373</f>
        <v>24483.634301186856</v>
      </c>
      <c r="F373" s="31">
        <f>'raw data'!F373</f>
        <v>1.0395597983536717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38400.96341435185</v>
      </c>
      <c r="E374" s="15">
        <f>'raw data'!E374</f>
        <v>705390.5641811538</v>
      </c>
      <c r="F374" s="31">
        <f>'raw data'!F374</f>
        <v>1.5579629413731682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38400.971030092594</v>
      </c>
      <c r="E375" s="180">
        <v>1423282.44</v>
      </c>
      <c r="F375" s="181">
        <v>0.5995204761074816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182r1  43-52</v>
      </c>
      <c r="D376" s="81">
        <f>'raw data'!D376</f>
        <v>38400.97864583333</v>
      </c>
      <c r="E376" s="15">
        <f>'raw data'!E376</f>
        <v>3294018.473338985</v>
      </c>
      <c r="F376" s="31">
        <f>'raw data'!F376</f>
        <v>2.104365846794994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38400.98626157407</v>
      </c>
      <c r="E377" s="180">
        <v>2882.33</v>
      </c>
      <c r="F377" s="181">
        <v>0.8046650599659705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171r4  18-30</v>
      </c>
      <c r="D378" s="81">
        <f>'raw data'!D378</f>
        <v>38400.99387731482</v>
      </c>
      <c r="E378" s="15">
        <f>'raw data'!E378</f>
        <v>258714.44918228046</v>
      </c>
      <c r="F378" s="31">
        <f>'raw data'!F378</f>
        <v>3.9656905706722396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204r4  15-26</v>
      </c>
      <c r="D379" s="81">
        <f>'raw data'!D379</f>
        <v>38401.001493055555</v>
      </c>
      <c r="E379" s="15">
        <f>'raw data'!E379</f>
        <v>162654.86897894018</v>
      </c>
      <c r="F379" s="31">
        <f>'raw data'!F379</f>
        <v>2.8713998291716245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38401.00913194445</v>
      </c>
      <c r="E380" s="15">
        <f>'raw data'!E380</f>
        <v>1502968.720716752</v>
      </c>
      <c r="F380" s="31">
        <f>'raw data'!F380</f>
        <v>2.0832786047460874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38401.016747685186</v>
      </c>
      <c r="E381" s="15">
        <f>'raw data'!E381</f>
        <v>368157.1420678283</v>
      </c>
      <c r="F381" s="31">
        <f>'raw data'!F381</f>
        <v>1.0575581594097807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38401.024351851855</v>
      </c>
      <c r="E382" s="188">
        <v>855.15</v>
      </c>
      <c r="F382" s="187"/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38401.03194444445</v>
      </c>
      <c r="E383" s="180">
        <v>2957.9750000000004</v>
      </c>
      <c r="F383" s="181">
        <v>1.3881689596243085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38401.03957175926</v>
      </c>
      <c r="E384" s="15">
        <f>'raw data'!E384</f>
        <v>770005.9248434043</v>
      </c>
      <c r="F384" s="31">
        <f>'raw data'!F384</f>
        <v>1.2083595952939497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38401.04717592592</v>
      </c>
      <c r="E385" s="15">
        <f>'raw data'!E385</f>
        <v>1440828.7559012368</v>
      </c>
      <c r="F385" s="31">
        <f>'raw data'!F385</f>
        <v>2.4311944264703977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44</v>
      </c>
      <c r="C1" s="18" t="s">
        <v>63</v>
      </c>
      <c r="D1" s="18" t="s">
        <v>62</v>
      </c>
      <c r="E1" s="18" t="s">
        <v>65</v>
      </c>
      <c r="F1" s="18" t="s">
        <v>67</v>
      </c>
      <c r="G1" s="18" t="s">
        <v>66</v>
      </c>
      <c r="H1" s="18" t="s">
        <v>68</v>
      </c>
      <c r="I1" s="18" t="s">
        <v>69</v>
      </c>
      <c r="J1" s="18" t="s">
        <v>70</v>
      </c>
      <c r="K1" s="18" t="s">
        <v>207</v>
      </c>
      <c r="L1" s="18" t="s">
        <v>64</v>
      </c>
      <c r="M1" s="18" t="s">
        <v>73</v>
      </c>
      <c r="N1" s="18" t="s">
        <v>75</v>
      </c>
      <c r="O1" s="18" t="s">
        <v>78</v>
      </c>
      <c r="P1" s="18" t="s">
        <v>71</v>
      </c>
      <c r="Q1" s="18" t="s">
        <v>72</v>
      </c>
      <c r="R1" s="18" t="s">
        <v>159</v>
      </c>
      <c r="S1" s="18" t="s">
        <v>158</v>
      </c>
      <c r="T1" s="18" t="s">
        <v>222</v>
      </c>
      <c r="U1" s="18" t="s">
        <v>74</v>
      </c>
      <c r="V1" s="18" t="s">
        <v>14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5187991.152209706</v>
      </c>
      <c r="D4" s="7">
        <f>'recalc raw'!E3</f>
        <v>4787222.579492581</v>
      </c>
      <c r="E4" s="7">
        <f>'recalc raw'!E81</f>
        <v>5279611.861512622</v>
      </c>
      <c r="F4" s="7">
        <f>'recalc raw'!E159</f>
        <v>835513.5681563391</v>
      </c>
      <c r="G4" s="7">
        <f>'recalc raw'!E198</f>
        <v>476707.8418793678</v>
      </c>
      <c r="H4" s="7">
        <f>'recalc raw'!E42</f>
        <v>4287168.570682526</v>
      </c>
      <c r="I4" s="7">
        <f>'recalc raw'!E237</f>
        <v>525594.6180958768</v>
      </c>
      <c r="J4" s="7">
        <f>'recalc raw'!E120</f>
        <v>21504.11</v>
      </c>
      <c r="K4" s="7">
        <f>'recalc raw'!E276</f>
        <v>299.31</v>
      </c>
      <c r="L4" s="7">
        <f>'recalc raw'!E354</f>
        <v>1679461.9967717424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299.31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4582.501950067047</v>
      </c>
      <c r="D5" s="7">
        <f>'recalc raw'!E4</f>
        <v>8594.690760142501</v>
      </c>
      <c r="E5" s="7">
        <f>'recalc raw'!E82</f>
        <v>8835.992071134302</v>
      </c>
      <c r="F5" s="7">
        <f>'recalc raw'!E160</f>
        <v>855.9573581262974</v>
      </c>
      <c r="G5" s="7">
        <f>'recalc raw'!E199</f>
        <v>7119.6540977607165</v>
      </c>
      <c r="H5" s="7">
        <f>'recalc raw'!E43</f>
        <v>23439.84090435505</v>
      </c>
      <c r="I5" s="7">
        <f>'recalc raw'!E238</f>
        <v>10272.580060924358</v>
      </c>
      <c r="J5" s="7">
        <f>'recalc raw'!E121</f>
        <v>65.92049736127379</v>
      </c>
      <c r="K5" s="7">
        <f>'recalc raw'!E277</f>
        <v>56.385</v>
      </c>
      <c r="L5" s="7">
        <f>'recalc raw'!E355</f>
        <v>907.925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56.385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4968810.452652103</v>
      </c>
      <c r="D6" s="7">
        <f>'recalc raw'!E5</f>
        <v>5630227.255</v>
      </c>
      <c r="E6" s="7">
        <f>'recalc raw'!E83</f>
        <v>4822677.211412969</v>
      </c>
      <c r="F6" s="7">
        <f>'recalc raw'!E161</f>
        <v>1110758.0655817783</v>
      </c>
      <c r="G6" s="7">
        <f>'recalc raw'!E200</f>
        <v>483525.72580003494</v>
      </c>
      <c r="H6" s="7">
        <f>'recalc raw'!E44</f>
        <v>5063985.200510661</v>
      </c>
      <c r="I6" s="7">
        <f>'recalc raw'!E239</f>
        <v>425758.19840301125</v>
      </c>
      <c r="J6" s="7">
        <f>'recalc raw'!E122</f>
        <v>916.865</v>
      </c>
      <c r="K6" s="7">
        <f>'recalc raw'!E278</f>
        <v>37.295</v>
      </c>
      <c r="L6" s="7">
        <f>'recalc raw'!E356</f>
        <v>599680.3612204457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37.295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5165519.270100377</v>
      </c>
      <c r="D7" s="7">
        <f>'recalc raw'!E6</f>
        <v>4749829.789233344</v>
      </c>
      <c r="E7" s="7">
        <f>'recalc raw'!E84</f>
        <v>5332881.59497435</v>
      </c>
      <c r="F7" s="7">
        <f>'recalc raw'!E162</f>
        <v>852031.1228161562</v>
      </c>
      <c r="G7" s="7">
        <f>'recalc raw'!E201</f>
        <v>488633.95372406393</v>
      </c>
      <c r="H7" s="7">
        <f>'recalc raw'!E45</f>
        <v>4317128.119016011</v>
      </c>
      <c r="I7" s="7">
        <f>'recalc raw'!E240</f>
        <v>526750.4375349766</v>
      </c>
      <c r="J7" s="7">
        <f>'recalc raw'!E123</f>
        <v>21909.91</v>
      </c>
      <c r="K7" s="7">
        <f>'recalc raw'!E279</f>
        <v>316.465</v>
      </c>
      <c r="L7" s="7">
        <f>'recalc raw'!E357</f>
        <v>1622099.2623101398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316.465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4544031.055210903</v>
      </c>
      <c r="D8" s="7">
        <f>'recalc raw'!E7</f>
        <v>244229.12994641197</v>
      </c>
      <c r="E8" s="7">
        <f>'recalc raw'!E85</f>
        <v>3596095.4242395847</v>
      </c>
      <c r="F8" s="7">
        <f>'recalc raw'!E163</f>
        <v>5311996.182958268</v>
      </c>
      <c r="G8" s="7">
        <f>'recalc raw'!E202</f>
        <v>332825.69964790595</v>
      </c>
      <c r="H8" s="7">
        <f>'recalc raw'!E46</f>
        <v>252272.99746815366</v>
      </c>
      <c r="I8" s="7">
        <f>'recalc raw'!E241</f>
        <v>16617.336544917383</v>
      </c>
      <c r="J8" s="7">
        <f>'recalc raw'!E124</f>
        <v>318.7</v>
      </c>
      <c r="K8" s="7">
        <f>'recalc raw'!E280</f>
        <v>20.75337303554712</v>
      </c>
      <c r="L8" s="7">
        <f>'recalc raw'!E358</f>
        <v>3007.7749999999996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20.75337303554712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206r1  0-3</v>
      </c>
      <c r="C9" s="7">
        <f>'recalc raw'!E320</f>
        <v>5111328.560120088</v>
      </c>
      <c r="D9" s="7">
        <f>'recalc raw'!E8</f>
        <v>4717961.572386474</v>
      </c>
      <c r="E9" s="7">
        <f>'recalc raw'!E86</f>
        <v>6165844.191119837</v>
      </c>
      <c r="F9" s="7">
        <f>'recalc raw'!E164</f>
        <v>819574.0167840435</v>
      </c>
      <c r="G9" s="7">
        <f>'recalc raw'!E203</f>
        <v>692370.8669001285</v>
      </c>
      <c r="H9" s="7">
        <f>'recalc raw'!E47</f>
        <v>4194717.549105327</v>
      </c>
      <c r="I9" s="7">
        <f>'recalc raw'!E242</f>
        <v>592122.9425198077</v>
      </c>
      <c r="J9" s="7">
        <f>'recalc raw'!E125</f>
        <v>1379.4576014843003</v>
      </c>
      <c r="K9" s="7">
        <f>'recalc raw'!E281</f>
        <v>283.065</v>
      </c>
      <c r="L9" s="7">
        <f>'recalc raw'!E359</f>
        <v>1398163.2357212724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283.065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5223994.785628139</v>
      </c>
      <c r="D10" s="7">
        <f>'recalc raw'!E9</f>
        <v>4667141.006081495</v>
      </c>
      <c r="E10" s="7">
        <f>'recalc raw'!E87</f>
        <v>5352742.731205683</v>
      </c>
      <c r="F10" s="7">
        <f>'recalc raw'!E165</f>
        <v>842309.8301146834</v>
      </c>
      <c r="G10" s="7">
        <f>'recalc raw'!E204</f>
        <v>480000.89784097427</v>
      </c>
      <c r="H10" s="7">
        <f>'recalc raw'!E48</f>
        <v>4428362.601600647</v>
      </c>
      <c r="I10" s="7">
        <f>'recalc raw'!E243</f>
        <v>525528.1905146723</v>
      </c>
      <c r="J10" s="7">
        <f>'recalc raw'!E126</f>
        <v>21608.9</v>
      </c>
      <c r="K10" s="7">
        <f>'recalc raw'!E282</f>
        <v>310.51</v>
      </c>
      <c r="L10" s="7">
        <f>'recalc raw'!E360</f>
        <v>1714676.3827290765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310.51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211r1  71-80</v>
      </c>
      <c r="C11" s="7">
        <f>'recalc raw'!E322</f>
        <v>5430167.53405388</v>
      </c>
      <c r="D11" s="7">
        <f>'recalc raw'!E10</f>
        <v>6143577.6850000005</v>
      </c>
      <c r="E11" s="7">
        <f>'recalc raw'!E88</f>
        <v>2549098.955</v>
      </c>
      <c r="F11" s="7">
        <f>'recalc raw'!E166</f>
        <v>971913.1711199208</v>
      </c>
      <c r="G11" s="7">
        <f>'recalc raw'!E205</f>
        <v>327235.13889169693</v>
      </c>
      <c r="H11" s="7">
        <f>'recalc raw'!E49</f>
        <v>5181558.511894226</v>
      </c>
      <c r="I11" s="7">
        <f>'recalc raw'!E244</f>
        <v>499830.69</v>
      </c>
      <c r="J11" s="7">
        <f>'recalc raw'!E127</f>
        <v>1077.2</v>
      </c>
      <c r="K11" s="7">
        <f>'recalc raw'!E283</f>
        <v>22.8</v>
      </c>
      <c r="L11" s="7">
        <f>'recalc raw'!E361</f>
        <v>227659.3516681519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22.8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212r4  72-78</v>
      </c>
      <c r="C12" s="7">
        <f>'recalc raw'!E323</f>
        <v>4598054.115948505</v>
      </c>
      <c r="D12" s="7">
        <f>'recalc raw'!E11</f>
        <v>5361128.10036251</v>
      </c>
      <c r="E12" s="7">
        <f>'recalc raw'!E89</f>
        <v>2742340.3645965047</v>
      </c>
      <c r="F12" s="7">
        <f>'recalc raw'!E167</f>
        <v>1174180.3462847173</v>
      </c>
      <c r="G12" s="7">
        <f>'recalc raw'!E206</f>
        <v>326504.37841685367</v>
      </c>
      <c r="H12" s="7">
        <f>'recalc raw'!E50</f>
        <v>4879225.942232768</v>
      </c>
      <c r="I12" s="7">
        <f>'recalc raw'!E245</f>
        <v>445889.80676703417</v>
      </c>
      <c r="J12" s="7">
        <f>'recalc raw'!E128</f>
        <v>818.97</v>
      </c>
      <c r="K12" s="7">
        <f>'recalc raw'!E284</f>
        <v>53.14</v>
      </c>
      <c r="L12" s="7">
        <f>'recalc raw'!E362</f>
        <v>171318.03013034633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53.14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214r3  45-55</v>
      </c>
      <c r="C13" s="7">
        <f>'recalc raw'!E324</f>
        <v>4611159.493241537</v>
      </c>
      <c r="D13" s="7">
        <f>'recalc raw'!E12</f>
        <v>5478567.301211988</v>
      </c>
      <c r="E13" s="7">
        <f>'recalc raw'!E90</f>
        <v>1788789.4694396325</v>
      </c>
      <c r="F13" s="7">
        <f>'recalc raw'!E168</f>
        <v>1245360.073107903</v>
      </c>
      <c r="G13" s="7">
        <f>'recalc raw'!E207</f>
        <v>233420.265557607</v>
      </c>
      <c r="H13" s="7">
        <f>'recalc raw'!E51</f>
        <v>5060152.034884135</v>
      </c>
      <c r="I13" s="7">
        <f>'recalc raw'!E246</f>
        <v>412027.57350377826</v>
      </c>
      <c r="J13" s="7">
        <f>'recalc raw'!E129</f>
        <v>596.785</v>
      </c>
      <c r="K13" s="7">
        <f>'recalc raw'!E285</f>
        <v>22.355</v>
      </c>
      <c r="L13" s="7">
        <f>'recalc raw'!E363</f>
        <v>139014.8621643494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22.355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5823694.343372844</v>
      </c>
      <c r="D14" s="7">
        <f>'recalc raw'!E13</f>
        <v>5376399.258608249</v>
      </c>
      <c r="E14" s="7">
        <f>'recalc raw'!E91</f>
        <v>2373309.29034575</v>
      </c>
      <c r="F14" s="7">
        <f>'recalc raw'!E169</f>
        <v>396025.703160819</v>
      </c>
      <c r="G14" s="7">
        <f>'recalc raw'!E208</f>
        <v>254526.57752426714</v>
      </c>
      <c r="H14" s="7">
        <f>'recalc raw'!E52</f>
        <v>2281139.344228109</v>
      </c>
      <c r="I14" s="7">
        <f>'recalc raw'!E247</f>
        <v>698464.2972538535</v>
      </c>
      <c r="J14" s="7">
        <f>'recalc raw'!E130</f>
        <v>63710.25481978296</v>
      </c>
      <c r="K14" s="7">
        <f>'recalc raw'!E286</f>
        <v>90.44</v>
      </c>
      <c r="L14" s="7">
        <f>'recalc raw'!E364</f>
        <v>370440.9091321767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90.44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4626949.537248888</v>
      </c>
      <c r="D15" s="7">
        <f>'recalc raw'!E14</f>
        <v>4585225.51979286</v>
      </c>
      <c r="E15" s="7">
        <f>'recalc raw'!E92</f>
        <v>4562035.504450047</v>
      </c>
      <c r="F15" s="7">
        <f>'recalc raw'!E170</f>
        <v>778573.936472313</v>
      </c>
      <c r="G15" s="7">
        <f>'recalc raw'!E209</f>
        <v>412692.2106536279</v>
      </c>
      <c r="H15" s="7">
        <f>'recalc raw'!E53</f>
        <v>4041339.020745595</v>
      </c>
      <c r="I15" s="7">
        <f>'recalc raw'!E248</f>
        <v>493998.00081699097</v>
      </c>
      <c r="J15" s="7">
        <f>'recalc raw'!E131</f>
        <v>23544.335</v>
      </c>
      <c r="K15" s="7">
        <f>'recalc raw'!E287</f>
        <v>273.16</v>
      </c>
      <c r="L15" s="7">
        <f>'recalc raw'!E365</f>
        <v>1483698.13465755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273.16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3722675.399695005</v>
      </c>
      <c r="D16" s="7">
        <f>'recalc raw'!E15</f>
        <v>71469.21888459839</v>
      </c>
      <c r="E16" s="7">
        <f>'recalc raw'!E93</f>
        <v>3100392.616790819</v>
      </c>
      <c r="F16" s="7">
        <f>'recalc raw'!E171</f>
        <v>5294121.200064888</v>
      </c>
      <c r="G16" s="7">
        <f>'recalc raw'!E210</f>
        <v>291160.6824790612</v>
      </c>
      <c r="H16" s="7">
        <f>'recalc raw'!E54</f>
        <v>72591.33428939183</v>
      </c>
      <c r="I16" s="7">
        <f>'recalc raw'!E249</f>
        <v>10381.609512104336</v>
      </c>
      <c r="J16" s="7">
        <f>'recalc raw'!E132</f>
        <v>110.86</v>
      </c>
      <c r="K16" s="7">
        <f>'recalc raw'!E288</f>
        <v>60.205</v>
      </c>
      <c r="L16" s="7">
        <f>'recalc raw'!E366</f>
        <v>2554.9438251274437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60.205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215r4  37-45</v>
      </c>
      <c r="C17" s="7">
        <f>'recalc raw'!E328</f>
        <v>4454649.52219282</v>
      </c>
      <c r="D17" s="7">
        <f>'recalc raw'!E16</f>
        <v>5844927.43</v>
      </c>
      <c r="E17" s="7">
        <f>'recalc raw'!E94</f>
        <v>2087757.330127908</v>
      </c>
      <c r="F17" s="7">
        <f>'recalc raw'!E172</f>
        <v>1485461.958614111</v>
      </c>
      <c r="G17" s="7">
        <f>'recalc raw'!E211</f>
        <v>239570.43093633652</v>
      </c>
      <c r="H17" s="7">
        <f>'recalc raw'!E55</f>
        <v>4819036.062700908</v>
      </c>
      <c r="I17" s="7">
        <f>'recalc raw'!E250</f>
        <v>322678.7997159507</v>
      </c>
      <c r="J17" s="7">
        <f>'recalc raw'!E133</f>
        <v>723.74</v>
      </c>
      <c r="K17" s="7">
        <f>'recalc raw'!E289</f>
        <v>27.16</v>
      </c>
      <c r="L17" s="7">
        <f>'recalc raw'!E367</f>
        <v>154946.89761128815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27.16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218r4  55-63</v>
      </c>
      <c r="C18" s="7">
        <f>'recalc raw'!E329</f>
        <v>4666998.0654459605</v>
      </c>
      <c r="D18" s="7">
        <f>'recalc raw'!E17</f>
        <v>5698647.229732627</v>
      </c>
      <c r="E18" s="7">
        <f>'recalc raw'!E95</f>
        <v>1854148.9592359052</v>
      </c>
      <c r="F18" s="7">
        <f>'recalc raw'!E173</f>
        <v>1179248.0430815823</v>
      </c>
      <c r="G18" s="7">
        <f>'recalc raw'!E212</f>
        <v>242533.98405440646</v>
      </c>
      <c r="H18" s="7">
        <f>'recalc raw'!E56</f>
        <v>5429586.759297689</v>
      </c>
      <c r="I18" s="7">
        <f>'recalc raw'!E251</f>
        <v>378595.1311127258</v>
      </c>
      <c r="J18" s="7">
        <f>'recalc raw'!E134</f>
        <v>510.6404062670603</v>
      </c>
      <c r="K18" s="7">
        <f>'recalc raw'!E290</f>
        <v>23.415</v>
      </c>
      <c r="L18" s="7">
        <f>'recalc raw'!E368</f>
        <v>156999.13802543978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23.415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220r1  70-80</v>
      </c>
      <c r="C19" s="7">
        <f>'recalc raw'!E330</f>
        <v>4705758.1907276325</v>
      </c>
      <c r="D19" s="7">
        <f>'recalc raw'!E18</f>
        <v>5713920.671973002</v>
      </c>
      <c r="E19" s="7">
        <f>'recalc raw'!E96</f>
        <v>1907979.579864634</v>
      </c>
      <c r="F19" s="7">
        <f>'recalc raw'!E174</f>
        <v>1099094.6362443506</v>
      </c>
      <c r="G19" s="7">
        <f>'recalc raw'!E213</f>
        <v>243489.8479984601</v>
      </c>
      <c r="H19" s="7">
        <f>'recalc raw'!E57</f>
        <v>5270874.8681132</v>
      </c>
      <c r="I19" s="7">
        <f>'recalc raw'!E252</f>
        <v>414038.3457703505</v>
      </c>
      <c r="J19" s="7">
        <f>'recalc raw'!E135</f>
        <v>703.95</v>
      </c>
      <c r="K19" s="7">
        <f>'recalc raw'!E291</f>
        <v>45.71941982234831</v>
      </c>
      <c r="L19" s="7">
        <f>'recalc raw'!E369</f>
        <v>171401.9686176367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45.71941982234831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4601460.051453826</v>
      </c>
      <c r="D20" s="7">
        <f>'recalc raw'!E19</f>
        <v>4562896.683257539</v>
      </c>
      <c r="E20" s="7">
        <f>'recalc raw'!E97</f>
        <v>4534050.598028459</v>
      </c>
      <c r="F20" s="7">
        <f>'recalc raw'!E175</f>
        <v>782104.0852557579</v>
      </c>
      <c r="G20" s="7">
        <f>'recalc raw'!E214</f>
        <v>408836.60240284854</v>
      </c>
      <c r="H20" s="7">
        <f>'recalc raw'!E58</f>
        <v>4087977.624168396</v>
      </c>
      <c r="I20" s="7">
        <f>'recalc raw'!E253</f>
        <v>498248.0283801347</v>
      </c>
      <c r="J20" s="7">
        <f>'recalc raw'!E136</f>
        <v>23376.906165478336</v>
      </c>
      <c r="K20" s="7">
        <f>'recalc raw'!E292</f>
        <v>281.725</v>
      </c>
      <c r="L20" s="7">
        <f>'recalc raw'!E370</f>
        <v>1450223.3013741192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281.725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4429967.346217913</v>
      </c>
      <c r="D21" s="7">
        <f>'recalc raw'!E20</f>
        <v>5295467.155014948</v>
      </c>
      <c r="E21" s="7">
        <f>'recalc raw'!E98</f>
        <v>4238659.553287482</v>
      </c>
      <c r="F21" s="7">
        <f>'recalc raw'!E176</f>
        <v>1064840.8526972067</v>
      </c>
      <c r="G21" s="7">
        <f>'recalc raw'!E215</f>
        <v>420293.1325581843</v>
      </c>
      <c r="H21" s="7">
        <f>'recalc raw'!E59</f>
        <v>4736000.62315623</v>
      </c>
      <c r="I21" s="7">
        <f>'recalc raw'!E254</f>
        <v>394912.38619705895</v>
      </c>
      <c r="J21" s="7">
        <f>'recalc raw'!E137</f>
        <v>934.485</v>
      </c>
      <c r="K21" s="7">
        <f>'recalc raw'!E293</f>
        <v>44.105</v>
      </c>
      <c r="L21" s="7">
        <f>'recalc raw'!E371</f>
        <v>510192.094408733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44.105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221r3  91-99</v>
      </c>
      <c r="C22" s="7">
        <f>'recalc raw'!E333</f>
        <v>4691144.078179252</v>
      </c>
      <c r="D22" s="7">
        <f>'recalc raw'!E21</f>
        <v>8122729.35007679</v>
      </c>
      <c r="E22" s="7">
        <f>'recalc raw'!E99</f>
        <v>1508539.8510248195</v>
      </c>
      <c r="F22" s="7">
        <f>'recalc raw'!E177</f>
        <v>791953.3665146455</v>
      </c>
      <c r="G22" s="7">
        <f>'recalc raw'!E216</f>
        <v>164690.1631369566</v>
      </c>
      <c r="H22" s="7">
        <f>'recalc raw'!E60</f>
        <v>4806382.824081421</v>
      </c>
      <c r="I22" s="7">
        <f>'recalc raw'!E255</f>
        <v>537624.5151931884</v>
      </c>
      <c r="J22" s="7">
        <f>'recalc raw'!E138</f>
        <v>851.3146322155326</v>
      </c>
      <c r="K22" s="7">
        <f>'recalc raw'!E294</f>
        <v>38.88</v>
      </c>
      <c r="L22" s="7">
        <f>'recalc raw'!E372</f>
        <v>90994.0049113235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38.88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227r3  73-78</v>
      </c>
      <c r="C23" s="7">
        <f>'recalc raw'!E334</f>
        <v>3846383.5863414453</v>
      </c>
      <c r="D23" s="7">
        <f>'recalc raw'!E22</f>
        <v>2136767.068684896</v>
      </c>
      <c r="E23" s="7">
        <f>'recalc raw'!E100</f>
        <v>4689938.1933862455</v>
      </c>
      <c r="F23" s="7">
        <f>'recalc raw'!E178</f>
        <v>3832283.15901159</v>
      </c>
      <c r="G23" s="7">
        <f>'recalc raw'!E217</f>
        <v>423506.81627861655</v>
      </c>
      <c r="H23" s="7">
        <f>'recalc raw'!E61</f>
        <v>1389337.5283985138</v>
      </c>
      <c r="I23" s="7">
        <f>'recalc raw'!E256</f>
        <v>99178.07449862547</v>
      </c>
      <c r="J23" s="7">
        <f>'recalc raw'!E139</f>
        <v>338.48713558842167</v>
      </c>
      <c r="K23" s="7">
        <f>'recalc raw'!E295</f>
        <v>36.475</v>
      </c>
      <c r="L23" s="7">
        <f>'recalc raw'!E373</f>
        <v>24483.634301186856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36.475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4782255.925292275</v>
      </c>
      <c r="D24" s="7">
        <f>'recalc raw'!E23</f>
        <v>6037150.287741024</v>
      </c>
      <c r="E24" s="7">
        <f>'recalc raw'!E101</f>
        <v>4369537.630772621</v>
      </c>
      <c r="F24" s="7">
        <f>'recalc raw'!E179</f>
        <v>569185.2391681301</v>
      </c>
      <c r="G24" s="7">
        <f>'recalc raw'!E218</f>
        <v>441014.1730025584</v>
      </c>
      <c r="H24" s="7">
        <f>'recalc raw'!E62</f>
        <v>3398584.9423128767</v>
      </c>
      <c r="I24" s="7">
        <f>'recalc raw'!E257</f>
        <v>609275.9658993091</v>
      </c>
      <c r="J24" s="7">
        <f>'recalc raw'!E140</f>
        <v>33652.708497788175</v>
      </c>
      <c r="K24" s="7">
        <f>'recalc raw'!E296</f>
        <v>274.295</v>
      </c>
      <c r="L24" s="7">
        <f>'recalc raw'!E374</f>
        <v>705390.5641811538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274.295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4741132.686048005</v>
      </c>
      <c r="D25" s="7">
        <f>'recalc raw'!E24</f>
        <v>4579853.811633806</v>
      </c>
      <c r="E25" s="7">
        <f>'recalc raw'!E102</f>
        <v>4681436.993468231</v>
      </c>
      <c r="F25" s="7">
        <f>'recalc raw'!E180</f>
        <v>791694.2350242456</v>
      </c>
      <c r="G25" s="7">
        <f>'recalc raw'!E219</f>
        <v>427029.69623199606</v>
      </c>
      <c r="H25" s="7">
        <f>'recalc raw'!E63</f>
        <v>4064919.619808197</v>
      </c>
      <c r="I25" s="7">
        <f>'recalc raw'!E258</f>
        <v>494894.9469444722</v>
      </c>
      <c r="J25" s="7">
        <f>'recalc raw'!E141</f>
        <v>22920.656731709434</v>
      </c>
      <c r="K25" s="7">
        <f>'recalc raw'!E297</f>
        <v>280.5104552662956</v>
      </c>
      <c r="L25" s="7">
        <f>'recalc raw'!E375</f>
        <v>1423282.44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280.5104552662956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182r1  43-52</v>
      </c>
      <c r="C26" s="7">
        <f>'recalc raw'!E337</f>
        <v>4353046.065</v>
      </c>
      <c r="D26" s="7">
        <f>'recalc raw'!E25</f>
        <v>3897917.64</v>
      </c>
      <c r="E26" s="7">
        <f>'recalc raw'!E103</f>
        <v>6728302.77</v>
      </c>
      <c r="F26" s="7">
        <f>'recalc raw'!E181</f>
        <v>829526.33</v>
      </c>
      <c r="G26" s="7">
        <f>'recalc raw'!E220</f>
        <v>648135.32</v>
      </c>
      <c r="H26" s="7">
        <f>'recalc raw'!E64</f>
        <v>4074021.0694719953</v>
      </c>
      <c r="I26" s="7">
        <f>'recalc raw'!E259</f>
        <v>457646.9</v>
      </c>
      <c r="J26" s="7">
        <f>'recalc raw'!E142</f>
        <v>1456.445</v>
      </c>
      <c r="K26" s="7">
        <f>'recalc raw'!E298</f>
        <v>22</v>
      </c>
      <c r="L26" s="7">
        <f>'recalc raw'!E376</f>
        <v>3294018.473338985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4306730.554209851</v>
      </c>
      <c r="D27" s="7">
        <f>'recalc raw'!E26</f>
        <v>242037.80992775175</v>
      </c>
      <c r="E27" s="7">
        <f>'recalc raw'!E104</f>
        <v>3217517.534168939</v>
      </c>
      <c r="F27" s="7">
        <f>'recalc raw'!E182</f>
        <v>5050127.745946675</v>
      </c>
      <c r="G27" s="7">
        <f>'recalc raw'!E221</f>
        <v>302127.28688907373</v>
      </c>
      <c r="H27" s="7">
        <f>'recalc raw'!E65</f>
        <v>243764.71734317142</v>
      </c>
      <c r="I27" s="7">
        <f>'recalc raw'!E260</f>
        <v>15703.328312891505</v>
      </c>
      <c r="J27" s="7">
        <f>'recalc raw'!E143</f>
        <v>293.78</v>
      </c>
      <c r="K27" s="7">
        <f>'recalc raw'!E299</f>
        <v>20.45</v>
      </c>
      <c r="L27" s="7">
        <f>'recalc raw'!E377</f>
        <v>2882.33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20.45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171r4  18-30</v>
      </c>
      <c r="C28" s="7">
        <f>'recalc raw'!E339</f>
        <v>4968665.674284193</v>
      </c>
      <c r="D28" s="7">
        <f>'recalc raw'!E27</f>
        <v>5822913.068282025</v>
      </c>
      <c r="E28" s="7">
        <f>'recalc raw'!E105</f>
        <v>2023664.628084111</v>
      </c>
      <c r="F28" s="7">
        <f>'recalc raw'!E183</f>
        <v>910356.7043379616</v>
      </c>
      <c r="G28" s="7">
        <f>'recalc raw'!E222</f>
        <v>264127.4924364115</v>
      </c>
      <c r="H28" s="7">
        <f>'recalc raw'!E66</f>
        <v>5069798.451299031</v>
      </c>
      <c r="I28" s="7">
        <f>'recalc raw'!E261</f>
        <v>586852.3204433569</v>
      </c>
      <c r="J28" s="7">
        <f>'recalc raw'!E144</f>
        <v>1107.9940174225915</v>
      </c>
      <c r="K28" s="7">
        <f>'recalc raw'!E300</f>
        <v>35.6</v>
      </c>
      <c r="L28" s="7">
        <f>'recalc raw'!E378</f>
        <v>258714.44918228046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35.6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204r4  15-26</v>
      </c>
      <c r="C29" s="7">
        <f>'recalc raw'!E340</f>
        <v>5047488.662929885</v>
      </c>
      <c r="D29" s="7">
        <f>'recalc raw'!E28</f>
        <v>6236785.423021973</v>
      </c>
      <c r="E29" s="7">
        <f>'recalc raw'!E106</f>
        <v>2498958.1207171027</v>
      </c>
      <c r="F29" s="7">
        <f>'recalc raw'!E184</f>
        <v>990335.7068902175</v>
      </c>
      <c r="G29" s="7">
        <f>'recalc raw'!E223</f>
        <v>322355.6184732144</v>
      </c>
      <c r="H29" s="7">
        <f>'recalc raw'!E67</f>
        <v>4159481.661125183</v>
      </c>
      <c r="I29" s="7">
        <f>'recalc raw'!E262</f>
        <v>567917.3616408118</v>
      </c>
      <c r="J29" s="7">
        <f>'recalc raw'!E145</f>
        <v>1175.9098575295395</v>
      </c>
      <c r="K29" s="7">
        <f>'recalc raw'!E301</f>
        <v>46.88</v>
      </c>
      <c r="L29" s="7">
        <f>'recalc raw'!E379</f>
        <v>162654.86897894018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46.88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4823371.399878595</v>
      </c>
      <c r="D30" s="7">
        <f>'recalc raw'!E29</f>
        <v>4570849.329114961</v>
      </c>
      <c r="E30" s="7">
        <f>'recalc raw'!E107</f>
        <v>4794922.84420095</v>
      </c>
      <c r="F30" s="7">
        <f>'recalc raw'!E185</f>
        <v>794374.1095305206</v>
      </c>
      <c r="G30" s="7">
        <f>'recalc raw'!E224</f>
        <v>436162.84725332505</v>
      </c>
      <c r="H30" s="7">
        <f>'recalc raw'!E68</f>
        <v>4087660.7511126203</v>
      </c>
      <c r="I30" s="7">
        <f>'recalc raw'!E263</f>
        <v>503060.32358019054</v>
      </c>
      <c r="J30" s="7">
        <f>'recalc raw'!E146</f>
        <v>22804.37863178137</v>
      </c>
      <c r="K30" s="7">
        <f>'recalc raw'!E302</f>
        <v>284.7470470639148</v>
      </c>
      <c r="L30" s="7">
        <f>'recalc raw'!E380</f>
        <v>1502968.720716752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284.7470470639148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6110335.975383387</v>
      </c>
      <c r="D31" s="7">
        <f>'recalc raw'!E30</f>
        <v>5463025.1299544135</v>
      </c>
      <c r="E31" s="7">
        <f>'recalc raw'!E108</f>
        <v>2526462.014648701</v>
      </c>
      <c r="F31" s="7">
        <f>'recalc raw'!E186</f>
        <v>417224.633436811</v>
      </c>
      <c r="G31" s="7">
        <f>'recalc raw'!E225</f>
        <v>272621.3197360039</v>
      </c>
      <c r="H31" s="7">
        <f>'recalc raw'!E69</f>
        <v>2352864.317246755</v>
      </c>
      <c r="I31" s="7">
        <f>'recalc raw'!E264</f>
        <v>719808.4115232058</v>
      </c>
      <c r="J31" s="7">
        <f>'recalc raw'!E147</f>
        <v>61278.31096704743</v>
      </c>
      <c r="K31" s="7">
        <f>'recalc raw'!E303</f>
        <v>90.26471587100912</v>
      </c>
      <c r="L31" s="7">
        <f>'recalc raw'!E381</f>
        <v>368157.1420678283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90.26471587100912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4681.67</v>
      </c>
      <c r="D32" s="7">
        <f>'recalc raw'!E31</f>
        <v>9060.77844456085</v>
      </c>
      <c r="E32" s="7">
        <f>'recalc raw'!E109</f>
        <v>7550.082993180309</v>
      </c>
      <c r="F32" s="7">
        <f>'recalc raw'!E187</f>
        <v>651.6852811707518</v>
      </c>
      <c r="G32" s="7">
        <f>'recalc raw'!E226</f>
        <v>6635.072740525007</v>
      </c>
      <c r="H32" s="7">
        <f>'recalc raw'!E70</f>
        <v>22483.773324469723</v>
      </c>
      <c r="I32" s="7">
        <f>'recalc raw'!E265</f>
        <v>9132.52781146939</v>
      </c>
      <c r="J32" s="7">
        <f>'recalc raw'!E148</f>
        <v>73.135</v>
      </c>
      <c r="K32" s="7">
        <f>'recalc raw'!E304</f>
        <v>7.81</v>
      </c>
      <c r="L32" s="7">
        <f>'recalc raw'!E382</f>
        <v>855.15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7.81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3841032.1594321458</v>
      </c>
      <c r="D33" s="7">
        <f>'recalc raw'!E32</f>
        <v>72124.5790953159</v>
      </c>
      <c r="E33" s="7">
        <f>'recalc raw'!E110</f>
        <v>3228949.1809127373</v>
      </c>
      <c r="F33" s="7">
        <f>'recalc raw'!E188</f>
        <v>5327623.04731542</v>
      </c>
      <c r="G33" s="7">
        <f>'recalc raw'!E227</f>
        <v>299159.9329280853</v>
      </c>
      <c r="H33" s="7">
        <f>'recalc raw'!E71</f>
        <v>72835.435973684</v>
      </c>
      <c r="I33" s="7">
        <f>'recalc raw'!E266</f>
        <v>10617.894505730317</v>
      </c>
      <c r="J33" s="7">
        <f>'recalc raw'!E149</f>
        <v>99.845</v>
      </c>
      <c r="K33" s="7">
        <f>'recalc raw'!E305</f>
        <v>67.47</v>
      </c>
      <c r="L33" s="7">
        <f>'recalc raw'!E383</f>
        <v>2957.9750000000004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67.47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4818909.832161911</v>
      </c>
      <c r="D34" s="7">
        <f>'recalc raw'!E33</f>
        <v>5906107.049003849</v>
      </c>
      <c r="E34" s="7">
        <f>'recalc raw'!E111</f>
        <v>4522688.9013759205</v>
      </c>
      <c r="F34" s="7">
        <f>'recalc raw'!E189</f>
        <v>559948.7211270801</v>
      </c>
      <c r="G34" s="7">
        <f>'recalc raw'!E228</f>
        <v>451523.4091509208</v>
      </c>
      <c r="H34" s="7">
        <f>'recalc raw'!E72</f>
        <v>3551688.093360901</v>
      </c>
      <c r="I34" s="7">
        <f>'recalc raw'!E267</f>
        <v>618898.4341232853</v>
      </c>
      <c r="J34" s="7">
        <f>'recalc raw'!E150</f>
        <v>33971.55118341562</v>
      </c>
      <c r="K34" s="7">
        <f>'recalc raw'!E306</f>
        <v>270.9785906039948</v>
      </c>
      <c r="L34" s="7">
        <f>'recalc raw'!E384</f>
        <v>770005.9248434043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270.9785906039948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4845105.932072043</v>
      </c>
      <c r="D35" s="7">
        <f>'recalc raw'!E34</f>
        <v>4697965.304731147</v>
      </c>
      <c r="E35" s="7">
        <f>'recalc raw'!E112</f>
        <v>4697114.496082906</v>
      </c>
      <c r="F35" s="7">
        <f>'recalc raw'!E190</f>
        <v>807287.33570549</v>
      </c>
      <c r="G35" s="7">
        <f>'recalc raw'!E229</f>
        <v>426885.86456982547</v>
      </c>
      <c r="H35" s="7">
        <f>'recalc raw'!E73</f>
        <v>4112875.7109069824</v>
      </c>
      <c r="I35" s="7">
        <f>'recalc raw'!E268</f>
        <v>509500.83673835493</v>
      </c>
      <c r="J35" s="7">
        <f>'recalc raw'!E151</f>
        <v>22863.615983125543</v>
      </c>
      <c r="K35" s="7">
        <f>'recalc raw'!E307</f>
        <v>289.7789646875233</v>
      </c>
      <c r="L35" s="7">
        <f>'recalc raw'!E385</f>
        <v>1440828.7559012368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289.7789646875233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100</v>
      </c>
    </row>
    <row r="38" spans="1:22" s="20" customFormat="1" ht="11.25">
      <c r="A38" s="24"/>
      <c r="B38" s="20" t="s">
        <v>42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38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5183359.066234672</v>
      </c>
      <c r="D40" s="7">
        <f>D4-blanks!D$9</f>
        <v>4778394.844890229</v>
      </c>
      <c r="E40" s="7">
        <f>E4-blanks!E$9</f>
        <v>5271418.823980465</v>
      </c>
      <c r="F40" s="7">
        <f>F4-blanks!F$9</f>
        <v>834759.7468366906</v>
      </c>
      <c r="G40" s="7">
        <f>G4-blanks!G$9</f>
        <v>469830.478460225</v>
      </c>
      <c r="H40" s="7">
        <f>H4-blanks!H$9</f>
        <v>4264206.763568114</v>
      </c>
      <c r="I40" s="7">
        <f>I4-blanks!I$9</f>
        <v>515892.06415967987</v>
      </c>
      <c r="J40" s="7">
        <f>J4-blanks!J$9</f>
        <v>21434.582251319363</v>
      </c>
      <c r="K40" s="7">
        <f>K4-blanks!K$9</f>
        <v>267.2125</v>
      </c>
      <c r="L40" s="7">
        <f>L4-blanks!L$9</f>
        <v>1678580.4592717423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237.3825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-49.584024966477045</v>
      </c>
      <c r="D41" s="7">
        <f>D5-blanks!D$9</f>
        <v>-233.04384220917564</v>
      </c>
      <c r="E41" s="7">
        <f>E5-blanks!E$9</f>
        <v>642.9545389769974</v>
      </c>
      <c r="F41" s="7">
        <f>F5-blanks!F$9</f>
        <v>102.13603847777279</v>
      </c>
      <c r="G41" s="7">
        <f>G5-blanks!G$9</f>
        <v>242.2906786178546</v>
      </c>
      <c r="H41" s="7">
        <f>H5-blanks!H$9</f>
        <v>478.03378994266313</v>
      </c>
      <c r="I41" s="7">
        <f>I5-blanks!I$9</f>
        <v>570.0261247274848</v>
      </c>
      <c r="J41" s="7">
        <f>J5-blanks!J$9</f>
        <v>-3.6072513193631153</v>
      </c>
      <c r="K41" s="7">
        <f>K5-blanks!K$9</f>
        <v>24.2875</v>
      </c>
      <c r="L41" s="7">
        <f>L5-blanks!L$9</f>
        <v>26.387500000000045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-5.542499999999997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4964178.36667707</v>
      </c>
      <c r="D42" s="7">
        <f>D6-blanks!D$9</f>
        <v>5621399.520397648</v>
      </c>
      <c r="E42" s="7">
        <f>E6-blanks!E$9</f>
        <v>4814484.173880812</v>
      </c>
      <c r="F42" s="7">
        <f>F6-blanks!F$9</f>
        <v>1110004.2442621298</v>
      </c>
      <c r="G42" s="7">
        <f>G6-blanks!G$9</f>
        <v>476648.3623808921</v>
      </c>
      <c r="H42" s="7">
        <f>H6-blanks!H$9</f>
        <v>5041023.393396249</v>
      </c>
      <c r="I42" s="7">
        <f>I6-blanks!I$9</f>
        <v>416055.64446681435</v>
      </c>
      <c r="J42" s="7">
        <f>J6-blanks!J$9</f>
        <v>847.3372513193631</v>
      </c>
      <c r="K42" s="7">
        <f>K6-blanks!K$9</f>
        <v>5.197500000000005</v>
      </c>
      <c r="L42" s="7">
        <f>L6-blanks!L$9</f>
        <v>598798.8237204457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-24.632499999999993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5160887.184125343</v>
      </c>
      <c r="D43" s="7">
        <f>D7-blanks!D$9</f>
        <v>4741002.054630992</v>
      </c>
      <c r="E43" s="7">
        <f>E7-blanks!E$9</f>
        <v>5324688.557442193</v>
      </c>
      <c r="F43" s="7">
        <f>F7-blanks!F$9</f>
        <v>851277.3014965077</v>
      </c>
      <c r="G43" s="7">
        <f>G7-blanks!G$9</f>
        <v>481756.5903049211</v>
      </c>
      <c r="H43" s="7">
        <f>H7-blanks!H$9</f>
        <v>4294166.311901599</v>
      </c>
      <c r="I43" s="7">
        <f>I7-blanks!I$9</f>
        <v>517047.88359877974</v>
      </c>
      <c r="J43" s="7">
        <f>J7-blanks!J$9</f>
        <v>21840.382251319363</v>
      </c>
      <c r="K43" s="7">
        <f>K7-blanks!K$9</f>
        <v>284.36749999999995</v>
      </c>
      <c r="L43" s="7">
        <f>L7-blanks!L$9</f>
        <v>1621217.7248101397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254.53749999999997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4539398.96923587</v>
      </c>
      <c r="D44" s="7">
        <f>D8-blanks!D$9</f>
        <v>235401.3953440603</v>
      </c>
      <c r="E44" s="7">
        <f>E8-blanks!E$9</f>
        <v>3587902.3867074274</v>
      </c>
      <c r="F44" s="7">
        <f>F8-blanks!F$9</f>
        <v>5311242.36163862</v>
      </c>
      <c r="G44" s="7">
        <f>G8-blanks!G$9</f>
        <v>325948.3362287631</v>
      </c>
      <c r="H44" s="7">
        <f>H8-blanks!H$9</f>
        <v>229311.19035374126</v>
      </c>
      <c r="I44" s="7">
        <f>I8-blanks!I$9</f>
        <v>6914.78260872051</v>
      </c>
      <c r="J44" s="7">
        <f>J8-blanks!J$9</f>
        <v>249.17225131936308</v>
      </c>
      <c r="K44" s="7">
        <f>K8-blanks!K$9</f>
        <v>-11.344126964452876</v>
      </c>
      <c r="L44" s="7">
        <f>L8-blanks!L$9</f>
        <v>2126.2374999999997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-41.174126964452874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206r1  0-3</v>
      </c>
      <c r="C45" s="7">
        <f>C9-blanks!C$9</f>
        <v>5106696.474145055</v>
      </c>
      <c r="D45" s="7">
        <f>D9-blanks!D$9</f>
        <v>4709133.837784123</v>
      </c>
      <c r="E45" s="7">
        <f>E9-blanks!E$9</f>
        <v>6157651.153587679</v>
      </c>
      <c r="F45" s="7">
        <f>F9-blanks!F$9</f>
        <v>818820.195464395</v>
      </c>
      <c r="G45" s="7">
        <f>G9-blanks!G$9</f>
        <v>685493.5034809856</v>
      </c>
      <c r="H45" s="7">
        <f>H9-blanks!H$9</f>
        <v>4171755.741990914</v>
      </c>
      <c r="I45" s="7">
        <f>I9-blanks!I$9</f>
        <v>582420.3885836109</v>
      </c>
      <c r="J45" s="7">
        <f>J9-blanks!J$9</f>
        <v>1309.9298528036634</v>
      </c>
      <c r="K45" s="7">
        <f>K9-blanks!K$9</f>
        <v>250.9675</v>
      </c>
      <c r="L45" s="7">
        <f>L9-blanks!L$9</f>
        <v>1397281.6982212723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221.1375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5219362.699653106</v>
      </c>
      <c r="D46" s="7">
        <f>D10-blanks!D$9</f>
        <v>4658313.271479144</v>
      </c>
      <c r="E46" s="7">
        <f>E10-blanks!E$9</f>
        <v>5344549.693673526</v>
      </c>
      <c r="F46" s="7">
        <f>F10-blanks!F$9</f>
        <v>841556.0087950348</v>
      </c>
      <c r="G46" s="7">
        <f>G10-blanks!G$9</f>
        <v>473123.5344218314</v>
      </c>
      <c r="H46" s="7">
        <f>H10-blanks!H$9</f>
        <v>4405400.794486235</v>
      </c>
      <c r="I46" s="7">
        <f>I10-blanks!I$9</f>
        <v>515825.6365784754</v>
      </c>
      <c r="J46" s="7">
        <f>J10-blanks!J$9</f>
        <v>21539.372251319364</v>
      </c>
      <c r="K46" s="7">
        <f>K10-blanks!K$9</f>
        <v>278.4125</v>
      </c>
      <c r="L46" s="7">
        <f>L10-blanks!L$9</f>
        <v>1713794.8452290765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248.58249999999998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211r1  71-80</v>
      </c>
      <c r="C47" s="7">
        <f>C11-blanks!C$9</f>
        <v>5425535.448078847</v>
      </c>
      <c r="D47" s="7">
        <f>D11-blanks!D$9</f>
        <v>6134749.950397649</v>
      </c>
      <c r="E47" s="7">
        <f>E11-blanks!E$9</f>
        <v>2540905.917467843</v>
      </c>
      <c r="F47" s="7">
        <f>F11-blanks!F$9</f>
        <v>971159.3498002723</v>
      </c>
      <c r="G47" s="7">
        <f>G11-blanks!G$9</f>
        <v>320357.7754725541</v>
      </c>
      <c r="H47" s="7">
        <f>H11-blanks!H$9</f>
        <v>5158596.704779814</v>
      </c>
      <c r="I47" s="7">
        <f>I11-blanks!I$9</f>
        <v>490128.1360638031</v>
      </c>
      <c r="J47" s="7">
        <f>J11-blanks!J$9</f>
        <v>1007.6722513193631</v>
      </c>
      <c r="K47" s="7">
        <f>K11-blanks!K$9</f>
        <v>-9.297499999999996</v>
      </c>
      <c r="L47" s="7">
        <f>L11-blanks!L$9</f>
        <v>226777.8141681519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-39.1275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212r4  72-78</v>
      </c>
      <c r="C48" s="7">
        <f>C12-blanks!C$9</f>
        <v>4593422.029973472</v>
      </c>
      <c r="D48" s="7">
        <f>D12-blanks!D$9</f>
        <v>5352300.365760159</v>
      </c>
      <c r="E48" s="7">
        <f>E12-blanks!E$9</f>
        <v>2734147.3270643475</v>
      </c>
      <c r="F48" s="7">
        <f>F12-blanks!F$9</f>
        <v>1173426.5249650688</v>
      </c>
      <c r="G48" s="7">
        <f>G12-blanks!G$9</f>
        <v>319627.0149977108</v>
      </c>
      <c r="H48" s="7">
        <f>H12-blanks!H$9</f>
        <v>4856264.135118356</v>
      </c>
      <c r="I48" s="7">
        <f>I12-blanks!I$9</f>
        <v>436187.2528308373</v>
      </c>
      <c r="J48" s="7">
        <f>J12-blanks!J$9</f>
        <v>749.4422513193631</v>
      </c>
      <c r="K48" s="7">
        <f>K12-blanks!K$9</f>
        <v>21.042500000000004</v>
      </c>
      <c r="L48" s="7">
        <f>L12-blanks!L$9</f>
        <v>170436.49263034633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-8.787499999999994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214r3  45-55</v>
      </c>
      <c r="C49" s="7">
        <f>C13-blanks!C$9</f>
        <v>4606527.407266504</v>
      </c>
      <c r="D49" s="7">
        <f>D13-blanks!D$9</f>
        <v>5469739.566609636</v>
      </c>
      <c r="E49" s="7">
        <f>E13-blanks!E$9</f>
        <v>1780596.4319074752</v>
      </c>
      <c r="F49" s="7">
        <f>F13-blanks!F$9</f>
        <v>1244606.2517882544</v>
      </c>
      <c r="G49" s="7">
        <f>G13-blanks!G$9</f>
        <v>226542.90213846412</v>
      </c>
      <c r="H49" s="7">
        <f>H13-blanks!H$9</f>
        <v>5037190.227769723</v>
      </c>
      <c r="I49" s="7">
        <f>I13-blanks!I$9</f>
        <v>402325.01956758136</v>
      </c>
      <c r="J49" s="7">
        <f>J13-blanks!J$9</f>
        <v>527.257251319363</v>
      </c>
      <c r="K49" s="7">
        <f>K13-blanks!K$9</f>
        <v>-9.742499999999996</v>
      </c>
      <c r="L49" s="7">
        <f>L13-blanks!L$9</f>
        <v>138133.3246643494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-39.57249999999999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5819062.257397811</v>
      </c>
      <c r="D50" s="7">
        <f>D14-blanks!D$9</f>
        <v>5367571.524005897</v>
      </c>
      <c r="E50" s="7">
        <f>E14-blanks!E$9</f>
        <v>2365116.2528135926</v>
      </c>
      <c r="F50" s="7">
        <f>F14-blanks!F$9</f>
        <v>395271.8818411705</v>
      </c>
      <c r="G50" s="7">
        <f>G14-blanks!G$9</f>
        <v>247649.21410512427</v>
      </c>
      <c r="H50" s="7">
        <f>H14-blanks!H$9</f>
        <v>2258177.5371136963</v>
      </c>
      <c r="I50" s="7">
        <f>I14-blanks!I$9</f>
        <v>688761.7433176567</v>
      </c>
      <c r="J50" s="7">
        <f>J14-blanks!J$9</f>
        <v>63640.72707110232</v>
      </c>
      <c r="K50" s="7">
        <f>K14-blanks!K$9</f>
        <v>58.3425</v>
      </c>
      <c r="L50" s="7">
        <f>L14-blanks!L$9</f>
        <v>369559.37163217674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28.512500000000003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4622317.451273855</v>
      </c>
      <c r="D51" s="7">
        <f>D15-blanks!D$9</f>
        <v>4576397.785190509</v>
      </c>
      <c r="E51" s="7">
        <f>E15-blanks!E$9</f>
        <v>4553842.46691789</v>
      </c>
      <c r="F51" s="7">
        <f>F15-blanks!F$9</f>
        <v>777820.1151526645</v>
      </c>
      <c r="G51" s="7">
        <f>G15-blanks!G$9</f>
        <v>405814.84723448503</v>
      </c>
      <c r="H51" s="7">
        <f>H15-blanks!H$9</f>
        <v>4018377.2136311824</v>
      </c>
      <c r="I51" s="7">
        <f>I15-blanks!I$9</f>
        <v>484295.4468807941</v>
      </c>
      <c r="J51" s="7">
        <f>J15-blanks!J$9</f>
        <v>23474.807251319362</v>
      </c>
      <c r="K51" s="7">
        <f>K15-blanks!K$9</f>
        <v>241.06250000000003</v>
      </c>
      <c r="L51" s="7">
        <f>L15-blanks!L$9</f>
        <v>1482816.5971575498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211.23250000000002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3718043.313719971</v>
      </c>
      <c r="D52" s="7">
        <f>D16-blanks!D$9</f>
        <v>62641.48428224672</v>
      </c>
      <c r="E52" s="7">
        <f>E16-blanks!E$9</f>
        <v>3092199.5792586617</v>
      </c>
      <c r="F52" s="7">
        <f>F16-blanks!F$9</f>
        <v>5293367.37874524</v>
      </c>
      <c r="G52" s="7">
        <f>G16-blanks!G$9</f>
        <v>284283.31905991834</v>
      </c>
      <c r="H52" s="7">
        <f>H16-blanks!H$9</f>
        <v>49629.52717497945</v>
      </c>
      <c r="I52" s="7">
        <f>I16-blanks!I$9</f>
        <v>679.0555759074632</v>
      </c>
      <c r="J52" s="7">
        <f>J16-blanks!J$9</f>
        <v>41.332251319363095</v>
      </c>
      <c r="K52" s="7">
        <f>K16-blanks!K$9</f>
        <v>28.1075</v>
      </c>
      <c r="L52" s="7">
        <f>L16-blanks!L$9</f>
        <v>1673.4063251274438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-1.7224999999999966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215r4  37-45</v>
      </c>
      <c r="C53" s="7">
        <f>C17-blanks!C$9</f>
        <v>4450017.436217787</v>
      </c>
      <c r="D53" s="7">
        <f>D17-blanks!D$9</f>
        <v>5836099.695397648</v>
      </c>
      <c r="E53" s="7">
        <f>E17-blanks!E$9</f>
        <v>2079564.2925957507</v>
      </c>
      <c r="F53" s="7">
        <f>F17-blanks!F$9</f>
        <v>1484708.1372944624</v>
      </c>
      <c r="G53" s="7">
        <f>G17-blanks!G$9</f>
        <v>232693.06751719365</v>
      </c>
      <c r="H53" s="7">
        <f>H17-blanks!H$9</f>
        <v>4796074.255586496</v>
      </c>
      <c r="I53" s="7">
        <f>I17-blanks!I$9</f>
        <v>312976.2457797538</v>
      </c>
      <c r="J53" s="7">
        <f>J17-blanks!J$9</f>
        <v>654.2122513193631</v>
      </c>
      <c r="K53" s="7">
        <f>K17-blanks!K$9</f>
        <v>-4.9374999999999964</v>
      </c>
      <c r="L53" s="7">
        <f>L17-blanks!L$9</f>
        <v>154065.36011128814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-34.7675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218r4  55-63</v>
      </c>
      <c r="C54" s="7">
        <f>C18-blanks!C$9</f>
        <v>4662365.979470927</v>
      </c>
      <c r="D54" s="7">
        <f>D18-blanks!D$9</f>
        <v>5689819.495130275</v>
      </c>
      <c r="E54" s="7">
        <f>E18-blanks!E$9</f>
        <v>1845955.921703748</v>
      </c>
      <c r="F54" s="7">
        <f>F18-blanks!F$9</f>
        <v>1178494.2217619338</v>
      </c>
      <c r="G54" s="7">
        <f>G18-blanks!G$9</f>
        <v>235656.6206352636</v>
      </c>
      <c r="H54" s="7">
        <f>H18-blanks!H$9</f>
        <v>5406624.952183277</v>
      </c>
      <c r="I54" s="7">
        <f>I18-blanks!I$9</f>
        <v>368892.5771765289</v>
      </c>
      <c r="J54" s="7">
        <f>J18-blanks!J$9</f>
        <v>441.11265758642344</v>
      </c>
      <c r="K54" s="7">
        <f>K18-blanks!K$9</f>
        <v>-8.682499999999997</v>
      </c>
      <c r="L54" s="7">
        <f>L18-blanks!L$9</f>
        <v>156117.60052543978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-38.512499999999996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220r1  70-80</v>
      </c>
      <c r="C55" s="7">
        <f>C19-blanks!C$9</f>
        <v>4701126.104752599</v>
      </c>
      <c r="D55" s="7">
        <f>D19-blanks!D$9</f>
        <v>5705092.9373706505</v>
      </c>
      <c r="E55" s="7">
        <f>E19-blanks!E$9</f>
        <v>1899786.5423324767</v>
      </c>
      <c r="F55" s="7">
        <f>F19-blanks!F$9</f>
        <v>1098340.814924702</v>
      </c>
      <c r="G55" s="7">
        <f>G19-blanks!G$9</f>
        <v>236612.48457931724</v>
      </c>
      <c r="H55" s="7">
        <f>H19-blanks!H$9</f>
        <v>5247913.060998788</v>
      </c>
      <c r="I55" s="7">
        <f>I19-blanks!I$9</f>
        <v>404335.7918341536</v>
      </c>
      <c r="J55" s="7">
        <f>J19-blanks!J$9</f>
        <v>634.4222513193631</v>
      </c>
      <c r="K55" s="7">
        <f>K19-blanks!K$9</f>
        <v>13.62191982234831</v>
      </c>
      <c r="L55" s="7">
        <f>L19-blanks!L$9</f>
        <v>170520.4311176367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-16.208080177651688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4596827.965478793</v>
      </c>
      <c r="D56" s="7">
        <f>D20-blanks!D$9</f>
        <v>4554068.948655187</v>
      </c>
      <c r="E56" s="7">
        <f>E20-blanks!E$9</f>
        <v>4525857.560496301</v>
      </c>
      <c r="F56" s="7">
        <f>F20-blanks!F$9</f>
        <v>781350.2639361094</v>
      </c>
      <c r="G56" s="7">
        <f>G20-blanks!G$9</f>
        <v>401959.2389837057</v>
      </c>
      <c r="H56" s="7">
        <f>H20-blanks!H$9</f>
        <v>4065015.8170539835</v>
      </c>
      <c r="I56" s="7">
        <f>I20-blanks!I$9</f>
        <v>488545.4744439378</v>
      </c>
      <c r="J56" s="7">
        <f>J20-blanks!J$9</f>
        <v>23307.3784167977</v>
      </c>
      <c r="K56" s="7">
        <f>K20-blanks!K$9</f>
        <v>249.62750000000003</v>
      </c>
      <c r="L56" s="7">
        <f>L20-blanks!L$9</f>
        <v>1449341.7638741191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219.7975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4425335.260242879</v>
      </c>
      <c r="D57" s="7">
        <f>D21-blanks!D$9</f>
        <v>5286639.420412596</v>
      </c>
      <c r="E57" s="7">
        <f>E21-blanks!E$9</f>
        <v>4230466.515755325</v>
      </c>
      <c r="F57" s="7">
        <f>F21-blanks!F$9</f>
        <v>1064087.0313775581</v>
      </c>
      <c r="G57" s="7">
        <f>G21-blanks!G$9</f>
        <v>413415.7691390415</v>
      </c>
      <c r="H57" s="7">
        <f>H21-blanks!H$9</f>
        <v>4713038.816041818</v>
      </c>
      <c r="I57" s="7">
        <f>I21-blanks!I$9</f>
        <v>385209.83226086205</v>
      </c>
      <c r="J57" s="7">
        <f>J21-blanks!J$9</f>
        <v>864.9572513193631</v>
      </c>
      <c r="K57" s="7">
        <f>K21-blanks!K$9</f>
        <v>12.0075</v>
      </c>
      <c r="L57" s="7">
        <f>L21-blanks!L$9</f>
        <v>509310.55690873304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-17.822499999999998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221r3  91-99</v>
      </c>
      <c r="C58" s="7">
        <f>C22-blanks!C$9</f>
        <v>4686511.992204219</v>
      </c>
      <c r="D58" s="7">
        <f>D22-blanks!D$9</f>
        <v>8113901.615474438</v>
      </c>
      <c r="E58" s="7">
        <f>E22-blanks!E$9</f>
        <v>1500346.8134926623</v>
      </c>
      <c r="F58" s="7">
        <f>F22-blanks!F$9</f>
        <v>791199.545194997</v>
      </c>
      <c r="G58" s="7">
        <f>G22-blanks!G$9</f>
        <v>157812.79971781373</v>
      </c>
      <c r="H58" s="7">
        <f>H22-blanks!H$9</f>
        <v>4783421.016967009</v>
      </c>
      <c r="I58" s="7">
        <f>I22-blanks!I$9</f>
        <v>527921.9612569916</v>
      </c>
      <c r="J58" s="7">
        <f>J22-blanks!J$9</f>
        <v>781.7868835348957</v>
      </c>
      <c r="K58" s="7">
        <f>K22-blanks!K$9</f>
        <v>6.782500000000006</v>
      </c>
      <c r="L58" s="7">
        <f>L22-blanks!L$9</f>
        <v>90112.4674113235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-23.047499999999992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227r3  73-78</v>
      </c>
      <c r="C59" s="7">
        <f>C23-blanks!C$9</f>
        <v>3841751.5003664116</v>
      </c>
      <c r="D59" s="7">
        <f>D23-blanks!D$9</f>
        <v>2127939.3340825443</v>
      </c>
      <c r="E59" s="7">
        <f>E23-blanks!E$9</f>
        <v>4681745.155854088</v>
      </c>
      <c r="F59" s="7">
        <f>F23-blanks!F$9</f>
        <v>3831529.3376919413</v>
      </c>
      <c r="G59" s="7">
        <f>G23-blanks!G$9</f>
        <v>416629.4528594737</v>
      </c>
      <c r="H59" s="7">
        <f>H23-blanks!H$9</f>
        <v>1366375.7212841015</v>
      </c>
      <c r="I59" s="7">
        <f>I23-blanks!I$9</f>
        <v>89475.5205624286</v>
      </c>
      <c r="J59" s="7">
        <f>J23-blanks!J$9</f>
        <v>268.95938690778473</v>
      </c>
      <c r="K59" s="7">
        <f>K23-blanks!K$9</f>
        <v>4.377500000000005</v>
      </c>
      <c r="L59" s="7">
        <f>L23-blanks!L$9</f>
        <v>23602.096801186857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-25.452499999999993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4777623.839317242</v>
      </c>
      <c r="D60" s="7">
        <f>D24-blanks!D$9</f>
        <v>6028322.553138672</v>
      </c>
      <c r="E60" s="7">
        <f>E24-blanks!E$9</f>
        <v>4361344.593240464</v>
      </c>
      <c r="F60" s="7">
        <f>F24-blanks!F$9</f>
        <v>568431.4178484816</v>
      </c>
      <c r="G60" s="7">
        <f>G24-blanks!G$9</f>
        <v>434136.80958341557</v>
      </c>
      <c r="H60" s="7">
        <f>H24-blanks!H$9</f>
        <v>3375623.135198464</v>
      </c>
      <c r="I60" s="7">
        <f>I24-blanks!I$9</f>
        <v>599573.4119631123</v>
      </c>
      <c r="J60" s="7">
        <f>J24-blanks!J$9</f>
        <v>33583.18074910754</v>
      </c>
      <c r="K60" s="7">
        <f>K24-blanks!K$9</f>
        <v>242.19750000000002</v>
      </c>
      <c r="L60" s="7">
        <f>L24-blanks!L$9</f>
        <v>704509.0266811538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212.3675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4736500.600072972</v>
      </c>
      <c r="D61" s="7">
        <f>D25-blanks!D$9</f>
        <v>4571026.077031454</v>
      </c>
      <c r="E61" s="7">
        <f>E25-blanks!E$9</f>
        <v>4673243.955936073</v>
      </c>
      <c r="F61" s="7">
        <f>F25-blanks!F$9</f>
        <v>790940.413704597</v>
      </c>
      <c r="G61" s="7">
        <f>G25-blanks!G$9</f>
        <v>420152.3328128532</v>
      </c>
      <c r="H61" s="7">
        <f>H25-blanks!H$9</f>
        <v>4041957.8126937845</v>
      </c>
      <c r="I61" s="7">
        <f>I25-blanks!I$9</f>
        <v>485192.3930082753</v>
      </c>
      <c r="J61" s="7">
        <f>J25-blanks!J$9</f>
        <v>22851.128983028797</v>
      </c>
      <c r="K61" s="7">
        <f>K25-blanks!K$9</f>
        <v>248.4129552662956</v>
      </c>
      <c r="L61" s="7">
        <f>L25-blanks!L$9</f>
        <v>1422400.9024999999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218.58295526629558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182r1  43-52</v>
      </c>
      <c r="C62" s="7">
        <f>C26-blanks!C$9</f>
        <v>4348413.979024967</v>
      </c>
      <c r="D62" s="7">
        <f>D26-blanks!D$9</f>
        <v>3889089.9053976485</v>
      </c>
      <c r="E62" s="7">
        <f>E26-blanks!E$9</f>
        <v>6720109.732467842</v>
      </c>
      <c r="F62" s="7">
        <f>F26-blanks!F$9</f>
        <v>828772.5086803514</v>
      </c>
      <c r="G62" s="7">
        <f>G26-blanks!G$9</f>
        <v>641257.956580857</v>
      </c>
      <c r="H62" s="7">
        <f>H26-blanks!H$9</f>
        <v>4051059.262357583</v>
      </c>
      <c r="I62" s="7">
        <f>I26-blanks!I$9</f>
        <v>447944.3460638031</v>
      </c>
      <c r="J62" s="7">
        <f>J26-blanks!J$9</f>
        <v>1386.917251319363</v>
      </c>
      <c r="K62" s="7">
        <f>K26-blanks!K$9</f>
        <v>-10.097499999999997</v>
      </c>
      <c r="L62" s="7">
        <f>L26-blanks!L$9</f>
        <v>3293136.935838985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-39.927499999999995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4302098.4682348175</v>
      </c>
      <c r="D63" s="7">
        <f>D27-blanks!D$9</f>
        <v>233210.07532540007</v>
      </c>
      <c r="E63" s="7">
        <f>E27-blanks!E$9</f>
        <v>3209324.496636782</v>
      </c>
      <c r="F63" s="7">
        <f>F27-blanks!F$9</f>
        <v>5049373.924627027</v>
      </c>
      <c r="G63" s="7">
        <f>G27-blanks!G$9</f>
        <v>295249.9234699309</v>
      </c>
      <c r="H63" s="7">
        <f>H27-blanks!H$9</f>
        <v>220802.91022875902</v>
      </c>
      <c r="I63" s="7">
        <f>I27-blanks!I$9</f>
        <v>6000.774376694631</v>
      </c>
      <c r="J63" s="7">
        <f>J27-blanks!J$9</f>
        <v>224.25225131936307</v>
      </c>
      <c r="K63" s="7">
        <f>K27-blanks!K$9</f>
        <v>-11.647499999999997</v>
      </c>
      <c r="L63" s="7">
        <f>L27-blanks!L$9</f>
        <v>2000.7925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-41.47749999999999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171r4  18-30</v>
      </c>
      <c r="C64" s="7">
        <f>C28-blanks!C$9</f>
        <v>4964033.5883091595</v>
      </c>
      <c r="D64" s="7">
        <f>D28-blanks!D$9</f>
        <v>5814085.333679673</v>
      </c>
      <c r="E64" s="7">
        <f>E28-blanks!E$9</f>
        <v>2015471.5905519538</v>
      </c>
      <c r="F64" s="7">
        <f>F28-blanks!F$9</f>
        <v>909602.8830183131</v>
      </c>
      <c r="G64" s="7">
        <f>G28-blanks!G$9</f>
        <v>257250.12901726863</v>
      </c>
      <c r="H64" s="7">
        <f>H28-blanks!H$9</f>
        <v>5046836.644184619</v>
      </c>
      <c r="I64" s="7">
        <f>I28-blanks!I$9</f>
        <v>577149.76650716</v>
      </c>
      <c r="J64" s="7">
        <f>J28-blanks!J$9</f>
        <v>1038.4662687419545</v>
      </c>
      <c r="K64" s="7">
        <f>K28-blanks!K$9</f>
        <v>3.502500000000005</v>
      </c>
      <c r="L64" s="7">
        <f>L28-blanks!L$9</f>
        <v>257832.91168228045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-26.327499999999993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204r4  15-26</v>
      </c>
      <c r="C65" s="7">
        <f>C29-blanks!C$9</f>
        <v>5042856.576954852</v>
      </c>
      <c r="D65" s="7">
        <f>D29-blanks!D$9</f>
        <v>6227957.688419621</v>
      </c>
      <c r="E65" s="7">
        <f>E29-blanks!E$9</f>
        <v>2490765.0831849454</v>
      </c>
      <c r="F65" s="7">
        <f>F29-blanks!F$9</f>
        <v>989581.885570569</v>
      </c>
      <c r="G65" s="7">
        <f>G29-blanks!G$9</f>
        <v>315478.25505407155</v>
      </c>
      <c r="H65" s="7">
        <f>H29-blanks!H$9</f>
        <v>4136519.8540107706</v>
      </c>
      <c r="I65" s="7">
        <f>I29-blanks!I$9</f>
        <v>558214.8077046149</v>
      </c>
      <c r="J65" s="7">
        <f>J29-blanks!J$9</f>
        <v>1106.3821088489026</v>
      </c>
      <c r="K65" s="7">
        <f>K29-blanks!K$9</f>
        <v>14.782500000000006</v>
      </c>
      <c r="L65" s="7">
        <f>L29-blanks!L$9</f>
        <v>161773.33147894018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-15.047499999999992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4818739.313903562</v>
      </c>
      <c r="D66" s="7">
        <f>D30-blanks!D$9</f>
        <v>4562021.59451261</v>
      </c>
      <c r="E66" s="7">
        <f>E30-blanks!E$9</f>
        <v>4786729.806668793</v>
      </c>
      <c r="F66" s="7">
        <f>F30-blanks!F$9</f>
        <v>793620.2882108721</v>
      </c>
      <c r="G66" s="7">
        <f>G30-blanks!G$9</f>
        <v>429285.4838341822</v>
      </c>
      <c r="H66" s="7">
        <f>H30-blanks!H$9</f>
        <v>4064698.943998208</v>
      </c>
      <c r="I66" s="7">
        <f>I30-blanks!I$9</f>
        <v>493357.76964399364</v>
      </c>
      <c r="J66" s="7">
        <f>J30-blanks!J$9</f>
        <v>22734.85088310073</v>
      </c>
      <c r="K66" s="7">
        <f>K30-blanks!K$9</f>
        <v>252.6495470639148</v>
      </c>
      <c r="L66" s="7">
        <f>L30-blanks!L$9</f>
        <v>1502087.183216752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222.8195470639148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6105703.889408354</v>
      </c>
      <c r="D67" s="7">
        <f>D31-blanks!D$9</f>
        <v>5454197.395352062</v>
      </c>
      <c r="E67" s="7">
        <f>E31-blanks!E$9</f>
        <v>2518268.977116544</v>
      </c>
      <c r="F67" s="7">
        <f>F31-blanks!F$9</f>
        <v>416470.81211716245</v>
      </c>
      <c r="G67" s="7">
        <f>G31-blanks!G$9</f>
        <v>265743.95631686103</v>
      </c>
      <c r="H67" s="7">
        <f>H31-blanks!H$9</f>
        <v>2329902.5101323426</v>
      </c>
      <c r="I67" s="7">
        <f>I31-blanks!I$9</f>
        <v>710105.857587009</v>
      </c>
      <c r="J67" s="7">
        <f>J31-blanks!J$9</f>
        <v>61208.78321836679</v>
      </c>
      <c r="K67" s="7">
        <f>K31-blanks!K$9</f>
        <v>58.16721587100912</v>
      </c>
      <c r="L67" s="7">
        <f>L31-blanks!L$9</f>
        <v>367275.6045678283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28.33721587100912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49.584024966476136</v>
      </c>
      <c r="D68" s="7">
        <f>D32-blanks!D$9</f>
        <v>233.04384220917382</v>
      </c>
      <c r="E68" s="7">
        <f>E32-blanks!E$9</f>
        <v>-642.9545389769955</v>
      </c>
      <c r="F68" s="7">
        <f>F32-blanks!F$9</f>
        <v>-102.1360384777729</v>
      </c>
      <c r="G68" s="7">
        <f>G32-blanks!G$9</f>
        <v>-242.2906786178546</v>
      </c>
      <c r="H68" s="7">
        <f>H32-blanks!H$9</f>
        <v>-478.03378994266313</v>
      </c>
      <c r="I68" s="7">
        <f>I32-blanks!I$9</f>
        <v>-570.026124727483</v>
      </c>
      <c r="J68" s="7">
        <f>J32-blanks!J$9</f>
        <v>3.607251319363101</v>
      </c>
      <c r="K68" s="7">
        <f>K32-blanks!K$9</f>
        <v>-24.287499999999998</v>
      </c>
      <c r="L68" s="7">
        <f>L32-blanks!L$9</f>
        <v>-26.387499999999932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-54.11749999999999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3836400.073457112</v>
      </c>
      <c r="D69" s="7">
        <f>D33-blanks!D$9</f>
        <v>63296.84449296423</v>
      </c>
      <c r="E69" s="7">
        <f>E33-blanks!E$9</f>
        <v>3220756.14338058</v>
      </c>
      <c r="F69" s="7">
        <f>F33-blanks!F$9</f>
        <v>5326869.225995772</v>
      </c>
      <c r="G69" s="7">
        <f>G33-blanks!G$9</f>
        <v>292282.5695089425</v>
      </c>
      <c r="H69" s="7">
        <f>H33-blanks!H$9</f>
        <v>49873.628859271616</v>
      </c>
      <c r="I69" s="7">
        <f>I33-blanks!I$9</f>
        <v>915.3405695334441</v>
      </c>
      <c r="J69" s="7">
        <f>J33-blanks!J$9</f>
        <v>30.317251319363095</v>
      </c>
      <c r="K69" s="7">
        <f>K33-blanks!K$9</f>
        <v>35.3725</v>
      </c>
      <c r="L69" s="7">
        <f>L33-blanks!L$9</f>
        <v>2076.4375000000005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5.542500000000004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4814277.746186878</v>
      </c>
      <c r="D70" s="7">
        <f>D34-blanks!D$9</f>
        <v>5897279.314401497</v>
      </c>
      <c r="E70" s="7">
        <f>E34-blanks!E$9</f>
        <v>4514495.863843763</v>
      </c>
      <c r="F70" s="7">
        <f>F34-blanks!F$9</f>
        <v>559194.8998074316</v>
      </c>
      <c r="G70" s="7">
        <f>G34-blanks!G$9</f>
        <v>444646.04573177797</v>
      </c>
      <c r="H70" s="7">
        <f>H34-blanks!H$9</f>
        <v>3528726.2862464883</v>
      </c>
      <c r="I70" s="7">
        <f>I34-blanks!I$9</f>
        <v>609195.8801870885</v>
      </c>
      <c r="J70" s="7">
        <f>J34-blanks!J$9</f>
        <v>33902.02343473498</v>
      </c>
      <c r="K70" s="7">
        <f>K34-blanks!K$9</f>
        <v>238.8810906039948</v>
      </c>
      <c r="L70" s="7">
        <f>L34-blanks!L$9</f>
        <v>769124.3873434043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209.0510906039948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4840473.84609701</v>
      </c>
      <c r="D71" s="7">
        <f>D35-blanks!D$9</f>
        <v>4689137.570128796</v>
      </c>
      <c r="E71" s="7">
        <f>E35-blanks!E$9</f>
        <v>4688921.458550748</v>
      </c>
      <c r="F71" s="7">
        <f>F35-blanks!F$9</f>
        <v>806533.5143858414</v>
      </c>
      <c r="G71" s="7">
        <f>G35-blanks!G$9</f>
        <v>420008.5011506826</v>
      </c>
      <c r="H71" s="7">
        <f>H35-blanks!H$9</f>
        <v>4089913.90379257</v>
      </c>
      <c r="I71" s="7">
        <f>I35-blanks!I$9</f>
        <v>499798.28280215804</v>
      </c>
      <c r="J71" s="7">
        <f>J35-blanks!J$9</f>
        <v>22794.088234444906</v>
      </c>
      <c r="K71" s="7">
        <f>K35-blanks!K$9</f>
        <v>257.6814646875233</v>
      </c>
      <c r="L71" s="7">
        <f>L35-blanks!L$9</f>
        <v>1439947.2184012367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227.85146468752328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97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42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38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5183359.066234672</v>
      </c>
      <c r="D76" s="7">
        <f>D40/Drift!D25</f>
        <v>4778394.844890229</v>
      </c>
      <c r="E76" s="7">
        <f>E40/Drift!E25</f>
        <v>5271418.823980465</v>
      </c>
      <c r="F76" s="7">
        <f>F40/Drift!F25</f>
        <v>834759.7468366906</v>
      </c>
      <c r="G76" s="7">
        <f>G40/Drift!G25</f>
        <v>469830.478460225</v>
      </c>
      <c r="H76" s="7">
        <f>H40/Drift!H25</f>
        <v>4264206.763568114</v>
      </c>
      <c r="I76" s="7">
        <f>I40/Drift!I25</f>
        <v>515892.06415967987</v>
      </c>
      <c r="J76" s="7">
        <f>J40/Drift!J25</f>
        <v>21434.582251319363</v>
      </c>
      <c r="K76" s="7">
        <f>K40/Drift!K25</f>
        <v>267.2125</v>
      </c>
      <c r="L76" s="7">
        <f>L40/Drift!L25</f>
        <v>1678580.4592717423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237.3825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-49.65578402660474</v>
      </c>
      <c r="D77" s="7">
        <f>D41/Drift!D26</f>
        <v>-233.65331811067912</v>
      </c>
      <c r="E77" s="7">
        <f>E41/Drift!E26</f>
        <v>640.7960413967223</v>
      </c>
      <c r="F77" s="7">
        <f>F41/Drift!F26</f>
        <v>101.46679072185435</v>
      </c>
      <c r="G77" s="7">
        <f>G41/Drift!G26</f>
        <v>240.25778846691736</v>
      </c>
      <c r="H77" s="7">
        <f>H41/Drift!H26</f>
        <v>476.9168792574027</v>
      </c>
      <c r="I77" s="7">
        <f>I41/Drift!I26</f>
        <v>569.6007414253029</v>
      </c>
      <c r="J77" s="7">
        <f>J41/Drift!J26</f>
        <v>-3.584629887768742</v>
      </c>
      <c r="K77" s="7">
        <f>K41/Drift!K26</f>
        <v>23.77863839892281</v>
      </c>
      <c r="L77" s="7">
        <f>L41/Drift!L26</f>
        <v>26.691546611164576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-5.4121266809725705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4978567.721208846</v>
      </c>
      <c r="D78" s="7">
        <f>D42/Drift!D27</f>
        <v>5650879.735348914</v>
      </c>
      <c r="E78" s="7">
        <f>E42/Drift!E27</f>
        <v>4782266.401643399</v>
      </c>
      <c r="F78" s="7">
        <f>F42/Drift!F27</f>
        <v>1095552.3055195303</v>
      </c>
      <c r="G78" s="7">
        <f>G42/Drift!G27</f>
        <v>468716.47299152706</v>
      </c>
      <c r="H78" s="7">
        <f>H42/Drift!H27</f>
        <v>5017521.923460576</v>
      </c>
      <c r="I78" s="7">
        <f>I42/Drift!I27</f>
        <v>415435.14256106596</v>
      </c>
      <c r="J78" s="7">
        <f>J42/Drift!J27</f>
        <v>836.7760096543329</v>
      </c>
      <c r="K78" s="7">
        <f>K42/Drift!K27</f>
        <v>4.984177721986135</v>
      </c>
      <c r="L78" s="7">
        <f>L42/Drift!L27</f>
        <v>612758.8427721743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-23.50029746335189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5183359.066234672</v>
      </c>
      <c r="D79" s="7">
        <f>D43/Drift!D28</f>
        <v>4778394.844890229</v>
      </c>
      <c r="E79" s="7">
        <f>E43/Drift!E28</f>
        <v>5271418.823980465</v>
      </c>
      <c r="F79" s="7">
        <f>F43/Drift!F28</f>
        <v>834759.7468366906</v>
      </c>
      <c r="G79" s="7">
        <f>G43/Drift!G28</f>
        <v>469830.47846022504</v>
      </c>
      <c r="H79" s="7">
        <f>H43/Drift!H28</f>
        <v>4264206.763568114</v>
      </c>
      <c r="I79" s="7">
        <f>I43/Drift!I28</f>
        <v>515892.06415967987</v>
      </c>
      <c r="J79" s="7">
        <f>J43/Drift!J28</f>
        <v>21434.582251319363</v>
      </c>
      <c r="K79" s="7">
        <f>K43/Drift!K28</f>
        <v>267.2125</v>
      </c>
      <c r="L79" s="7">
        <f>L43/Drift!L28</f>
        <v>1678580.4592717423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237.38249999999996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4542010.285278065</v>
      </c>
      <c r="D80" s="7">
        <f>D44/Drift!D29</f>
        <v>238645.45265243592</v>
      </c>
      <c r="E80" s="7">
        <f>E44/Drift!E29</f>
        <v>3547597.111006028</v>
      </c>
      <c r="F80" s="7">
        <f>F44/Drift!F29</f>
        <v>5228087.932159992</v>
      </c>
      <c r="G80" s="7">
        <f>G44/Drift!G29</f>
        <v>319789.5358541587</v>
      </c>
      <c r="H80" s="7">
        <f>H44/Drift!H29</f>
        <v>225761.98019237313</v>
      </c>
      <c r="I80" s="7">
        <f>I44/Drift!I29</f>
        <v>6904.765876264567</v>
      </c>
      <c r="J80" s="7">
        <f>J44/Drift!J29</f>
        <v>245.67120132543323</v>
      </c>
      <c r="K80" s="7">
        <f>K44/Drift!K29</f>
        <v>-10.734703908665956</v>
      </c>
      <c r="L80" s="7">
        <f>L44/Drift!L29</f>
        <v>2160.347990475662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-38.70093225820071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206r1  0-3</v>
      </c>
      <c r="C81" s="7">
        <f>C45/Drift!C30</f>
        <v>5090480.547423759</v>
      </c>
      <c r="D81" s="7">
        <f>D45/Drift!D30</f>
        <v>4802111.685798409</v>
      </c>
      <c r="E81" s="7">
        <f>E45/Drift!E30</f>
        <v>6080926.945162127</v>
      </c>
      <c r="F81" s="7">
        <f>F45/Drift!F30</f>
        <v>809092.1161042956</v>
      </c>
      <c r="G81" s="7">
        <f>G45/Drift!G30</f>
        <v>676606.9652381818</v>
      </c>
      <c r="H81" s="7">
        <f>H45/Drift!H30</f>
        <v>4072324.9043056276</v>
      </c>
      <c r="I81" s="7">
        <f>I45/Drift!I30</f>
        <v>582035.6816836693</v>
      </c>
      <c r="J81" s="7">
        <f>J45/Drift!J30</f>
        <v>1297.5127937160782</v>
      </c>
      <c r="K81" s="7">
        <f>K45/Drift!K30</f>
        <v>239.16637307304805</v>
      </c>
      <c r="L81" s="7">
        <f>L45/Drift!L30</f>
        <v>1393665.609608696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209.50112282618457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5183359.066234672</v>
      </c>
      <c r="D82" s="7">
        <f>D46/Drift!D31</f>
        <v>4778394.844890229</v>
      </c>
      <c r="E82" s="7">
        <f>E46/Drift!E31</f>
        <v>5271418.823980465</v>
      </c>
      <c r="F82" s="7">
        <f>F46/Drift!F31</f>
        <v>834759.7468366905</v>
      </c>
      <c r="G82" s="7">
        <f>G46/Drift!G31</f>
        <v>469830.47846022504</v>
      </c>
      <c r="H82" s="7">
        <f>H46/Drift!H31</f>
        <v>4264206.763568114</v>
      </c>
      <c r="I82" s="7">
        <f>I46/Drift!I31</f>
        <v>515892.06415967987</v>
      </c>
      <c r="J82" s="7">
        <f>J46/Drift!J31</f>
        <v>21434.582251319363</v>
      </c>
      <c r="K82" s="7">
        <f>K46/Drift!K31</f>
        <v>267.2125</v>
      </c>
      <c r="L82" s="7">
        <f>L46/Drift!L31</f>
        <v>1678580.4592717423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237.3825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211r1  71-80</v>
      </c>
      <c r="C83" s="7">
        <f>C47/Drift!C32</f>
        <v>5514265.478491654</v>
      </c>
      <c r="D83" s="7">
        <f>D47/Drift!D32</f>
        <v>6315100.925142104</v>
      </c>
      <c r="E83" s="7">
        <f>E47/Drift!E32</f>
        <v>2582553.9837971367</v>
      </c>
      <c r="F83" s="7">
        <f>F47/Drift!F32</f>
        <v>978132.3552166487</v>
      </c>
      <c r="G83" s="7">
        <f>G47/Drift!G32</f>
        <v>327444.76029154094</v>
      </c>
      <c r="H83" s="7">
        <f>H47/Drift!H32</f>
        <v>5082565.363045627</v>
      </c>
      <c r="I83" s="7">
        <f>I47/Drift!I32</f>
        <v>496258.0762195002</v>
      </c>
      <c r="J83" s="7">
        <f>J47/Drift!J32</f>
        <v>985.067105715091</v>
      </c>
      <c r="K83" s="7">
        <f>K47/Drift!K32</f>
        <v>-9.169503561641303</v>
      </c>
      <c r="L83" s="7">
        <f>L47/Drift!L32</f>
        <v>228271.16279501666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-38.522199258644825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212r4  72-78</v>
      </c>
      <c r="C84" s="7">
        <f>C48/Drift!C33</f>
        <v>4780472.344864496</v>
      </c>
      <c r="D84" s="7">
        <f>D48/Drift!D33</f>
        <v>5529163.156380777</v>
      </c>
      <c r="E84" s="7">
        <f>E48/Drift!E33</f>
        <v>2866362.556359605</v>
      </c>
      <c r="F84" s="7">
        <f>F48/Drift!F33</f>
        <v>1200312.7794391217</v>
      </c>
      <c r="G84" s="7">
        <f>G48/Drift!G33</f>
        <v>336554.2208525994</v>
      </c>
      <c r="H84" s="7">
        <f>H48/Drift!H33</f>
        <v>4871819.61434155</v>
      </c>
      <c r="I84" s="7">
        <f>I48/Drift!I33</f>
        <v>447177.0234297421</v>
      </c>
      <c r="J84" s="7">
        <f>J48/Drift!J33</f>
        <v>719.9205987963035</v>
      </c>
      <c r="K84" s="7">
        <f>K48/Drift!K33</f>
        <v>21.341198915446586</v>
      </c>
      <c r="L84" s="7">
        <f>L48/Drift!L33</f>
        <v>176446.7376316133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-8.92816469071337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214r3  45-55</v>
      </c>
      <c r="C85" s="7">
        <f>C49/Drift!C34</f>
        <v>4911874.057336395</v>
      </c>
      <c r="D85" s="7">
        <f>D49/Drift!D34</f>
        <v>5670567.474504772</v>
      </c>
      <c r="E85" s="7">
        <f>E49/Drift!E34</f>
        <v>1927315.799866032</v>
      </c>
      <c r="F85" s="7">
        <f>F49/Drift!F34</f>
        <v>1293325.6340808186</v>
      </c>
      <c r="G85" s="7">
        <f>G49/Drift!G34</f>
        <v>245961.0223209411</v>
      </c>
      <c r="H85" s="7">
        <f>H49/Drift!H34</f>
        <v>5147054.867378387</v>
      </c>
      <c r="I85" s="7">
        <f>I49/Drift!I34</f>
        <v>417696.0003644499</v>
      </c>
      <c r="J85" s="7">
        <f>J49/Drift!J34</f>
        <v>497.8512623806477</v>
      </c>
      <c r="K85" s="7">
        <f>K49/Drift!K34</f>
        <v>-10.169110775285391</v>
      </c>
      <c r="L85" s="7">
        <f>L49/Drift!L34</f>
        <v>147198.28416792938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-41.5338689772187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6361035.184721394</v>
      </c>
      <c r="D86" s="7">
        <f>D50/Drift!D35</f>
        <v>5584498.097417877</v>
      </c>
      <c r="E86" s="7">
        <f>E50/Drift!E35</f>
        <v>2645916.9997420637</v>
      </c>
      <c r="F86" s="7">
        <f>F50/Drift!F35</f>
        <v>417367.45065374114</v>
      </c>
      <c r="G86" s="7">
        <f>G50/Drift!G35</f>
        <v>277509.2934043645</v>
      </c>
      <c r="H86" s="7">
        <f>H50/Drift!H35</f>
        <v>2351037.260316948</v>
      </c>
      <c r="I86" s="7">
        <f>I50/Drift!I35</f>
        <v>724267.5133861335</v>
      </c>
      <c r="J86" s="7">
        <f>J50/Drift!J35</f>
        <v>59083.893259723496</v>
      </c>
      <c r="K86" s="7">
        <f>K50/Drift!K35</f>
        <v>62.72759209057165</v>
      </c>
      <c r="L86" s="7">
        <f>L50/Drift!L35</f>
        <v>405709.72604843776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30.947833386678248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5183359.066234672</v>
      </c>
      <c r="D87" s="7">
        <f>D51/Drift!D36</f>
        <v>4778394.844890229</v>
      </c>
      <c r="E87" s="7">
        <f>E51/Drift!E36</f>
        <v>5271418.823980465</v>
      </c>
      <c r="F87" s="7">
        <f>F51/Drift!F36</f>
        <v>834759.7468366906</v>
      </c>
      <c r="G87" s="7">
        <f>G51/Drift!G36</f>
        <v>469830.478460225</v>
      </c>
      <c r="H87" s="7">
        <f>H51/Drift!H36</f>
        <v>4264206.763568114</v>
      </c>
      <c r="I87" s="7">
        <f>I51/Drift!I36</f>
        <v>515892.0641596799</v>
      </c>
      <c r="J87" s="7">
        <f>J51/Drift!J36</f>
        <v>21434.582251319363</v>
      </c>
      <c r="K87" s="7">
        <f>K51/Drift!K36</f>
        <v>267.2125</v>
      </c>
      <c r="L87" s="7">
        <f>L51/Drift!L36</f>
        <v>1678580.4592717423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237.3825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4173930.4992868598</v>
      </c>
      <c r="D88" s="7">
        <f>D52/Drift!D37</f>
        <v>65470.29667101909</v>
      </c>
      <c r="E88" s="7">
        <f>E52/Drift!E37</f>
        <v>3583860.880222024</v>
      </c>
      <c r="F88" s="7">
        <f>F52/Drift!F37</f>
        <v>5675711.781663359</v>
      </c>
      <c r="G88" s="7">
        <f>G52/Drift!G37</f>
        <v>329754.44223829685</v>
      </c>
      <c r="H88" s="7">
        <f>H52/Drift!H37</f>
        <v>52543.71134517784</v>
      </c>
      <c r="I88" s="7">
        <f>I52/Drift!I37</f>
        <v>722.0914490814482</v>
      </c>
      <c r="J88" s="7">
        <f>J52/Drift!J37</f>
        <v>37.79392476341868</v>
      </c>
      <c r="K88" s="7">
        <f>K52/Drift!K37</f>
        <v>30.936710433095595</v>
      </c>
      <c r="L88" s="7">
        <f>L52/Drift!L37</f>
        <v>1902.923918828801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-1.920169039730819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215r4  37-45</v>
      </c>
      <c r="C89" s="7">
        <f>C53/Drift!C38</f>
        <v>5001177.31893184</v>
      </c>
      <c r="D89" s="7">
        <f>D53/Drift!D38</f>
        <v>6105614.616251276</v>
      </c>
      <c r="E89" s="7">
        <f>E53/Drift!E38</f>
        <v>2413185.688298643</v>
      </c>
      <c r="F89" s="7">
        <f>F53/Drift!F38</f>
        <v>1590507.4624844154</v>
      </c>
      <c r="G89" s="7">
        <f>G53/Drift!G38</f>
        <v>270427.16766378225</v>
      </c>
      <c r="H89" s="7">
        <f>H53/Drift!H38</f>
        <v>5065961.568062993</v>
      </c>
      <c r="I89" s="7">
        <f>I53/Drift!I38</f>
        <v>332229.3631383627</v>
      </c>
      <c r="J89" s="7">
        <f>J53/Drift!J38</f>
        <v>599.0629155106251</v>
      </c>
      <c r="K89" s="7">
        <f>K53/Drift!K38</f>
        <v>-5.396416268045323</v>
      </c>
      <c r="L89" s="7">
        <f>L53/Drift!L38</f>
        <v>175994.56257103576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-38.44802823438158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218r4  55-63</v>
      </c>
      <c r="C90" s="7">
        <f>C54/Drift!C39</f>
        <v>5245624.557156733</v>
      </c>
      <c r="D90" s="7">
        <f>D54/Drift!D39</f>
        <v>5958404.835496868</v>
      </c>
      <c r="E90" s="7">
        <f>E54/Drift!E39</f>
        <v>2144742.404717909</v>
      </c>
      <c r="F90" s="7">
        <f>F54/Drift!F39</f>
        <v>1261330.1061904267</v>
      </c>
      <c r="G90" s="7">
        <f>G54/Drift!G39</f>
        <v>274394.6867274523</v>
      </c>
      <c r="H90" s="7">
        <f>H54/Drift!H39</f>
        <v>5697704.739230972</v>
      </c>
      <c r="I90" s="7">
        <f>I54/Drift!I39</f>
        <v>390901.7694370927</v>
      </c>
      <c r="J90" s="7">
        <f>J54/Drift!J39</f>
        <v>404.5060316592457</v>
      </c>
      <c r="K90" s="7">
        <f>K54/Drift!K39</f>
        <v>-9.423470333243294</v>
      </c>
      <c r="L90" s="7">
        <f>L54/Drift!L39</f>
        <v>179155.17527532257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-42.25230000831902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220r1  70-80</v>
      </c>
      <c r="C91" s="7">
        <f>C55/Drift!C40</f>
        <v>5295092.825031834</v>
      </c>
      <c r="D91" s="7">
        <f>D55/Drift!D40</f>
        <v>5980252.072248849</v>
      </c>
      <c r="E91" s="7">
        <f>E55/Drift!E40</f>
        <v>2210012.3588266177</v>
      </c>
      <c r="F91" s="7">
        <f>F55/Drift!F40</f>
        <v>1174479.5650360535</v>
      </c>
      <c r="G91" s="7">
        <f>G55/Drift!G40</f>
        <v>276035.202969538</v>
      </c>
      <c r="H91" s="7">
        <f>H55/Drift!H40</f>
        <v>5517728.641253506</v>
      </c>
      <c r="I91" s="7">
        <f>I55/Drift!I40</f>
        <v>427712.8649976038</v>
      </c>
      <c r="J91" s="7">
        <f>J55/Drift!J40</f>
        <v>582.6080740175602</v>
      </c>
      <c r="K91" s="7">
        <f>K55/Drift!K40</f>
        <v>14.68226848582575</v>
      </c>
      <c r="L91" s="7">
        <f>L55/Drift!L40</f>
        <v>196583.1339133256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-17.642311089377746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5183359.066234672</v>
      </c>
      <c r="D92" s="7">
        <f>D56/Drift!D41</f>
        <v>4778394.844890229</v>
      </c>
      <c r="E92" s="7">
        <f>E56/Drift!E41</f>
        <v>5271418.823980465</v>
      </c>
      <c r="F92" s="7">
        <f>F56/Drift!F41</f>
        <v>834759.7468366906</v>
      </c>
      <c r="G92" s="7">
        <f>G56/Drift!G41</f>
        <v>469830.4784602249</v>
      </c>
      <c r="H92" s="7">
        <f>H56/Drift!H41</f>
        <v>4264206.763568114</v>
      </c>
      <c r="I92" s="7">
        <f>I56/Drift!I41</f>
        <v>515892.06415967975</v>
      </c>
      <c r="J92" s="7">
        <f>J56/Drift!J41</f>
        <v>21434.582251319363</v>
      </c>
      <c r="K92" s="7">
        <f>K56/Drift!K41</f>
        <v>267.21250000000003</v>
      </c>
      <c r="L92" s="7">
        <f>L56/Drift!L41</f>
        <v>1678580.4592717423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237.3825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4959844.247140147</v>
      </c>
      <c r="D93" s="7">
        <f>D57/Drift!D42</f>
        <v>5542922.697820349</v>
      </c>
      <c r="E93" s="7">
        <f>E57/Drift!E42</f>
        <v>4895482.244595423</v>
      </c>
      <c r="F93" s="7">
        <f>F57/Drift!F42</f>
        <v>1134039.2913311252</v>
      </c>
      <c r="G93" s="7">
        <f>G57/Drift!G42</f>
        <v>478886.4756222208</v>
      </c>
      <c r="H93" s="7">
        <f>H57/Drift!H42</f>
        <v>4949598.839502345</v>
      </c>
      <c r="I93" s="7">
        <f>I57/Drift!I42</f>
        <v>407331.29034451785</v>
      </c>
      <c r="J93" s="7">
        <f>J57/Drift!J42</f>
        <v>798.582645822599</v>
      </c>
      <c r="K93" s="7">
        <f>K57/Drift!K42</f>
        <v>12.865887504111168</v>
      </c>
      <c r="L93" s="7">
        <f>L57/Drift!L42</f>
        <v>592068.0231702712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-19.26969318179146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221r3  91-99</v>
      </c>
      <c r="C94" s="7">
        <f>C58/Drift!C43</f>
        <v>5221030.79632252</v>
      </c>
      <c r="D94" s="7">
        <f>D58/Drift!D43</f>
        <v>8500917.66877432</v>
      </c>
      <c r="E94" s="7">
        <f>E58/Drift!E43</f>
        <v>1725033.922967995</v>
      </c>
      <c r="F94" s="7">
        <f>F58/Drift!F43</f>
        <v>841152.6181598612</v>
      </c>
      <c r="G94" s="7">
        <f>G58/Drift!G43</f>
        <v>181179.50733500734</v>
      </c>
      <c r="H94" s="7">
        <f>H58/Drift!H43</f>
        <v>5029225.650381536</v>
      </c>
      <c r="I94" s="7">
        <f>I58/Drift!I43</f>
        <v>559007.3462064597</v>
      </c>
      <c r="J94" s="7">
        <f>J58/Drift!J43</f>
        <v>724.6427329033186</v>
      </c>
      <c r="K94" s="7">
        <f>K58/Drift!K43</f>
        <v>7.274450288391084</v>
      </c>
      <c r="L94" s="7">
        <f>L58/Drift!L43</f>
        <v>105147.13123330823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-24.946565163331034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227r3  73-78</v>
      </c>
      <c r="C95" s="7">
        <f>C59/Drift!C44</f>
        <v>4254378.340388992</v>
      </c>
      <c r="D95" s="7">
        <f>D59/Drift!D44</f>
        <v>2227781.00146102</v>
      </c>
      <c r="E95" s="7">
        <f>E59/Drift!E44</f>
        <v>5348481.080451588</v>
      </c>
      <c r="F95" s="7">
        <f>F59/Drift!F44</f>
        <v>4063510.060005524</v>
      </c>
      <c r="G95" s="7">
        <f>G59/Drift!G44</f>
        <v>474102.7429718746</v>
      </c>
      <c r="H95" s="7">
        <f>H59/Drift!H44</f>
        <v>1438224.6983065018</v>
      </c>
      <c r="I95" s="7">
        <f>I59/Drift!I44</f>
        <v>94874.65730543261</v>
      </c>
      <c r="J95" s="7">
        <f>J59/Drift!J44</f>
        <v>250.28761911009659</v>
      </c>
      <c r="K95" s="7">
        <f>K59/Drift!K44</f>
        <v>4.699592143023994</v>
      </c>
      <c r="L95" s="7">
        <f>L59/Drift!L44</f>
        <v>27643.4883193062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-27.580279900701747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5259380.341666339</v>
      </c>
      <c r="D96" s="7">
        <f>D60/Drift!D45</f>
        <v>6306481.934298419</v>
      </c>
      <c r="E96" s="7">
        <f>E60/Drift!E45</f>
        <v>4950824.532441327</v>
      </c>
      <c r="F96" s="7">
        <f>F60/Drift!F45</f>
        <v>601381.755738661</v>
      </c>
      <c r="G96" s="7">
        <f>G60/Drift!G45</f>
        <v>489709.45753959916</v>
      </c>
      <c r="H96" s="7">
        <f>H60/Drift!H45</f>
        <v>3557174.864247795</v>
      </c>
      <c r="I96" s="7">
        <f>I60/Drift!I45</f>
        <v>636630.4065038352</v>
      </c>
      <c r="J96" s="7">
        <f>J60/Drift!J45</f>
        <v>31376.059741379922</v>
      </c>
      <c r="K96" s="7">
        <f>K60/Drift!K45</f>
        <v>260.272162386255</v>
      </c>
      <c r="L96" s="7">
        <f>L60/Drift!L45</f>
        <v>828256.1524390728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230.37646052512062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5183359.066234673</v>
      </c>
      <c r="D97" s="7">
        <f>D61/Drift!D46</f>
        <v>4778394.844890229</v>
      </c>
      <c r="E97" s="7">
        <f>E61/Drift!E46</f>
        <v>5271418.823980465</v>
      </c>
      <c r="F97" s="7">
        <f>F61/Drift!F46</f>
        <v>834759.7468366906</v>
      </c>
      <c r="G97" s="7">
        <f>G61/Drift!G46</f>
        <v>469830.478460225</v>
      </c>
      <c r="H97" s="7">
        <f>H61/Drift!H46</f>
        <v>4264206.763568114</v>
      </c>
      <c r="I97" s="7">
        <f>I61/Drift!I46</f>
        <v>515892.06415968</v>
      </c>
      <c r="J97" s="7">
        <f>J61/Drift!J46</f>
        <v>21434.582251319363</v>
      </c>
      <c r="K97" s="7">
        <f>K61/Drift!K46</f>
        <v>267.2125</v>
      </c>
      <c r="L97" s="7">
        <f>L61/Drift!L46</f>
        <v>1678580.459271742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237.3825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182r1  43-52</v>
      </c>
      <c r="C98" s="7">
        <f>C62/Drift!C47</f>
        <v>4742191.455936831</v>
      </c>
      <c r="D98" s="7">
        <f>D62/Drift!D47</f>
        <v>4067124.3856536285</v>
      </c>
      <c r="E98" s="7">
        <f>E62/Drift!E47</f>
        <v>7543645.031277607</v>
      </c>
      <c r="F98" s="7">
        <f>F62/Drift!F47</f>
        <v>874095.4745975904</v>
      </c>
      <c r="G98" s="7">
        <f>G62/Drift!G47</f>
        <v>713975.2427530083</v>
      </c>
      <c r="H98" s="7">
        <f>H62/Drift!H47</f>
        <v>4269004.9489269955</v>
      </c>
      <c r="I98" s="7">
        <f>I62/Drift!I47</f>
        <v>474689.49007469247</v>
      </c>
      <c r="J98" s="7">
        <f>J62/Drift!J47</f>
        <v>1302.2672513728899</v>
      </c>
      <c r="K98" s="7">
        <f>K62/Drift!K47</f>
        <v>-10.82474226438669</v>
      </c>
      <c r="L98" s="7">
        <f>L62/Drift!L47</f>
        <v>3843181.992348164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-43.194084444849146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4675502.033991708</v>
      </c>
      <c r="D99" s="7">
        <f>D63/Drift!D48</f>
        <v>243982.1116705169</v>
      </c>
      <c r="E99" s="7">
        <f>E63/Drift!E48</f>
        <v>3585291.4552387535</v>
      </c>
      <c r="F99" s="7">
        <f>F63/Drift!F48</f>
        <v>5321904.421215036</v>
      </c>
      <c r="G99" s="7">
        <f>G63/Drift!G48</f>
        <v>327313.7849711203</v>
      </c>
      <c r="H99" s="7">
        <f>H63/Drift!H48</f>
        <v>232420.79754340145</v>
      </c>
      <c r="I99" s="7">
        <f>I63/Drift!I48</f>
        <v>6337.798611396835</v>
      </c>
      <c r="J99" s="7">
        <f>J63/Drift!J48</f>
        <v>210.77982451215405</v>
      </c>
      <c r="K99" s="7">
        <f>K63/Drift!K48</f>
        <v>-12.444074844127035</v>
      </c>
      <c r="L99" s="7">
        <f>L63/Drift!L48</f>
        <v>2309.391439481942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-44.69829434309927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171r4  18-30</v>
      </c>
      <c r="C100" s="7">
        <f>C64/Drift!C49</f>
        <v>5376349.3811731925</v>
      </c>
      <c r="D100" s="7">
        <f>D64/Drift!D49</f>
        <v>6085038.784002032</v>
      </c>
      <c r="E100" s="7">
        <f>E64/Drift!E49</f>
        <v>2240802.1868477375</v>
      </c>
      <c r="F100" s="7">
        <f>F64/Drift!F49</f>
        <v>958048.65842651</v>
      </c>
      <c r="G100" s="7">
        <f>G64/Drift!G49</f>
        <v>283963.34804582864</v>
      </c>
      <c r="H100" s="7">
        <f>H64/Drift!H49</f>
        <v>5306426.110050257</v>
      </c>
      <c r="I100" s="7">
        <f>I64/Drift!I49</f>
        <v>607533.3118049297</v>
      </c>
      <c r="J100" s="7">
        <f>J64/Drift!J49</f>
        <v>977.0746161849171</v>
      </c>
      <c r="K100" s="7">
        <f>K64/Drift!K49</f>
        <v>3.729402146241542</v>
      </c>
      <c r="L100" s="7">
        <f>L64/Drift!L49</f>
        <v>294374.61386673356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-28.263155693327203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204r4  15-26</v>
      </c>
      <c r="C101" s="7">
        <f>C65/Drift!C50</f>
        <v>5443013.18874084</v>
      </c>
      <c r="D101" s="7">
        <f>D65/Drift!D50</f>
        <v>6520770.904459787</v>
      </c>
      <c r="E101" s="7">
        <f>E65/Drift!E50</f>
        <v>2756040.3018563725</v>
      </c>
      <c r="F101" s="7">
        <f>F65/Drift!F50</f>
        <v>1041582.9823008631</v>
      </c>
      <c r="G101" s="7">
        <f>G65/Drift!G50</f>
        <v>346749.8643604602</v>
      </c>
      <c r="H101" s="7">
        <f>H65/Drift!H50</f>
        <v>4344414.078533645</v>
      </c>
      <c r="I101" s="7">
        <f>I65/Drift!I50</f>
        <v>585650.0450751602</v>
      </c>
      <c r="J101" s="7">
        <f>J65/Drift!J50</f>
        <v>1042.0391657053667</v>
      </c>
      <c r="K101" s="7">
        <f>K65/Drift!K50</f>
        <v>15.687187526395073</v>
      </c>
      <c r="L101" s="7">
        <f>L65/Drift!L50</f>
        <v>182720.1603990169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-16.09216247275233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5183359.066234672</v>
      </c>
      <c r="D102" s="7">
        <f>D66/Drift!D51</f>
        <v>4778394.8448902285</v>
      </c>
      <c r="E102" s="7">
        <f>E66/Drift!E51</f>
        <v>5271418.823980465</v>
      </c>
      <c r="F102" s="7">
        <f>F66/Drift!F51</f>
        <v>834759.7468366907</v>
      </c>
      <c r="G102" s="7">
        <f>G66/Drift!G51</f>
        <v>469830.478460225</v>
      </c>
      <c r="H102" s="7">
        <f>H66/Drift!H51</f>
        <v>4264206.763568113</v>
      </c>
      <c r="I102" s="7">
        <f>I66/Drift!I51</f>
        <v>515892.06415967987</v>
      </c>
      <c r="J102" s="7">
        <f>J66/Drift!J51</f>
        <v>21434.582251319363</v>
      </c>
      <c r="K102" s="7">
        <f>K66/Drift!K51</f>
        <v>267.2125</v>
      </c>
      <c r="L102" s="7">
        <f>L66/Drift!L51</f>
        <v>1678580.4592717423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237.3825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6561785.16515579</v>
      </c>
      <c r="D103" s="7">
        <f>D67/Drift!D52</f>
        <v>5681225.586811442</v>
      </c>
      <c r="E103" s="7">
        <f>E67/Drift!E52</f>
        <v>2784640.715031771</v>
      </c>
      <c r="F103" s="7">
        <f>F67/Drift!F52</f>
        <v>436638.77019793785</v>
      </c>
      <c r="G103" s="7">
        <f>G67/Drift!G52</f>
        <v>292105.3380534903</v>
      </c>
      <c r="H103" s="7">
        <f>H67/Drift!H52</f>
        <v>2441232.4413941503</v>
      </c>
      <c r="I103" s="7">
        <f>I67/Drift!I52</f>
        <v>740606.557489498</v>
      </c>
      <c r="J103" s="7">
        <f>J67/Drift!J52</f>
        <v>57678.02773024902</v>
      </c>
      <c r="K103" s="7">
        <f>K67/Drift!K52</f>
        <v>61.27594625862981</v>
      </c>
      <c r="L103" s="7">
        <f>L67/Drift!L52</f>
        <v>413854.1600846287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30.053529226078584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53.23984788615242</v>
      </c>
      <c r="D104" s="7">
        <f>D68/Drift!D53</f>
        <v>241.40632203760907</v>
      </c>
      <c r="E104" s="7">
        <f>E68/Drift!E53</f>
        <v>-713.8929233045162</v>
      </c>
      <c r="F104" s="7">
        <f>F68/Drift!F53</f>
        <v>-106.73584488519151</v>
      </c>
      <c r="G104" s="7">
        <f>G68/Drift!G53</f>
        <v>-267.4866431976491</v>
      </c>
      <c r="H104" s="7">
        <f>H68/Drift!H53</f>
        <v>-500.2558310065605</v>
      </c>
      <c r="I104" s="7">
        <f>I68/Drift!I53</f>
        <v>-592.9659369790028</v>
      </c>
      <c r="J104" s="7">
        <f>J68/Drift!J53</f>
        <v>3.397401824582287</v>
      </c>
      <c r="K104" s="7">
        <f>K68/Drift!K53</f>
        <v>-25.484428728080786</v>
      </c>
      <c r="L104" s="7">
        <f>L68/Drift!L53</f>
        <v>-29.984163582703708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-57.13834994943342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4115551.404604553</v>
      </c>
      <c r="D105" s="7">
        <f>D69/Drift!D54</f>
        <v>65208.7813578518</v>
      </c>
      <c r="E105" s="7">
        <f>E69/Drift!E54</f>
        <v>3590903.91224178</v>
      </c>
      <c r="F105" s="7">
        <f>F69/Drift!F54</f>
        <v>5548829.955842249</v>
      </c>
      <c r="G105" s="7">
        <f>G69/Drift!G54</f>
        <v>324090.1732583069</v>
      </c>
      <c r="H105" s="7">
        <f>H69/Drift!H54</f>
        <v>52127.55775050358</v>
      </c>
      <c r="I105" s="7">
        <f>I69/Drift!I54</f>
        <v>949.7103148819232</v>
      </c>
      <c r="J105" s="7">
        <f>J69/Drift!J54</f>
        <v>28.53870851728716</v>
      </c>
      <c r="K105" s="7">
        <f>K69/Drift!K54</f>
        <v>36.969618273841434</v>
      </c>
      <c r="L105" s="7">
        <f>L69/Drift!L54</f>
        <v>2379.478282203379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5.825806294537163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5159941.10874861</v>
      </c>
      <c r="D106" s="7">
        <f>D70/Drift!D55</f>
        <v>6042293.075630369</v>
      </c>
      <c r="E106" s="7">
        <f>E70/Drift!E55</f>
        <v>5054238.876857821</v>
      </c>
      <c r="F106" s="7">
        <f>F70/Drift!F55</f>
        <v>580624.2780590046</v>
      </c>
      <c r="G106" s="7">
        <f>G70/Drift!G55</f>
        <v>495202.992142308</v>
      </c>
      <c r="H106" s="7">
        <f>H70/Drift!H55</f>
        <v>3683646.0248968243</v>
      </c>
      <c r="I106" s="7">
        <f>I70/Drift!I55</f>
        <v>630437.1156468353</v>
      </c>
      <c r="J106" s="7">
        <f>J70/Drift!J55</f>
        <v>31896.58635074407</v>
      </c>
      <c r="K106" s="7">
        <f>K70/Drift!K55</f>
        <v>248.6880032679649</v>
      </c>
      <c r="L106" s="7">
        <f>L70/Drift!L55</f>
        <v>888914.350260225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218.76194211893886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5183359.066234672</v>
      </c>
      <c r="D107" s="7">
        <f>D71/Drift!D56</f>
        <v>4778394.844890229</v>
      </c>
      <c r="E107" s="7">
        <f>E71/Drift!E56</f>
        <v>5271418.823980465</v>
      </c>
      <c r="F107" s="7">
        <f>F71/Drift!F56</f>
        <v>834759.7468366905</v>
      </c>
      <c r="G107" s="7">
        <f>G71/Drift!G56</f>
        <v>469830.478460225</v>
      </c>
      <c r="H107" s="7">
        <f>H71/Drift!H56</f>
        <v>4264206.763568114</v>
      </c>
      <c r="I107" s="7">
        <f>I71/Drift!I56</f>
        <v>515892.0641596798</v>
      </c>
      <c r="J107" s="7">
        <f>J71/Drift!J56</f>
        <v>21434.582251319363</v>
      </c>
      <c r="K107" s="7">
        <f>K71/Drift!K56</f>
        <v>267.2125</v>
      </c>
      <c r="L107" s="7">
        <f>L71/Drift!L56</f>
        <v>1678580.4592717423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237.3825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138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23.24074436552545</v>
      </c>
      <c r="D111" s="7">
        <f>D76*regressions!C$38+regressions!C$39</f>
        <v>6.97222657162863</v>
      </c>
      <c r="E111" s="7">
        <f>E76*regressions!D$38+regressions!D$39</f>
        <v>8.706931067574367</v>
      </c>
      <c r="F111" s="7">
        <f>F76*regressions!E$38+regressions!E$39</f>
        <v>4.378848780550603</v>
      </c>
      <c r="G111" s="7">
        <f>G76*regressions!F$38+regressions!F$39</f>
        <v>0.1350238899695726</v>
      </c>
      <c r="H111" s="7">
        <f>H76*regressions!G$38+regressions!G$39</f>
        <v>8.048208508420927</v>
      </c>
      <c r="I111" s="7">
        <f>I76*regressions!H$38+regressions!H$39</f>
        <v>1.6752822999964954</v>
      </c>
      <c r="J111" s="7">
        <f>J76*regressions!I$38+regressions!I$39</f>
        <v>0.43148760910918993</v>
      </c>
      <c r="K111" s="7">
        <f>K76*regressions!J$38+regressions!J$39</f>
        <v>0.19880658390914172</v>
      </c>
      <c r="L111" s="7">
        <f>L76*regressions!K$38+regressions!K$39</f>
        <v>1.6228499802144036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-14.792307234069256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-0.05738880920220622</v>
      </c>
      <c r="D112" s="7">
        <f>D77*regressions!C$38+regressions!C$39</f>
        <v>0.004126068450474363</v>
      </c>
      <c r="E112" s="7">
        <f>E77*regressions!D$38+regressions!D$39</f>
        <v>0.07975764238248653</v>
      </c>
      <c r="F112" s="7">
        <f>F77*regressions!E$38+regressions!E$39</f>
        <v>-0.023790540369822876</v>
      </c>
      <c r="G112" s="7">
        <f>G77*regressions!F$38+regressions!F$39</f>
        <v>0.0006638720450293116</v>
      </c>
      <c r="H112" s="7">
        <f>H77*regressions!G$38+regressions!G$39</f>
        <v>-0.025034327344548468</v>
      </c>
      <c r="I112" s="7">
        <f>I77*regressions!H$38+regressions!H$39</f>
        <v>0.002947406551789181</v>
      </c>
      <c r="J112" s="7">
        <f>J77*regressions!I$38+regressions!I$39</f>
        <v>0.0020168846840160066</v>
      </c>
      <c r="K112" s="7">
        <f>K77*regressions!J$38+regressions!J$39</f>
        <v>0.021675206852338365</v>
      </c>
      <c r="L112" s="7">
        <f>L77*regressions!K$38+regressions!K$39</f>
        <v>0.004113720800606535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18.026217351849674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22.320258197962513</v>
      </c>
      <c r="D113" s="7">
        <f>D78*regressions!C$38+regressions!C$39</f>
        <v>8.24446658913573</v>
      </c>
      <c r="E113" s="7">
        <f>E78*regressions!D$38+regressions!D$39</f>
        <v>7.906289728385845</v>
      </c>
      <c r="F113" s="7">
        <f>F78*regressions!E$38+regressions!E$39</f>
        <v>5.754472315247081</v>
      </c>
      <c r="G113" s="7">
        <f>G78*regressions!F$38+regressions!F$39</f>
        <v>0.13470514867524117</v>
      </c>
      <c r="H113" s="7">
        <f>H78*regressions!G$38+regressions!G$39</f>
        <v>9.474587860855344</v>
      </c>
      <c r="I113" s="7">
        <f>I78*regressions!H$38+regressions!H$39</f>
        <v>1.3492774637954232</v>
      </c>
      <c r="J113" s="7">
        <f>J78*regressions!I$38+regressions!I$39</f>
        <v>0.0188518265259384</v>
      </c>
      <c r="K113" s="7">
        <f>K78*regressions!J$38+regressions!J$39</f>
        <v>0.007999670183568687</v>
      </c>
      <c r="L113" s="7">
        <f>L78*regressions!K$38+regressions!K$39</f>
        <v>0.5950103423855376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20.471193526367042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23.24074436552545</v>
      </c>
      <c r="D114" s="7">
        <f>D79*regressions!C$38+regressions!C$39</f>
        <v>6.97222657162863</v>
      </c>
      <c r="E114" s="7">
        <f>E79*regressions!D$38+regressions!D$39</f>
        <v>8.706931067574367</v>
      </c>
      <c r="F114" s="7">
        <f>F79*regressions!E$38+regressions!E$39</f>
        <v>4.378848780550603</v>
      </c>
      <c r="G114" s="7">
        <f>G79*regressions!F$38+regressions!F$39</f>
        <v>0.1350238899695726</v>
      </c>
      <c r="H114" s="7">
        <f>H79*regressions!G$38+regressions!G$39</f>
        <v>8.048208508420927</v>
      </c>
      <c r="I114" s="7">
        <f>I79*regressions!H$38+regressions!H$39</f>
        <v>1.6752822999964954</v>
      </c>
      <c r="J114" s="7">
        <f>J79*regressions!I$38+regressions!I$39</f>
        <v>0.43148760910918993</v>
      </c>
      <c r="K114" s="7">
        <f>K79*regressions!J$38+regressions!J$39</f>
        <v>0.19880658390914172</v>
      </c>
      <c r="L114" s="7">
        <f>L79*regressions!K$38+regressions!K$39</f>
        <v>1.6228499802144036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-14.792307234069256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20.358041088297302</v>
      </c>
      <c r="D115" s="7">
        <f>D80*regressions!C$38+regressions!C$39</f>
        <v>0.35245480317764566</v>
      </c>
      <c r="E115" s="7">
        <f>E80*regressions!D$38+regressions!D$39</f>
        <v>5.885391478331446</v>
      </c>
      <c r="F115" s="7">
        <f>F80*regressions!E$38+regressions!E$39</f>
        <v>27.552691155117444</v>
      </c>
      <c r="G115" s="7">
        <f>G80*regressions!F$38+regressions!F$39</f>
        <v>0.09209389941498253</v>
      </c>
      <c r="H115" s="7">
        <f>H80*regressions!G$38+regressions!G$39</f>
        <v>0.40153609076250385</v>
      </c>
      <c r="I115" s="7">
        <f>I80*regressions!H$38+regressions!H$39</f>
        <v>0.02350641273298711</v>
      </c>
      <c r="J115" s="7">
        <f>J80*regressions!I$38+regressions!I$39</f>
        <v>0.007010225905376305</v>
      </c>
      <c r="K115" s="7">
        <f>K80*regressions!J$38+regressions!J$39</f>
        <v>-0.0034379627353595286</v>
      </c>
      <c r="L115" s="7">
        <f>L80*regressions!K$38+regressions!K$39</f>
        <v>0.006171341543668092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22.52586175999239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206r1  0-3</v>
      </c>
      <c r="C116" s="7">
        <f>C81*regressions!B$38+regressions!B$39</f>
        <v>22.823278520870744</v>
      </c>
      <c r="D116" s="7">
        <f>D81*regressions!C$38+regressions!C$39</f>
        <v>7.006809994702436</v>
      </c>
      <c r="E116" s="7">
        <f>E81*regressions!D$38+regressions!D$39</f>
        <v>10.031928423470639</v>
      </c>
      <c r="F116" s="7">
        <f>F81*regressions!E$38+regressions!E$39</f>
        <v>4.2434576593709465</v>
      </c>
      <c r="G116" s="7">
        <f>G81*regressions!F$38+regressions!F$39</f>
        <v>0.19418715880876808</v>
      </c>
      <c r="H116" s="7">
        <f>H81*regressions!G$38+regressions!G$39</f>
        <v>7.684886041635835</v>
      </c>
      <c r="I116" s="7">
        <f>I81*regressions!H$38+regressions!H$39</f>
        <v>1.8899329069781858</v>
      </c>
      <c r="J116" s="7">
        <f>J81*regressions!I$38+regressions!I$39</f>
        <v>0.028081764958490657</v>
      </c>
      <c r="K116" s="7">
        <f>K81*regressions!J$38+regressions!J$39</f>
        <v>0.17839919665821827</v>
      </c>
      <c r="L116" s="7">
        <f>L81*regressions!K$38+regressions!K$39</f>
        <v>1.3480884522473549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-11.023584364141552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23.24074436552545</v>
      </c>
      <c r="D117" s="7">
        <f>D82*regressions!C$38+regressions!C$39</f>
        <v>6.97222657162863</v>
      </c>
      <c r="E117" s="7">
        <f>E82*regressions!D$38+regressions!D$39</f>
        <v>8.706931067574367</v>
      </c>
      <c r="F117" s="7">
        <f>F82*regressions!E$38+regressions!E$39</f>
        <v>4.3788487805506024</v>
      </c>
      <c r="G117" s="7">
        <f>G82*regressions!F$38+regressions!F$39</f>
        <v>0.1350238899695726</v>
      </c>
      <c r="H117" s="7">
        <f>H82*regressions!G$38+regressions!G$39</f>
        <v>8.048208508420927</v>
      </c>
      <c r="I117" s="7">
        <f>I82*regressions!H$38+regressions!H$39</f>
        <v>1.6752822999964954</v>
      </c>
      <c r="J117" s="7">
        <f>J82*regressions!I$38+regressions!I$39</f>
        <v>0.43148760910918993</v>
      </c>
      <c r="K117" s="7">
        <f>K82*regressions!J$38+regressions!J$39</f>
        <v>0.19880658390914172</v>
      </c>
      <c r="L117" s="7">
        <f>L82*regressions!K$38+regressions!K$39</f>
        <v>1.6228499802144036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-14.792307234069256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211r1  71-80</v>
      </c>
      <c r="C118" s="7">
        <f>C83*regressions!B$38+regressions!B$39</f>
        <v>24.72808639749471</v>
      </c>
      <c r="D118" s="7">
        <f>D83*regressions!C$38+regressions!C$39</f>
        <v>9.213020643621203</v>
      </c>
      <c r="E118" s="7">
        <f>E83*regressions!D$38+regressions!D$39</f>
        <v>4.305815488394337</v>
      </c>
      <c r="F118" s="7">
        <f>F83*regressions!E$38+regressions!E$39</f>
        <v>5.1351078368457905</v>
      </c>
      <c r="G118" s="7">
        <f>G83*regressions!F$38+regressions!F$39</f>
        <v>0.09428422631564011</v>
      </c>
      <c r="H118" s="7">
        <f>H83*regressions!G$38+regressions!G$39</f>
        <v>9.597745636212842</v>
      </c>
      <c r="I118" s="7">
        <f>I83*regressions!H$38+regressions!H$39</f>
        <v>1.6115656847493445</v>
      </c>
      <c r="J118" s="7">
        <f>J83*regressions!I$38+regressions!I$39</f>
        <v>0.02182254155040465</v>
      </c>
      <c r="K118" s="7">
        <f>K83*regressions!J$38+regressions!J$39</f>
        <v>-0.002299065742908268</v>
      </c>
      <c r="L118" s="7">
        <f>L83*regressions!K$38+regressions!K$39</f>
        <v>0.2242243950754299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22.501702438921637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212r4  72-78</v>
      </c>
      <c r="C119" s="7">
        <f>C84*regressions!B$38+regressions!B$39</f>
        <v>21.429868744442622</v>
      </c>
      <c r="D119" s="7">
        <f>D84*regressions!C$38+regressions!C$39</f>
        <v>8.066981908024612</v>
      </c>
      <c r="E119" s="7">
        <f>E84*regressions!D$38+regressions!D$39</f>
        <v>4.770351418777645</v>
      </c>
      <c r="F119" s="7">
        <f>F84*regressions!E$38+regressions!E$39</f>
        <v>6.307060832947102</v>
      </c>
      <c r="G119" s="7">
        <f>G84*regressions!F$38+regressions!F$39</f>
        <v>0.09689064193161238</v>
      </c>
      <c r="H119" s="7">
        <f>H84*regressions!G$38+regressions!G$39</f>
        <v>9.198704968283446</v>
      </c>
      <c r="I119" s="7">
        <f>I84*regressions!H$38+regressions!H$39</f>
        <v>1.4522868583561408</v>
      </c>
      <c r="J119" s="7">
        <f>J84*regressions!I$38+regressions!I$39</f>
        <v>0.016510862476526476</v>
      </c>
      <c r="K119" s="7">
        <f>K84*regressions!J$38+regressions!J$39</f>
        <v>0.019901636777242222</v>
      </c>
      <c r="L119" s="7">
        <f>L84*regressions!K$38+regressions!K$39</f>
        <v>0.17424680260964295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18.501479846103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214r3  45-55</v>
      </c>
      <c r="C120" s="7">
        <f>C85*regressions!B$38+regressions!B$39</f>
        <v>22.02048676450207</v>
      </c>
      <c r="D120" s="7">
        <f>D85*regressions!C$38+regressions!C$39</f>
        <v>8.27317485661662</v>
      </c>
      <c r="E120" s="7">
        <f>E85*regressions!D$38+regressions!D$39</f>
        <v>3.2333261106180284</v>
      </c>
      <c r="F120" s="7">
        <f>F85*regressions!E$38+regressions!E$39</f>
        <v>6.797683236134713</v>
      </c>
      <c r="G120" s="7">
        <f>G85*regressions!F$38+regressions!F$39</f>
        <v>0.07096994928783695</v>
      </c>
      <c r="H120" s="7">
        <f>H85*regressions!G$38+regressions!G$39</f>
        <v>9.719854552011256</v>
      </c>
      <c r="I120" s="7">
        <f>I85*regressions!H$38+regressions!H$39</f>
        <v>1.3566144453208082</v>
      </c>
      <c r="J120" s="7">
        <f>J85*regressions!I$38+regressions!I$39</f>
        <v>0.01206214821324432</v>
      </c>
      <c r="K120" s="7">
        <f>K85*regressions!J$38+regressions!J$39</f>
        <v>-0.003026416494788663</v>
      </c>
      <c r="L120" s="7">
        <f>L85*regressions!K$38+regressions!K$39</f>
        <v>0.14604065690028775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22.908789523404593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28.534105648930918</v>
      </c>
      <c r="D121" s="7">
        <f>D86*regressions!C$38+regressions!C$39</f>
        <v>8.147670212342163</v>
      </c>
      <c r="E121" s="7">
        <f>E86*regressions!D$38+regressions!D$39</f>
        <v>4.409527639504186</v>
      </c>
      <c r="F121" s="7">
        <f>F86*regressions!E$38+regressions!E$39</f>
        <v>2.177195985201696</v>
      </c>
      <c r="G121" s="7">
        <f>G86*regressions!F$38+regressions!F$39</f>
        <v>0.07999659865500945</v>
      </c>
      <c r="H121" s="7">
        <f>H86*regressions!G$38+regressions!G$39</f>
        <v>4.4256802195514595</v>
      </c>
      <c r="I121" s="7">
        <f>I86*regressions!H$38+regressions!H$39</f>
        <v>2.3515065273804674</v>
      </c>
      <c r="J121" s="7">
        <f>J86*regressions!I$38+regressions!I$39</f>
        <v>1.185716128855536</v>
      </c>
      <c r="K121" s="7">
        <f>K86*regressions!J$38+regressions!J$39</f>
        <v>0.05001588943835086</v>
      </c>
      <c r="L121" s="7">
        <f>L86*regressions!K$38+regressions!K$39</f>
        <v>0.3953396978314841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13.111445308763333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23.24074436552545</v>
      </c>
      <c r="D122" s="7">
        <f>D87*regressions!C$38+regressions!C$39</f>
        <v>6.97222657162863</v>
      </c>
      <c r="E122" s="7">
        <f>E87*regressions!D$38+regressions!D$39</f>
        <v>8.706931067574367</v>
      </c>
      <c r="F122" s="7">
        <f>F87*regressions!E$38+regressions!E$39</f>
        <v>4.378848780550603</v>
      </c>
      <c r="G122" s="7">
        <f>G87*regressions!F$38+regressions!F$39</f>
        <v>0.1350238899695726</v>
      </c>
      <c r="H122" s="7">
        <f>H87*regressions!G$38+regressions!G$39</f>
        <v>8.048208508420927</v>
      </c>
      <c r="I122" s="7">
        <f>I87*regressions!H$38+regressions!H$39</f>
        <v>1.6752822999964958</v>
      </c>
      <c r="J122" s="7">
        <f>J87*regressions!I$38+regressions!I$39</f>
        <v>0.43148760910918993</v>
      </c>
      <c r="K122" s="7">
        <f>K87*regressions!J$38+regressions!J$39</f>
        <v>0.19880658390914172</v>
      </c>
      <c r="L122" s="7">
        <f>L87*regressions!K$38+regressions!K$39</f>
        <v>1.6228499802144036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-14.792307234069256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18.703613985815487</v>
      </c>
      <c r="D123" s="7">
        <f>D88*regressions!C$38+regressions!C$39</f>
        <v>0.09993425424095864</v>
      </c>
      <c r="E123" s="7">
        <f>E88*regressions!D$38+regressions!D$39</f>
        <v>5.9447477677481455</v>
      </c>
      <c r="F123" s="7">
        <f>F88*regressions!E$38+regressions!E$39</f>
        <v>29.91380876207002</v>
      </c>
      <c r="G123" s="7">
        <f>G88*regressions!F$38+regressions!F$39</f>
        <v>0.09494507676376525</v>
      </c>
      <c r="H123" s="7">
        <f>H88*regressions!G$38+regressions!G$39</f>
        <v>0.07355256500504567</v>
      </c>
      <c r="I123" s="7">
        <f>I88*regressions!H$38+regressions!H$39</f>
        <v>0.0034422724841761954</v>
      </c>
      <c r="J123" s="7">
        <f>J88*regressions!I$38+regressions!I$39</f>
        <v>0.0028458211290107605</v>
      </c>
      <c r="K123" s="7">
        <f>K88*regressions!J$38+regressions!J$39</f>
        <v>0.02688368174628142</v>
      </c>
      <c r="L123" s="7">
        <f>L88*regressions!K$38+regressions!K$39</f>
        <v>0.005923091123078082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17.554209798516695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215r4  37-45</v>
      </c>
      <c r="C124" s="7">
        <f>C89*regressions!B$38+regressions!B$39</f>
        <v>22.421882717082468</v>
      </c>
      <c r="D124" s="7">
        <f>D89*regressions!C$38+regressions!C$39</f>
        <v>8.907551897737648</v>
      </c>
      <c r="E124" s="7">
        <f>E89*regressions!D$38+regressions!D$39</f>
        <v>4.028594620763533</v>
      </c>
      <c r="F124" s="7">
        <f>F89*regressions!E$38+regressions!E$39</f>
        <v>8.365252185574288</v>
      </c>
      <c r="G124" s="7">
        <f>G89*regressions!F$38+regressions!F$39</f>
        <v>0.07797024780790858</v>
      </c>
      <c r="H124" s="7">
        <f>H89*regressions!G$38+regressions!G$39</f>
        <v>9.566306855213579</v>
      </c>
      <c r="I124" s="7">
        <f>I89*regressions!H$38+regressions!H$39</f>
        <v>1.0792563835152245</v>
      </c>
      <c r="J124" s="7">
        <f>J89*regressions!I$38+regressions!I$39</f>
        <v>0.01408972091714489</v>
      </c>
      <c r="K124" s="7">
        <f>K89*regressions!J$38+regressions!J$39</f>
        <v>0.0004463705068990841</v>
      </c>
      <c r="L124" s="7">
        <f>L89*regressions!K$38+regressions!K$39</f>
        <v>0.17381074141206126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22.49167674924052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218r4  55-63</v>
      </c>
      <c r="C125" s="7">
        <f>C90*regressions!B$38+regressions!B$39</f>
        <v>23.52061226278959</v>
      </c>
      <c r="D125" s="7">
        <f>D90*regressions!C$38+regressions!C$39</f>
        <v>8.692893539647638</v>
      </c>
      <c r="E125" s="7">
        <f>E90*regressions!D$38+regressions!D$39</f>
        <v>3.589208490290401</v>
      </c>
      <c r="F125" s="7">
        <f>F90*regressions!E$38+regressions!E$39</f>
        <v>6.628913845653033</v>
      </c>
      <c r="G125" s="7">
        <f>G90*regressions!F$38+regressions!F$39</f>
        <v>0.07910544166213344</v>
      </c>
      <c r="H125" s="7">
        <f>H90*regressions!G$38+regressions!G$39</f>
        <v>10.762493343116041</v>
      </c>
      <c r="I125" s="7">
        <f>I90*regressions!H$38+regressions!H$39</f>
        <v>1.269661264538417</v>
      </c>
      <c r="J125" s="7">
        <f>J90*regressions!I$38+regressions!I$39</f>
        <v>0.010192163522776316</v>
      </c>
      <c r="K125" s="7">
        <f>K90*regressions!J$38+regressions!J$39</f>
        <v>-0.0024838612503395655</v>
      </c>
      <c r="L125" s="7">
        <f>L90*regressions!K$38+regressions!K$39</f>
        <v>0.17685872145581447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23.0058997715998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220r1  70-80</v>
      </c>
      <c r="C126" s="7">
        <f>C91*regressions!B$38+regressions!B$39</f>
        <v>23.74295982492209</v>
      </c>
      <c r="D126" s="7">
        <f>D91*regressions!C$38+regressions!C$39</f>
        <v>8.72475074333309</v>
      </c>
      <c r="E126" s="7">
        <f>E91*regressions!D$38+regressions!D$39</f>
        <v>3.6960419047436974</v>
      </c>
      <c r="F126" s="7">
        <f>F91*regressions!E$38+regressions!E$39</f>
        <v>6.17079629423019</v>
      </c>
      <c r="G126" s="7">
        <f>G91*regressions!F$38+regressions!F$39</f>
        <v>0.07957482918765904</v>
      </c>
      <c r="H126" s="7">
        <f>H91*regressions!G$38+regressions!G$39</f>
        <v>10.421714073356732</v>
      </c>
      <c r="I126" s="7">
        <f>I91*regressions!H$38+regressions!H$39</f>
        <v>1.389121377267494</v>
      </c>
      <c r="J126" s="7">
        <f>J91*regressions!I$38+regressions!I$39</f>
        <v>0.013760081133319767</v>
      </c>
      <c r="K126" s="7">
        <f>K91*regressions!J$38+regressions!J$39</f>
        <v>0.015056355562186432</v>
      </c>
      <c r="L126" s="7">
        <f>L91*regressions!K$38+regressions!K$39</f>
        <v>0.19366561148063202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19.679370113854446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23.24074436552545</v>
      </c>
      <c r="D127" s="7">
        <f>D92*regressions!C$38+regressions!C$39</f>
        <v>6.97222657162863</v>
      </c>
      <c r="E127" s="7">
        <f>E92*regressions!D$38+regressions!D$39</f>
        <v>8.706931067574367</v>
      </c>
      <c r="F127" s="7">
        <f>F92*regressions!E$38+regressions!E$39</f>
        <v>4.378848780550603</v>
      </c>
      <c r="G127" s="7">
        <f>G92*regressions!F$38+regressions!F$39</f>
        <v>0.13502388996957257</v>
      </c>
      <c r="H127" s="7">
        <f>H92*regressions!G$38+regressions!G$39</f>
        <v>8.048208508420927</v>
      </c>
      <c r="I127" s="7">
        <f>I92*regressions!H$38+regressions!H$39</f>
        <v>1.6752822999964954</v>
      </c>
      <c r="J127" s="7">
        <f>J92*regressions!I$38+regressions!I$39</f>
        <v>0.43148760910918993</v>
      </c>
      <c r="K127" s="7">
        <f>K92*regressions!J$38+regressions!J$39</f>
        <v>0.19880658390914177</v>
      </c>
      <c r="L127" s="7">
        <f>L92*regressions!K$38+regressions!K$39</f>
        <v>1.6228499802144036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-14.792307234069256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22.236100838251886</v>
      </c>
      <c r="D128" s="7">
        <f>D93*regressions!C$38+regressions!C$39</f>
        <v>8.087045796159991</v>
      </c>
      <c r="E128" s="7">
        <f>E93*regressions!D$38+regressions!D$39</f>
        <v>8.09160064575876</v>
      </c>
      <c r="F128" s="7">
        <f>F93*regressions!E$38+regressions!E$39</f>
        <v>5.957482722174934</v>
      </c>
      <c r="G128" s="7">
        <f>G93*regressions!F$38+regressions!F$39</f>
        <v>0.13761500853943923</v>
      </c>
      <c r="H128" s="7">
        <f>H93*regressions!G$38+regressions!G$39</f>
        <v>9.345977566426225</v>
      </c>
      <c r="I128" s="7">
        <f>I93*regressions!H$38+regressions!H$39</f>
        <v>1.3229786784811624</v>
      </c>
      <c r="J128" s="7">
        <f>J93*regressions!I$38+regressions!I$39</f>
        <v>0.018086698997827406</v>
      </c>
      <c r="K128" s="7">
        <f>K93*regressions!J$38+regressions!J$39</f>
        <v>0.013734690357375547</v>
      </c>
      <c r="L128" s="7">
        <f>L93*regressions!K$38+regressions!K$39</f>
        <v>0.5750568678108257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19.899343183030897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221r3  91-99</v>
      </c>
      <c r="C129" s="7">
        <f>C94*regressions!B$38+regressions!B$39</f>
        <v>23.410069423914297</v>
      </c>
      <c r="D129" s="7">
        <f>D94*regressions!C$38+regressions!C$39</f>
        <v>12.400334902695633</v>
      </c>
      <c r="E129" s="7">
        <f>E94*regressions!D$38+regressions!D$39</f>
        <v>2.902232518073961</v>
      </c>
      <c r="F129" s="7">
        <f>F94*regressions!E$38+regressions!E$39</f>
        <v>4.412569774319964</v>
      </c>
      <c r="G129" s="7">
        <f>G94*regressions!F$38+regressions!F$39</f>
        <v>0.05243454303036034</v>
      </c>
      <c r="H129" s="7">
        <f>H94*regressions!G$38+regressions!G$39</f>
        <v>9.496748511955174</v>
      </c>
      <c r="I129" s="7">
        <f>I94*regressions!H$38+regressions!H$39</f>
        <v>1.815200886369119</v>
      </c>
      <c r="J129" s="7">
        <f>J94*regressions!I$38+regressions!I$39</f>
        <v>0.016605460973077524</v>
      </c>
      <c r="K129" s="7">
        <f>K94*regressions!J$38+regressions!J$39</f>
        <v>0.009666156229735622</v>
      </c>
      <c r="L129" s="7">
        <f>L94*regressions!K$38+regressions!K$39</f>
        <v>0.10548805303721459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20.666685381843536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227r3  73-78</v>
      </c>
      <c r="C130" s="7">
        <f>C95*regressions!B$38+regressions!B$39</f>
        <v>19.065207025479715</v>
      </c>
      <c r="D130" s="7">
        <f>D95*regressions!C$38+regressions!C$39</f>
        <v>3.2529724775981186</v>
      </c>
      <c r="E130" s="7">
        <f>E95*regressions!D$38+regressions!D$39</f>
        <v>8.83306604187776</v>
      </c>
      <c r="F130" s="7">
        <f>F95*regressions!E$38+regressions!E$39</f>
        <v>21.40979836318501</v>
      </c>
      <c r="G130" s="7">
        <f>G95*regressions!F$38+regressions!F$39</f>
        <v>0.136246278152066</v>
      </c>
      <c r="H130" s="7">
        <f>H95*regressions!G$38+regressions!G$39</f>
        <v>2.6972973853598203</v>
      </c>
      <c r="I130" s="7">
        <f>I95*regressions!H$38+regressions!H$39</f>
        <v>0.30898808576872305</v>
      </c>
      <c r="J130" s="7">
        <f>J95*regressions!I$38+regressions!I$39</f>
        <v>0.007102706587200207</v>
      </c>
      <c r="K130" s="7">
        <f>K95*regressions!J$38+regressions!J$39</f>
        <v>0.007792595312552269</v>
      </c>
      <c r="L130" s="7">
        <f>L95*regressions!K$38+regressions!K$39</f>
        <v>0.030746356087237324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21.02268433059404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23.582441093316934</v>
      </c>
      <c r="D131" s="7">
        <f>D96*regressions!C$38+regressions!C$39</f>
        <v>9.20045260355337</v>
      </c>
      <c r="E131" s="7">
        <f>E96*regressions!D$38+regressions!D$39</f>
        <v>8.182184523976108</v>
      </c>
      <c r="F131" s="7">
        <f>F96*regressions!E$38+regressions!E$39</f>
        <v>3.147831075689383</v>
      </c>
      <c r="G131" s="7">
        <f>G96*regressions!F$38+regressions!F$39</f>
        <v>0.1407117000385419</v>
      </c>
      <c r="H131" s="7">
        <f>H96*regressions!G$38+regressions!G$39</f>
        <v>6.709465102743341</v>
      </c>
      <c r="I131" s="7">
        <f>I96*regressions!H$38+regressions!H$39</f>
        <v>2.0671048134950425</v>
      </c>
      <c r="J131" s="7">
        <f>J96*regressions!I$38+regressions!I$39</f>
        <v>0.6306451939517452</v>
      </c>
      <c r="K131" s="7">
        <f>K96*regressions!J$38+regressions!J$39</f>
        <v>0.1937565405393481</v>
      </c>
      <c r="L131" s="7">
        <f>L96*regressions!K$38+regressions!K$39</f>
        <v>0.8028281172291104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-13.845301602604572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23.240744365525455</v>
      </c>
      <c r="D132" s="7">
        <f>D97*regressions!C$38+regressions!C$39</f>
        <v>6.97222657162863</v>
      </c>
      <c r="E132" s="7">
        <f>E97*regressions!D$38+regressions!D$39</f>
        <v>8.706931067574367</v>
      </c>
      <c r="F132" s="7">
        <f>F97*regressions!E$38+regressions!E$39</f>
        <v>4.378848780550603</v>
      </c>
      <c r="G132" s="7">
        <f>G97*regressions!F$38+regressions!F$39</f>
        <v>0.1350238899695726</v>
      </c>
      <c r="H132" s="7">
        <f>H97*regressions!G$38+regressions!G$39</f>
        <v>8.048208508420927</v>
      </c>
      <c r="I132" s="7">
        <f>I97*regressions!H$38+regressions!H$39</f>
        <v>1.6752822999964958</v>
      </c>
      <c r="J132" s="7">
        <f>J97*regressions!I$38+regressions!I$39</f>
        <v>0.43148760910918993</v>
      </c>
      <c r="K132" s="7">
        <f>K97*regressions!J$38+regressions!J$39</f>
        <v>0.19880658390914172</v>
      </c>
      <c r="L132" s="7">
        <f>L97*regressions!K$38+regressions!K$39</f>
        <v>1.6228499802144034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-14.792307234069256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182r1  43-52</v>
      </c>
      <c r="C133" s="7">
        <f>C98*regressions!B$38+regressions!B$39</f>
        <v>21.25780566855685</v>
      </c>
      <c r="D133" s="7">
        <f>D98*regressions!C$38+regressions!C$39</f>
        <v>5.935066213429503</v>
      </c>
      <c r="E133" s="7">
        <f>E98*regressions!D$38+regressions!D$39</f>
        <v>12.426095382161026</v>
      </c>
      <c r="F133" s="7">
        <f>F98*regressions!E$38+regressions!E$39</f>
        <v>4.586336115065059</v>
      </c>
      <c r="G133" s="7">
        <f>G98*regressions!F$38+regressions!F$39</f>
        <v>0.20487903912416103</v>
      </c>
      <c r="H133" s="7">
        <f>H98*regressions!G$38+regressions!G$39</f>
        <v>8.057293726520136</v>
      </c>
      <c r="I133" s="7">
        <f>I98*regressions!H$38+regressions!H$39</f>
        <v>1.5415708722333714</v>
      </c>
      <c r="J133" s="7">
        <f>J98*regressions!I$38+regressions!I$39</f>
        <v>0.028177010992605153</v>
      </c>
      <c r="K133" s="7">
        <f>K98*regressions!J$38+regressions!J$39</f>
        <v>-0.0035034779345674335</v>
      </c>
      <c r="L133" s="7">
        <f>L98*regressions!K$38+regressions!K$39</f>
        <v>3.7103130428496875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23.13320067651444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20.958053301504847</v>
      </c>
      <c r="D134" s="7">
        <f>D99*regressions!C$38+regressions!C$39</f>
        <v>0.36023661262425205</v>
      </c>
      <c r="E134" s="7">
        <f>E99*regressions!D$38+regressions!D$39</f>
        <v>5.947089323150716</v>
      </c>
      <c r="F134" s="7">
        <f>F99*regressions!E$38+regressions!E$39</f>
        <v>28.047552553535112</v>
      </c>
      <c r="G134" s="7">
        <f>G99*regressions!F$38+regressions!F$39</f>
        <v>0.09424675141598352</v>
      </c>
      <c r="H134" s="7">
        <f>H99*regressions!G$38+regressions!G$39</f>
        <v>0.4141443589705865</v>
      </c>
      <c r="I134" s="7">
        <f>I99*regressions!H$38+regressions!H$39</f>
        <v>0.021666479084083368</v>
      </c>
      <c r="J134" s="7">
        <f>J99*regressions!I$38+regressions!I$39</f>
        <v>0.006311247072007556</v>
      </c>
      <c r="K134" s="7">
        <f>K99*regressions!J$38+regressions!J$39</f>
        <v>-0.004681763518486724</v>
      </c>
      <c r="L134" s="7">
        <f>L99*regressions!K$38+regressions!K$39</f>
        <v>0.0063150736300471464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23.336524572940576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171r4  18-30</v>
      </c>
      <c r="C135" s="7">
        <f>C100*regressions!B$38+regressions!B$39</f>
        <v>24.10818783757316</v>
      </c>
      <c r="D135" s="7">
        <f>D100*regressions!C$38+regressions!C$39</f>
        <v>8.877548630669907</v>
      </c>
      <c r="E135" s="7">
        <f>E100*regressions!D$38+regressions!D$39</f>
        <v>3.7464384846531527</v>
      </c>
      <c r="F135" s="7">
        <f>F100*regressions!E$38+regressions!E$39</f>
        <v>5.029170742214874</v>
      </c>
      <c r="G135" s="7">
        <f>G100*regressions!F$38+regressions!F$39</f>
        <v>0.08184324464366016</v>
      </c>
      <c r="H135" s="7">
        <f>H100*regressions!G$38+regressions!G$39</f>
        <v>10.021619154692852</v>
      </c>
      <c r="I135" s="7">
        <f>I100*regressions!H$38+regressions!H$39</f>
        <v>1.9726783325687678</v>
      </c>
      <c r="J135" s="7">
        <f>J100*regressions!I$38+regressions!I$39</f>
        <v>0.02166242803475265</v>
      </c>
      <c r="K135" s="7">
        <f>K100*regressions!J$38+regressions!J$39</f>
        <v>0.00708664960308302</v>
      </c>
      <c r="L135" s="7">
        <f>L100*regressions!K$38+regressions!K$39</f>
        <v>0.2879721612653636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21.114988580880663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204r4  15-26</v>
      </c>
      <c r="C136" s="7">
        <f>C101*regressions!B$38+regressions!B$39</f>
        <v>24.40782507436829</v>
      </c>
      <c r="D136" s="7">
        <f>D101*regressions!C$38+regressions!C$39</f>
        <v>9.512924494048058</v>
      </c>
      <c r="E136" s="7">
        <f>E101*regressions!D$38+regressions!D$39</f>
        <v>4.589776707186215</v>
      </c>
      <c r="F136" s="7">
        <f>F101*regressions!E$38+regressions!E$39</f>
        <v>5.46979597499334</v>
      </c>
      <c r="G136" s="7">
        <f>G101*regressions!F$38+regressions!F$39</f>
        <v>0.09980783821076142</v>
      </c>
      <c r="H136" s="7">
        <f>H101*regressions!G$38+regressions!G$39</f>
        <v>8.200078620788465</v>
      </c>
      <c r="I136" s="7">
        <f>I101*regressions!H$38+regressions!H$39</f>
        <v>1.9016623122462688</v>
      </c>
      <c r="J136" s="7">
        <f>J101*regressions!I$38+regressions!I$39</f>
        <v>0.022963862634973076</v>
      </c>
      <c r="K136" s="7">
        <f>K101*regressions!J$38+regressions!J$39</f>
        <v>0.015787571393525233</v>
      </c>
      <c r="L136" s="7">
        <f>L101*regressions!K$38+regressions!K$39</f>
        <v>0.18029666356702587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19.46983668561513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23.24074436552545</v>
      </c>
      <c r="D137" s="7">
        <f>D102*regressions!C$38+regressions!C$39</f>
        <v>6.972226571628629</v>
      </c>
      <c r="E137" s="7">
        <f>E102*regressions!D$38+regressions!D$39</f>
        <v>8.706931067574367</v>
      </c>
      <c r="F137" s="7">
        <f>F102*regressions!E$38+regressions!E$39</f>
        <v>4.378848780550603</v>
      </c>
      <c r="G137" s="7">
        <f>G102*regressions!F$38+regressions!F$39</f>
        <v>0.1350238899695726</v>
      </c>
      <c r="H137" s="7">
        <f>H102*regressions!G$38+regressions!G$39</f>
        <v>8.048208508420926</v>
      </c>
      <c r="I137" s="7">
        <f>I102*regressions!H$38+regressions!H$39</f>
        <v>1.6752822999964954</v>
      </c>
      <c r="J137" s="7">
        <f>J102*regressions!I$38+regressions!I$39</f>
        <v>0.43148760910918993</v>
      </c>
      <c r="K137" s="7">
        <f>K102*regressions!J$38+regressions!J$39</f>
        <v>0.19880658390914172</v>
      </c>
      <c r="L137" s="7">
        <f>L102*regressions!K$38+regressions!K$39</f>
        <v>1.6228499802144036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-14.792307234069256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29.436426887678035</v>
      </c>
      <c r="D138" s="7">
        <f>D103*regressions!C$38+regressions!C$39</f>
        <v>8.288716302819203</v>
      </c>
      <c r="E138" s="7">
        <f>E103*regressions!D$38+regressions!D$39</f>
        <v>4.6365896678513</v>
      </c>
      <c r="F138" s="7">
        <f>F103*regressions!E$38+regressions!E$39</f>
        <v>2.2788479680786047</v>
      </c>
      <c r="G138" s="7">
        <f>G103*regressions!F$38+regressions!F$39</f>
        <v>0.08417284580487248</v>
      </c>
      <c r="H138" s="7">
        <f>H103*regressions!G$38+regressions!G$39</f>
        <v>4.596462052743254</v>
      </c>
      <c r="I138" s="7">
        <f>I103*regressions!H$38+regressions!H$39</f>
        <v>2.404530324166541</v>
      </c>
      <c r="J138" s="7">
        <f>J103*regressions!I$38+regressions!I$39</f>
        <v>1.157552429471469</v>
      </c>
      <c r="K138" s="7">
        <f>K103*regressions!J$38+regressions!J$39</f>
        <v>0.04895961886235352</v>
      </c>
      <c r="L138" s="7">
        <f>L103*regressions!K$38+regressions!K$39</f>
        <v>0.4031938940689114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13.23232830968944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-0.056926318925254356</v>
      </c>
      <c r="D139" s="7">
        <f>D104*regressions!C$38+regressions!C$39</f>
        <v>0.004818790916512065</v>
      </c>
      <c r="E139" s="7">
        <f>E104*regressions!D$38+regressions!D$39</f>
        <v>0.07754029675083203</v>
      </c>
      <c r="F139" s="7">
        <f>F104*regressions!E$38+regressions!E$39</f>
        <v>-0.024888763597408138</v>
      </c>
      <c r="G139" s="7">
        <f>G104*regressions!F$38+regressions!F$39</f>
        <v>0.0005185952740566382</v>
      </c>
      <c r="H139" s="7">
        <f>H104*regressions!G$38+regressions!G$39</f>
        <v>-0.02688457416273525</v>
      </c>
      <c r="I139" s="7">
        <f>I104*regressions!H$38+regressions!H$39</f>
        <v>-0.0008253783746727695</v>
      </c>
      <c r="J139" s="7">
        <f>J104*regressions!I$38+regressions!I$39</f>
        <v>0.002156755701630461</v>
      </c>
      <c r="K139" s="7">
        <f>K104*regressions!J$38+regressions!J$39</f>
        <v>-0.014170401728391954</v>
      </c>
      <c r="L139" s="7">
        <f>L104*regressions!K$38+regressions!K$39</f>
        <v>0.004059064805140164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25.018045603070817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18.441214473164532</v>
      </c>
      <c r="D140" s="7">
        <f>D105*regressions!C$38+regressions!C$39</f>
        <v>0.09955291784162293</v>
      </c>
      <c r="E140" s="7">
        <f>E105*regressions!D$38+regressions!D$39</f>
        <v>5.956275754385325</v>
      </c>
      <c r="F140" s="7">
        <f>F105*regressions!E$38+regressions!E$39</f>
        <v>29.24453496604486</v>
      </c>
      <c r="G140" s="7">
        <f>G105*regressions!F$38+regressions!F$39</f>
        <v>0.09332440570168014</v>
      </c>
      <c r="H140" s="7">
        <f>H105*regressions!G$38+regressions!G$39</f>
        <v>0.07276459082572681</v>
      </c>
      <c r="I140" s="7">
        <f>I105*regressions!H$38+regressions!H$39</f>
        <v>0.004180945836700882</v>
      </c>
      <c r="J140" s="7">
        <f>J105*regressions!I$38+regressions!I$39</f>
        <v>0.0026604114133404284</v>
      </c>
      <c r="K140" s="7">
        <f>K105*regressions!J$38+regressions!J$39</f>
        <v>0.0312734460397932</v>
      </c>
      <c r="L140" s="7">
        <f>L105*regressions!K$38+regressions!K$39</f>
        <v>0.00638266283439821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16.507187113440455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23.135486470296634</v>
      </c>
      <c r="D141" s="7">
        <f>D106*regressions!C$38+regressions!C$39</f>
        <v>8.81521769363955</v>
      </c>
      <c r="E141" s="7">
        <f>E106*regressions!D$38+regressions!D$39</f>
        <v>8.35145241558612</v>
      </c>
      <c r="F141" s="7">
        <f>F106*regressions!E$38+regressions!E$39</f>
        <v>3.038339934679495</v>
      </c>
      <c r="G141" s="7">
        <f>G106*regressions!F$38+regressions!F$39</f>
        <v>0.1422835202664699</v>
      </c>
      <c r="H141" s="7">
        <f>H106*regressions!G$38+regressions!G$39</f>
        <v>6.948934400366321</v>
      </c>
      <c r="I141" s="7">
        <f>I106*regressions!H$38+regressions!H$39</f>
        <v>2.04700622059321</v>
      </c>
      <c r="J141" s="7">
        <f>J106*regressions!I$38+regressions!I$39</f>
        <v>0.6410729017518074</v>
      </c>
      <c r="K141" s="7">
        <f>K106*regressions!J$38+regressions!J$39</f>
        <v>0.18532748287591427</v>
      </c>
      <c r="L141" s="7">
        <f>L106*regressions!K$38+regressions!K$39</f>
        <v>0.8613246790502226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-12.2753683504666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23.24074436552545</v>
      </c>
      <c r="D142" s="7">
        <f>D107*regressions!C$38+regressions!C$39</f>
        <v>6.97222657162863</v>
      </c>
      <c r="E142" s="7">
        <f>E107*regressions!D$38+regressions!D$39</f>
        <v>8.706931067574367</v>
      </c>
      <c r="F142" s="7">
        <f>F107*regressions!E$38+regressions!E$39</f>
        <v>4.3788487805506024</v>
      </c>
      <c r="G142" s="7">
        <f>G107*regressions!F$38+regressions!F$39</f>
        <v>0.1350238899695726</v>
      </c>
      <c r="H142" s="7">
        <f>H107*regressions!G$38+regressions!G$39</f>
        <v>8.048208508420927</v>
      </c>
      <c r="I142" s="7">
        <f>I107*regressions!H$38+regressions!H$39</f>
        <v>1.6752822999964954</v>
      </c>
      <c r="J142" s="7">
        <f>J107*regressions!I$38+regressions!I$39</f>
        <v>0.43148760910918993</v>
      </c>
      <c r="K142" s="7">
        <f>K107*regressions!J$38+regressions!J$39</f>
        <v>0.19880658390914172</v>
      </c>
      <c r="L142" s="7">
        <f>L107*regressions!K$38+regressions!K$39</f>
        <v>1.6228499802144036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-14.792307234069256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140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20</v>
      </c>
      <c r="D145" s="20" t="s">
        <v>24</v>
      </c>
      <c r="E145" s="20" t="s">
        <v>21</v>
      </c>
      <c r="F145" s="20" t="s">
        <v>151</v>
      </c>
      <c r="G145" s="20" t="s">
        <v>150</v>
      </c>
      <c r="H145" s="20" t="s">
        <v>152</v>
      </c>
      <c r="I145" s="20" t="s">
        <v>25</v>
      </c>
      <c r="J145" s="20" t="s">
        <v>15</v>
      </c>
      <c r="K145" s="20" t="s">
        <v>209</v>
      </c>
      <c r="L145" s="20" t="s">
        <v>16</v>
      </c>
      <c r="N145" s="73" t="s">
        <v>117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49.711952197858935</v>
      </c>
      <c r="D146" s="114">
        <f aca="true" t="shared" si="12" ref="D146:D177">D111*1.889</f>
        <v>13.170535993806482</v>
      </c>
      <c r="E146" s="114">
        <f aca="true" t="shared" si="13" ref="E146:E177">E111*1.43</f>
        <v>12.450911426631343</v>
      </c>
      <c r="F146" s="114">
        <f aca="true" t="shared" si="14" ref="F146:F177">F111*1.658</f>
        <v>7.2601312781529</v>
      </c>
      <c r="G146" s="114">
        <f aca="true" t="shared" si="15" ref="G146:G177">G111*1.291</f>
        <v>0.17431584195071823</v>
      </c>
      <c r="H146" s="114">
        <f aca="true" t="shared" si="16" ref="H146:H177">H111*1.399</f>
        <v>11.259443703280878</v>
      </c>
      <c r="I146" s="114">
        <f aca="true" t="shared" si="17" ref="I146:I177">I111*1.348</f>
        <v>2.2582805403952757</v>
      </c>
      <c r="J146" s="114">
        <f aca="true" t="shared" si="18" ref="J146:J177">J111*1.205</f>
        <v>0.5199425689765739</v>
      </c>
      <c r="K146" s="114">
        <f aca="true" t="shared" si="19" ref="K146:K177">K111*2.291</f>
        <v>0.4554658837358437</v>
      </c>
      <c r="L146" s="114">
        <f aca="true" t="shared" si="20" ref="L146:L177">L111*1.668</f>
        <v>2.706913766997625</v>
      </c>
      <c r="N146" s="115">
        <f>SUM(C146:J146,L146)</f>
        <v>99.51242731805074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-0.1227546628835191</v>
      </c>
      <c r="D147" s="114">
        <f t="shared" si="12"/>
        <v>0.007794143302946071</v>
      </c>
      <c r="E147" s="114">
        <f t="shared" si="13"/>
        <v>0.11405342860695573</v>
      </c>
      <c r="F147" s="114">
        <f t="shared" si="14"/>
        <v>-0.03944471593316633</v>
      </c>
      <c r="G147" s="114">
        <f t="shared" si="15"/>
        <v>0.0008570588101328412</v>
      </c>
      <c r="H147" s="114">
        <f t="shared" si="16"/>
        <v>-0.03502302395502331</v>
      </c>
      <c r="I147" s="114">
        <f t="shared" si="17"/>
        <v>0.003973104031811816</v>
      </c>
      <c r="J147" s="114">
        <f t="shared" si="18"/>
        <v>0.0024303460442392883</v>
      </c>
      <c r="K147" s="114">
        <f t="shared" si="19"/>
        <v>0.04965789889870719</v>
      </c>
      <c r="L147" s="114">
        <f t="shared" si="20"/>
        <v>0.006861686295411699</v>
      </c>
      <c r="N147" s="114">
        <f aca="true" t="shared" si="21" ref="N147:N177">SUM(C147:J147,L147)</f>
        <v>-0.061252635680211276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47.743032285441814</v>
      </c>
      <c r="D148" s="7">
        <f t="shared" si="12"/>
        <v>15.573797386877393</v>
      </c>
      <c r="E148" s="7">
        <f t="shared" si="13"/>
        <v>11.305994311591759</v>
      </c>
      <c r="F148" s="7">
        <f t="shared" si="14"/>
        <v>9.54091509867966</v>
      </c>
      <c r="G148" s="7">
        <f t="shared" si="15"/>
        <v>0.17390434693973633</v>
      </c>
      <c r="H148" s="7">
        <f t="shared" si="16"/>
        <v>13.254948417336626</v>
      </c>
      <c r="I148" s="7">
        <f t="shared" si="17"/>
        <v>1.8188260211962306</v>
      </c>
      <c r="J148" s="7">
        <f t="shared" si="18"/>
        <v>0.022716450963755772</v>
      </c>
      <c r="K148" s="7">
        <f t="shared" si="19"/>
        <v>0.01832724439055586</v>
      </c>
      <c r="L148" s="7">
        <f t="shared" si="20"/>
        <v>0.9924772510990767</v>
      </c>
      <c r="N148" s="7">
        <f t="shared" si="21"/>
        <v>100.42661157012604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49.711952197858935</v>
      </c>
      <c r="D149" s="114">
        <f t="shared" si="12"/>
        <v>13.170535993806482</v>
      </c>
      <c r="E149" s="114">
        <f t="shared" si="13"/>
        <v>12.450911426631343</v>
      </c>
      <c r="F149" s="114">
        <f t="shared" si="14"/>
        <v>7.2601312781529</v>
      </c>
      <c r="G149" s="114">
        <f t="shared" si="15"/>
        <v>0.17431584195071823</v>
      </c>
      <c r="H149" s="114">
        <f t="shared" si="16"/>
        <v>11.259443703280878</v>
      </c>
      <c r="I149" s="114">
        <f t="shared" si="17"/>
        <v>2.2582805403952757</v>
      </c>
      <c r="J149" s="114">
        <f t="shared" si="18"/>
        <v>0.5199425689765739</v>
      </c>
      <c r="K149" s="114">
        <f t="shared" si="19"/>
        <v>0.4554658837358437</v>
      </c>
      <c r="L149" s="114">
        <f t="shared" si="20"/>
        <v>2.706913766997625</v>
      </c>
      <c r="N149" s="115">
        <f t="shared" si="21"/>
        <v>99.51242731805074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43.545849887867924</v>
      </c>
      <c r="D150" s="7">
        <f t="shared" si="12"/>
        <v>0.6657871232025726</v>
      </c>
      <c r="E150" s="7">
        <f t="shared" si="13"/>
        <v>8.416109814013968</v>
      </c>
      <c r="F150" s="7">
        <f t="shared" si="14"/>
        <v>45.68236193518472</v>
      </c>
      <c r="G150" s="7">
        <f t="shared" si="15"/>
        <v>0.11889322414474243</v>
      </c>
      <c r="H150" s="7">
        <f t="shared" si="16"/>
        <v>0.5617489909767429</v>
      </c>
      <c r="I150" s="7">
        <f t="shared" si="17"/>
        <v>0.031686644364066624</v>
      </c>
      <c r="J150" s="7">
        <f t="shared" si="18"/>
        <v>0.008447322215978449</v>
      </c>
      <c r="K150" s="7">
        <f t="shared" si="19"/>
        <v>-0.00787637262670868</v>
      </c>
      <c r="L150" s="7">
        <f t="shared" si="20"/>
        <v>0.010293797694838376</v>
      </c>
      <c r="N150" s="7">
        <f t="shared" si="21"/>
        <v>99.04117873966554</v>
      </c>
    </row>
    <row r="151" spans="1:14" s="119" customFormat="1" ht="11.25">
      <c r="A151" s="118">
        <f t="shared" si="22"/>
        <v>6</v>
      </c>
      <c r="B151" s="119" t="str">
        <f>'recalc raw'!C8</f>
        <v>206r1  0-3</v>
      </c>
      <c r="C151" s="107">
        <f t="shared" si="11"/>
        <v>48.818992756142514</v>
      </c>
      <c r="D151" s="107">
        <f t="shared" si="12"/>
        <v>13.2358640799929</v>
      </c>
      <c r="E151" s="107">
        <f t="shared" si="13"/>
        <v>14.345657645563012</v>
      </c>
      <c r="F151" s="107">
        <f t="shared" si="14"/>
        <v>7.035652799237029</v>
      </c>
      <c r="G151" s="107">
        <f t="shared" si="15"/>
        <v>0.2506956220221196</v>
      </c>
      <c r="H151" s="107">
        <f t="shared" si="16"/>
        <v>10.751155572248534</v>
      </c>
      <c r="I151" s="107">
        <f t="shared" si="17"/>
        <v>2.5476295586065945</v>
      </c>
      <c r="J151" s="107">
        <f t="shared" si="18"/>
        <v>0.03383852677498125</v>
      </c>
      <c r="K151" s="107">
        <f t="shared" si="19"/>
        <v>0.40871255954397806</v>
      </c>
      <c r="L151" s="107">
        <f t="shared" si="20"/>
        <v>2.248611538348588</v>
      </c>
      <c r="N151" s="109">
        <f t="shared" si="21"/>
        <v>99.26809809893628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49.711952197858935</v>
      </c>
      <c r="D152" s="114">
        <f t="shared" si="12"/>
        <v>13.170535993806482</v>
      </c>
      <c r="E152" s="114">
        <f t="shared" si="13"/>
        <v>12.450911426631343</v>
      </c>
      <c r="F152" s="114">
        <f t="shared" si="14"/>
        <v>7.260131278152898</v>
      </c>
      <c r="G152" s="114">
        <f t="shared" si="15"/>
        <v>0.17431584195071823</v>
      </c>
      <c r="H152" s="114">
        <f t="shared" si="16"/>
        <v>11.259443703280878</v>
      </c>
      <c r="I152" s="114">
        <f t="shared" si="17"/>
        <v>2.2582805403952757</v>
      </c>
      <c r="J152" s="114">
        <f t="shared" si="18"/>
        <v>0.5199425689765739</v>
      </c>
      <c r="K152" s="114">
        <f t="shared" si="19"/>
        <v>0.4554658837358437</v>
      </c>
      <c r="L152" s="114">
        <f t="shared" si="20"/>
        <v>2.706913766997625</v>
      </c>
      <c r="N152" s="115">
        <f t="shared" si="21"/>
        <v>99.51242731805074</v>
      </c>
    </row>
    <row r="153" spans="1:14" ht="11.25">
      <c r="A153" s="25">
        <f t="shared" si="22"/>
        <v>8</v>
      </c>
      <c r="B153" s="1" t="str">
        <f>'recalc raw'!C10</f>
        <v>211r1  71-80</v>
      </c>
      <c r="C153" s="7">
        <f t="shared" si="11"/>
        <v>52.89337680424118</v>
      </c>
      <c r="D153" s="7">
        <f t="shared" si="12"/>
        <v>17.40339599580045</v>
      </c>
      <c r="E153" s="7">
        <f t="shared" si="13"/>
        <v>6.157316148403902</v>
      </c>
      <c r="F153" s="7">
        <f t="shared" si="14"/>
        <v>8.514008793490321</v>
      </c>
      <c r="G153" s="7">
        <f t="shared" si="15"/>
        <v>0.12172093617349138</v>
      </c>
      <c r="H153" s="7">
        <f t="shared" si="16"/>
        <v>13.427246145061766</v>
      </c>
      <c r="I153" s="7">
        <f t="shared" si="17"/>
        <v>2.1723905430421167</v>
      </c>
      <c r="J153" s="7">
        <f t="shared" si="18"/>
        <v>0.026296162568237604</v>
      </c>
      <c r="K153" s="7">
        <f t="shared" si="19"/>
        <v>-0.0052671596170028425</v>
      </c>
      <c r="L153" s="7">
        <f t="shared" si="20"/>
        <v>0.37400629098581706</v>
      </c>
      <c r="N153" s="7">
        <f t="shared" si="21"/>
        <v>101.08975781976727</v>
      </c>
    </row>
    <row r="154" spans="1:14" ht="11.25">
      <c r="A154" s="25">
        <f t="shared" si="22"/>
        <v>9</v>
      </c>
      <c r="B154" s="1" t="str">
        <f>'recalc raw'!C11</f>
        <v>212r4  72-78</v>
      </c>
      <c r="C154" s="7">
        <f t="shared" si="11"/>
        <v>45.83848924436276</v>
      </c>
      <c r="D154" s="7">
        <f t="shared" si="12"/>
        <v>15.238528824258493</v>
      </c>
      <c r="E154" s="7">
        <f t="shared" si="13"/>
        <v>6.821602528852033</v>
      </c>
      <c r="F154" s="7">
        <f t="shared" si="14"/>
        <v>10.457106861026295</v>
      </c>
      <c r="G154" s="7">
        <f t="shared" si="15"/>
        <v>0.12508581873371158</v>
      </c>
      <c r="H154" s="7">
        <f t="shared" si="16"/>
        <v>12.86898825062854</v>
      </c>
      <c r="I154" s="7">
        <f t="shared" si="17"/>
        <v>1.9576826850640778</v>
      </c>
      <c r="J154" s="7">
        <f t="shared" si="18"/>
        <v>0.019895589284214404</v>
      </c>
      <c r="K154" s="7">
        <f t="shared" si="19"/>
        <v>0.04559464985666193</v>
      </c>
      <c r="L154" s="7">
        <f t="shared" si="20"/>
        <v>0.29064366675288444</v>
      </c>
      <c r="N154" s="111">
        <f t="shared" si="21"/>
        <v>93.61802346896302</v>
      </c>
    </row>
    <row r="155" spans="1:14" ht="11.25">
      <c r="A155" s="25">
        <f t="shared" si="22"/>
        <v>10</v>
      </c>
      <c r="B155" s="1" t="str">
        <f>'recalc raw'!C12</f>
        <v>214r3  45-55</v>
      </c>
      <c r="C155" s="7">
        <f t="shared" si="11"/>
        <v>47.10182118926993</v>
      </c>
      <c r="D155" s="7">
        <f t="shared" si="12"/>
        <v>15.628027304148796</v>
      </c>
      <c r="E155" s="7">
        <f t="shared" si="13"/>
        <v>4.62365633818378</v>
      </c>
      <c r="F155" s="7">
        <f t="shared" si="14"/>
        <v>11.270558805511353</v>
      </c>
      <c r="G155" s="7">
        <f t="shared" si="15"/>
        <v>0.0916222045305975</v>
      </c>
      <c r="H155" s="7">
        <f t="shared" si="16"/>
        <v>13.598076518263747</v>
      </c>
      <c r="I155" s="7">
        <f t="shared" si="17"/>
        <v>1.8287162722924495</v>
      </c>
      <c r="J155" s="7">
        <f t="shared" si="18"/>
        <v>0.014534888596959407</v>
      </c>
      <c r="K155" s="7">
        <f t="shared" si="19"/>
        <v>-0.0069335201895608265</v>
      </c>
      <c r="L155" s="7">
        <f t="shared" si="20"/>
        <v>0.24359581570967995</v>
      </c>
      <c r="N155" s="7">
        <f t="shared" si="21"/>
        <v>94.4006093365073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61.03445198306323</v>
      </c>
      <c r="D156" s="7">
        <f t="shared" si="12"/>
        <v>15.390949031114346</v>
      </c>
      <c r="E156" s="7">
        <f t="shared" si="13"/>
        <v>6.305624524490986</v>
      </c>
      <c r="F156" s="7">
        <f t="shared" si="14"/>
        <v>3.6097909434644118</v>
      </c>
      <c r="G156" s="7">
        <f t="shared" si="15"/>
        <v>0.1032756088636172</v>
      </c>
      <c r="H156" s="7">
        <f t="shared" si="16"/>
        <v>6.191526627152492</v>
      </c>
      <c r="I156" s="7">
        <f t="shared" si="17"/>
        <v>3.1698307989088703</v>
      </c>
      <c r="J156" s="7">
        <f t="shared" si="18"/>
        <v>1.428787935270921</v>
      </c>
      <c r="K156" s="7">
        <f t="shared" si="19"/>
        <v>0.11458640270326183</v>
      </c>
      <c r="L156" s="7">
        <f t="shared" si="20"/>
        <v>0.6594266159829154</v>
      </c>
      <c r="N156" s="7">
        <f t="shared" si="21"/>
        <v>97.89366406831178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49.711952197858935</v>
      </c>
      <c r="D157" s="114">
        <f t="shared" si="12"/>
        <v>13.170535993806482</v>
      </c>
      <c r="E157" s="114">
        <f t="shared" si="13"/>
        <v>12.450911426631343</v>
      </c>
      <c r="F157" s="114">
        <f t="shared" si="14"/>
        <v>7.2601312781529</v>
      </c>
      <c r="G157" s="114">
        <f t="shared" si="15"/>
        <v>0.17431584195071823</v>
      </c>
      <c r="H157" s="114">
        <f t="shared" si="16"/>
        <v>11.259443703280878</v>
      </c>
      <c r="I157" s="114">
        <f t="shared" si="17"/>
        <v>2.2582805403952766</v>
      </c>
      <c r="J157" s="114">
        <f t="shared" si="18"/>
        <v>0.5199425689765739</v>
      </c>
      <c r="K157" s="114">
        <f t="shared" si="19"/>
        <v>0.4554658837358437</v>
      </c>
      <c r="L157" s="114">
        <f t="shared" si="20"/>
        <v>2.706913766997625</v>
      </c>
      <c r="N157" s="115">
        <f t="shared" si="21"/>
        <v>99.51242731805074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40.00703031565932</v>
      </c>
      <c r="D158" s="35">
        <f t="shared" si="12"/>
        <v>0.18877580626117088</v>
      </c>
      <c r="E158" s="35">
        <f t="shared" si="13"/>
        <v>8.500989307879848</v>
      </c>
      <c r="F158" s="35">
        <f t="shared" si="14"/>
        <v>49.59709492751209</v>
      </c>
      <c r="G158" s="35">
        <f t="shared" si="15"/>
        <v>0.12257409410202093</v>
      </c>
      <c r="H158" s="35">
        <f t="shared" si="16"/>
        <v>0.1029000384420589</v>
      </c>
      <c r="I158" s="35">
        <f t="shared" si="17"/>
        <v>0.004640183308669512</v>
      </c>
      <c r="J158" s="35">
        <f t="shared" si="18"/>
        <v>0.0034292144604579668</v>
      </c>
      <c r="K158" s="35">
        <f t="shared" si="19"/>
        <v>0.06159051488073074</v>
      </c>
      <c r="L158" s="35">
        <f t="shared" si="20"/>
        <v>0.00987971599329424</v>
      </c>
      <c r="N158" s="7">
        <f t="shared" si="21"/>
        <v>98.53731360361891</v>
      </c>
    </row>
    <row r="159" spans="1:14" s="119" customFormat="1" ht="11.25">
      <c r="A159" s="118">
        <f t="shared" si="22"/>
        <v>14</v>
      </c>
      <c r="B159" s="119" t="str">
        <f>'recalc raw'!C16</f>
        <v>215r4  37-45</v>
      </c>
      <c r="C159" s="107">
        <f t="shared" si="11"/>
        <v>47.960407131839396</v>
      </c>
      <c r="D159" s="107">
        <f t="shared" si="12"/>
        <v>16.826365534826415</v>
      </c>
      <c r="E159" s="107">
        <f t="shared" si="13"/>
        <v>5.760890307691852</v>
      </c>
      <c r="F159" s="107">
        <f t="shared" si="14"/>
        <v>13.869588123682169</v>
      </c>
      <c r="G159" s="107">
        <f t="shared" si="15"/>
        <v>0.10065958992000996</v>
      </c>
      <c r="H159" s="107">
        <f t="shared" si="16"/>
        <v>13.383263290443796</v>
      </c>
      <c r="I159" s="107">
        <f t="shared" si="17"/>
        <v>1.4548376049785228</v>
      </c>
      <c r="J159" s="107">
        <f t="shared" si="18"/>
        <v>0.016978113705159593</v>
      </c>
      <c r="K159" s="107">
        <f t="shared" si="19"/>
        <v>0.0010226348313058017</v>
      </c>
      <c r="L159" s="107">
        <f t="shared" si="20"/>
        <v>0.2899163166753182</v>
      </c>
      <c r="N159" s="109">
        <f t="shared" si="21"/>
        <v>99.66290601376264</v>
      </c>
    </row>
    <row r="160" spans="1:14" ht="11.25">
      <c r="A160" s="25">
        <f t="shared" si="22"/>
        <v>15</v>
      </c>
      <c r="B160" s="1" t="str">
        <f>'recalc raw'!C17</f>
        <v>218r4  55-63</v>
      </c>
      <c r="C160" s="7">
        <f t="shared" si="11"/>
        <v>50.31058963010693</v>
      </c>
      <c r="D160" s="7">
        <f t="shared" si="12"/>
        <v>16.42087589639439</v>
      </c>
      <c r="E160" s="7">
        <f t="shared" si="13"/>
        <v>5.132568141115273</v>
      </c>
      <c r="F160" s="7">
        <f t="shared" si="14"/>
        <v>10.990739156092728</v>
      </c>
      <c r="G160" s="7">
        <f t="shared" si="15"/>
        <v>0.10212512518581426</v>
      </c>
      <c r="H160" s="7">
        <f t="shared" si="16"/>
        <v>15.056728187019342</v>
      </c>
      <c r="I160" s="7">
        <f t="shared" si="17"/>
        <v>1.7115033845977863</v>
      </c>
      <c r="J160" s="7">
        <f t="shared" si="18"/>
        <v>0.01228155704494546</v>
      </c>
      <c r="K160" s="7">
        <f t="shared" si="19"/>
        <v>-0.005690526124527944</v>
      </c>
      <c r="L160" s="7">
        <f t="shared" si="20"/>
        <v>0.2950003473882985</v>
      </c>
      <c r="N160" s="7">
        <f t="shared" si="21"/>
        <v>100.03241142494551</v>
      </c>
    </row>
    <row r="161" spans="1:14" ht="11.25">
      <c r="A161" s="25">
        <f t="shared" si="22"/>
        <v>16</v>
      </c>
      <c r="B161" s="1" t="str">
        <f>'recalc raw'!C18</f>
        <v>220r1  70-80</v>
      </c>
      <c r="C161" s="7">
        <f t="shared" si="11"/>
        <v>50.78619106550834</v>
      </c>
      <c r="D161" s="7">
        <f t="shared" si="12"/>
        <v>16.481054154156205</v>
      </c>
      <c r="E161" s="7">
        <f t="shared" si="13"/>
        <v>5.2853399237834875</v>
      </c>
      <c r="F161" s="7">
        <f t="shared" si="14"/>
        <v>10.231180255833655</v>
      </c>
      <c r="G161" s="7">
        <f t="shared" si="15"/>
        <v>0.10273110448126782</v>
      </c>
      <c r="H161" s="7">
        <f t="shared" si="16"/>
        <v>14.579977988626068</v>
      </c>
      <c r="I161" s="7">
        <f t="shared" si="17"/>
        <v>1.872535616556582</v>
      </c>
      <c r="J161" s="7">
        <f t="shared" si="18"/>
        <v>0.01658089776565032</v>
      </c>
      <c r="K161" s="7">
        <f t="shared" si="19"/>
        <v>0.03449411059296911</v>
      </c>
      <c r="L161" s="7">
        <f t="shared" si="20"/>
        <v>0.3230342399496942</v>
      </c>
      <c r="N161" s="35">
        <f t="shared" si="21"/>
        <v>99.67862524666093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49.711952197858935</v>
      </c>
      <c r="D162" s="114">
        <f t="shared" si="12"/>
        <v>13.170535993806482</v>
      </c>
      <c r="E162" s="114">
        <f t="shared" si="13"/>
        <v>12.450911426631343</v>
      </c>
      <c r="F162" s="114">
        <f t="shared" si="14"/>
        <v>7.2601312781529</v>
      </c>
      <c r="G162" s="114">
        <f t="shared" si="15"/>
        <v>0.17431584195071817</v>
      </c>
      <c r="H162" s="114">
        <f t="shared" si="16"/>
        <v>11.259443703280878</v>
      </c>
      <c r="I162" s="114">
        <f t="shared" si="17"/>
        <v>2.2582805403952757</v>
      </c>
      <c r="J162" s="114">
        <f t="shared" si="18"/>
        <v>0.5199425689765739</v>
      </c>
      <c r="K162" s="114">
        <f t="shared" si="19"/>
        <v>0.4554658837358438</v>
      </c>
      <c r="L162" s="114">
        <f t="shared" si="20"/>
        <v>2.706913766997625</v>
      </c>
      <c r="N162" s="115">
        <f t="shared" si="21"/>
        <v>99.51242731805074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47.56301969302078</v>
      </c>
      <c r="D163" s="7">
        <f t="shared" si="12"/>
        <v>15.276429508946224</v>
      </c>
      <c r="E163" s="7">
        <f t="shared" si="13"/>
        <v>11.570988923435026</v>
      </c>
      <c r="F163" s="7">
        <f t="shared" si="14"/>
        <v>9.877506353366039</v>
      </c>
      <c r="G163" s="7">
        <f t="shared" si="15"/>
        <v>0.17766097602441602</v>
      </c>
      <c r="H163" s="7">
        <f t="shared" si="16"/>
        <v>13.075022615430289</v>
      </c>
      <c r="I163" s="7">
        <f t="shared" si="17"/>
        <v>1.783375258592607</v>
      </c>
      <c r="J163" s="7">
        <f t="shared" si="18"/>
        <v>0.021794472292382024</v>
      </c>
      <c r="K163" s="7">
        <f t="shared" si="19"/>
        <v>0.03146617560874738</v>
      </c>
      <c r="L163" s="7">
        <f t="shared" si="20"/>
        <v>0.9591948555084572</v>
      </c>
      <c r="N163" s="35">
        <f t="shared" si="21"/>
        <v>100.30499265661622</v>
      </c>
    </row>
    <row r="164" spans="1:14" ht="11.25">
      <c r="A164" s="25">
        <f t="shared" si="22"/>
        <v>19</v>
      </c>
      <c r="B164" s="1" t="str">
        <f>'recalc raw'!C21</f>
        <v>221r3  91-99</v>
      </c>
      <c r="C164" s="7">
        <f t="shared" si="11"/>
        <v>50.07413849775268</v>
      </c>
      <c r="D164" s="7">
        <f t="shared" si="12"/>
        <v>23.42423263119205</v>
      </c>
      <c r="E164" s="7">
        <f t="shared" si="13"/>
        <v>4.1501925008457645</v>
      </c>
      <c r="F164" s="7">
        <f t="shared" si="14"/>
        <v>7.3160406858225</v>
      </c>
      <c r="G164" s="7">
        <f t="shared" si="15"/>
        <v>0.0676929950521952</v>
      </c>
      <c r="H164" s="7">
        <f t="shared" si="16"/>
        <v>13.285951168225289</v>
      </c>
      <c r="I164" s="7">
        <f t="shared" si="17"/>
        <v>2.4468907948255723</v>
      </c>
      <c r="J164" s="7">
        <f t="shared" si="18"/>
        <v>0.02000958047255842</v>
      </c>
      <c r="K164" s="7">
        <f t="shared" si="19"/>
        <v>0.02214516392232431</v>
      </c>
      <c r="L164" s="7">
        <f t="shared" si="20"/>
        <v>0.17595407246607392</v>
      </c>
      <c r="N164" s="7">
        <f t="shared" si="21"/>
        <v>100.96110292665468</v>
      </c>
    </row>
    <row r="165" spans="1:14" s="119" customFormat="1" ht="11.25">
      <c r="A165" s="118">
        <f t="shared" si="22"/>
        <v>20</v>
      </c>
      <c r="B165" s="119" t="str">
        <f>'recalc raw'!C22</f>
        <v>227r3  73-78</v>
      </c>
      <c r="C165" s="107">
        <f t="shared" si="11"/>
        <v>40.78047782750111</v>
      </c>
      <c r="D165" s="107">
        <f t="shared" si="12"/>
        <v>6.144865010182846</v>
      </c>
      <c r="E165" s="107">
        <f t="shared" si="13"/>
        <v>12.631284439885198</v>
      </c>
      <c r="F165" s="107">
        <f t="shared" si="14"/>
        <v>35.497445686160745</v>
      </c>
      <c r="G165" s="107">
        <f t="shared" si="15"/>
        <v>0.1758939450943172</v>
      </c>
      <c r="H165" s="107">
        <f t="shared" si="16"/>
        <v>3.7735190421183886</v>
      </c>
      <c r="I165" s="107">
        <f t="shared" si="17"/>
        <v>0.41651593961623873</v>
      </c>
      <c r="J165" s="107">
        <f t="shared" si="18"/>
        <v>0.00855876143757625</v>
      </c>
      <c r="K165" s="107">
        <f t="shared" si="19"/>
        <v>0.017852835861057247</v>
      </c>
      <c r="L165" s="107">
        <f t="shared" si="20"/>
        <v>0.05128492195351186</v>
      </c>
      <c r="N165" s="109">
        <f t="shared" si="21"/>
        <v>99.47984557394993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50.44284149860491</v>
      </c>
      <c r="D166" s="7">
        <f t="shared" si="12"/>
        <v>17.379654968112316</v>
      </c>
      <c r="E166" s="7">
        <f t="shared" si="13"/>
        <v>11.700523869285835</v>
      </c>
      <c r="F166" s="7">
        <f t="shared" si="14"/>
        <v>5.219103923492996</v>
      </c>
      <c r="G166" s="7">
        <f t="shared" si="15"/>
        <v>0.18165880474975757</v>
      </c>
      <c r="H166" s="7">
        <f t="shared" si="16"/>
        <v>9.386541678737935</v>
      </c>
      <c r="I166" s="7">
        <f t="shared" si="17"/>
        <v>2.7864572885913175</v>
      </c>
      <c r="J166" s="7">
        <f t="shared" si="18"/>
        <v>0.7599274587118531</v>
      </c>
      <c r="K166" s="7">
        <f t="shared" si="19"/>
        <v>0.44389623437564646</v>
      </c>
      <c r="L166" s="7">
        <f t="shared" si="20"/>
        <v>1.3391172995381562</v>
      </c>
      <c r="N166" s="7">
        <f t="shared" si="21"/>
        <v>99.19582678982508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49.71195219785894</v>
      </c>
      <c r="D167" s="114">
        <f t="shared" si="12"/>
        <v>13.170535993806482</v>
      </c>
      <c r="E167" s="114">
        <f t="shared" si="13"/>
        <v>12.450911426631343</v>
      </c>
      <c r="F167" s="114">
        <f t="shared" si="14"/>
        <v>7.2601312781529</v>
      </c>
      <c r="G167" s="114">
        <f t="shared" si="15"/>
        <v>0.17431584195071823</v>
      </c>
      <c r="H167" s="114">
        <f t="shared" si="16"/>
        <v>11.259443703280878</v>
      </c>
      <c r="I167" s="114">
        <f t="shared" si="17"/>
        <v>2.2582805403952766</v>
      </c>
      <c r="J167" s="114">
        <f t="shared" si="18"/>
        <v>0.5199425689765739</v>
      </c>
      <c r="K167" s="114">
        <f t="shared" si="19"/>
        <v>0.4554658837358437</v>
      </c>
      <c r="L167" s="114">
        <f t="shared" si="20"/>
        <v>2.7069137669976246</v>
      </c>
      <c r="N167" s="115">
        <f t="shared" si="21"/>
        <v>99.51242731805074</v>
      </c>
    </row>
    <row r="168" spans="1:14" ht="11.25">
      <c r="A168" s="25">
        <f t="shared" si="23"/>
        <v>23</v>
      </c>
      <c r="B168" s="1" t="str">
        <f>'recalc raw'!C25</f>
        <v>182r1  43-52</v>
      </c>
      <c r="C168" s="7">
        <f t="shared" si="11"/>
        <v>45.47044632504309</v>
      </c>
      <c r="D168" s="7">
        <f t="shared" si="12"/>
        <v>11.211340077168332</v>
      </c>
      <c r="E168" s="7">
        <f t="shared" si="13"/>
        <v>17.769316396490268</v>
      </c>
      <c r="F168" s="7">
        <f t="shared" si="14"/>
        <v>7.604145278777867</v>
      </c>
      <c r="G168" s="7">
        <f t="shared" si="15"/>
        <v>0.26449883950929187</v>
      </c>
      <c r="H168" s="7">
        <f t="shared" si="16"/>
        <v>11.272153923401671</v>
      </c>
      <c r="I168" s="7">
        <f t="shared" si="17"/>
        <v>2.078037535770585</v>
      </c>
      <c r="J168" s="7">
        <f t="shared" si="18"/>
        <v>0.03395329824608921</v>
      </c>
      <c r="K168" s="7">
        <f t="shared" si="19"/>
        <v>-0.00802646794809399</v>
      </c>
      <c r="L168" s="7">
        <f t="shared" si="20"/>
        <v>6.188802155473279</v>
      </c>
      <c r="N168" s="7">
        <f t="shared" si="21"/>
        <v>101.89269382988049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44.829276011918864</v>
      </c>
      <c r="D169" s="7">
        <f t="shared" si="12"/>
        <v>0.6804869612472121</v>
      </c>
      <c r="E169" s="7">
        <f t="shared" si="13"/>
        <v>8.504337732105524</v>
      </c>
      <c r="F169" s="7">
        <f t="shared" si="14"/>
        <v>46.50284213376121</v>
      </c>
      <c r="G169" s="7">
        <f t="shared" si="15"/>
        <v>0.1216725560780347</v>
      </c>
      <c r="H169" s="7">
        <f t="shared" si="16"/>
        <v>0.5793879581998506</v>
      </c>
      <c r="I169" s="7">
        <f t="shared" si="17"/>
        <v>0.029206413805344382</v>
      </c>
      <c r="J169" s="7">
        <f t="shared" si="18"/>
        <v>0.007605052721769106</v>
      </c>
      <c r="K169" s="7">
        <f t="shared" si="19"/>
        <v>-0.010725920220853086</v>
      </c>
      <c r="L169" s="7">
        <f t="shared" si="20"/>
        <v>0.01053354281491864</v>
      </c>
      <c r="N169" s="7">
        <f t="shared" si="21"/>
        <v>101.26534836265273</v>
      </c>
    </row>
    <row r="170" spans="1:14" ht="11.25">
      <c r="A170" s="25">
        <f t="shared" si="23"/>
        <v>25</v>
      </c>
      <c r="B170" s="1" t="str">
        <f>'recalc raw'!C27</f>
        <v>171r4  18-30</v>
      </c>
      <c r="C170" s="7">
        <f t="shared" si="11"/>
        <v>51.567413784568984</v>
      </c>
      <c r="D170" s="7">
        <f t="shared" si="12"/>
        <v>16.769689363335452</v>
      </c>
      <c r="E170" s="7">
        <f t="shared" si="13"/>
        <v>5.357407033054008</v>
      </c>
      <c r="F170" s="7">
        <f t="shared" si="14"/>
        <v>8.33836509059226</v>
      </c>
      <c r="G170" s="7">
        <f t="shared" si="15"/>
        <v>0.10565962883496527</v>
      </c>
      <c r="H170" s="7">
        <f t="shared" si="16"/>
        <v>14.0202451974153</v>
      </c>
      <c r="I170" s="7">
        <f t="shared" si="17"/>
        <v>2.6591703923026992</v>
      </c>
      <c r="J170" s="7">
        <f t="shared" si="18"/>
        <v>0.026103225781876946</v>
      </c>
      <c r="K170" s="7">
        <f t="shared" si="19"/>
        <v>0.016235514240663197</v>
      </c>
      <c r="L170" s="7">
        <f t="shared" si="20"/>
        <v>0.4803375649906265</v>
      </c>
      <c r="N170" s="7">
        <f t="shared" si="21"/>
        <v>99.32439128087616</v>
      </c>
    </row>
    <row r="171" spans="1:14" ht="11.25">
      <c r="A171" s="25">
        <f t="shared" si="23"/>
        <v>26</v>
      </c>
      <c r="B171" s="1" t="str">
        <f>'recalc raw'!C28</f>
        <v>204r4  15-26</v>
      </c>
      <c r="C171" s="7">
        <f t="shared" si="11"/>
        <v>52.20833783407377</v>
      </c>
      <c r="D171" s="7">
        <f t="shared" si="12"/>
        <v>17.96991436925678</v>
      </c>
      <c r="E171" s="7">
        <f t="shared" si="13"/>
        <v>6.563380691276287</v>
      </c>
      <c r="F171" s="7">
        <f t="shared" si="14"/>
        <v>9.068921726538957</v>
      </c>
      <c r="G171" s="7">
        <f t="shared" si="15"/>
        <v>0.12885191913009297</v>
      </c>
      <c r="H171" s="7">
        <f t="shared" si="16"/>
        <v>11.471909990483063</v>
      </c>
      <c r="I171" s="7">
        <f t="shared" si="17"/>
        <v>2.5634407969079707</v>
      </c>
      <c r="J171" s="7">
        <f t="shared" si="18"/>
        <v>0.02767145447514256</v>
      </c>
      <c r="K171" s="7">
        <f t="shared" si="19"/>
        <v>0.03616932606256631</v>
      </c>
      <c r="L171" s="7">
        <f t="shared" si="20"/>
        <v>0.3007348348297991</v>
      </c>
      <c r="N171" s="35">
        <f t="shared" si="21"/>
        <v>100.30316361697187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49.711952197858935</v>
      </c>
      <c r="D172" s="114">
        <f t="shared" si="12"/>
        <v>13.17053599380648</v>
      </c>
      <c r="E172" s="114">
        <f t="shared" si="13"/>
        <v>12.450911426631343</v>
      </c>
      <c r="F172" s="114">
        <f t="shared" si="14"/>
        <v>7.2601312781529</v>
      </c>
      <c r="G172" s="114">
        <f t="shared" si="15"/>
        <v>0.17431584195071823</v>
      </c>
      <c r="H172" s="114">
        <f t="shared" si="16"/>
        <v>11.259443703280875</v>
      </c>
      <c r="I172" s="114">
        <f t="shared" si="17"/>
        <v>2.2582805403952757</v>
      </c>
      <c r="J172" s="114">
        <f t="shared" si="18"/>
        <v>0.5199425689765739</v>
      </c>
      <c r="K172" s="114">
        <f t="shared" si="19"/>
        <v>0.4554658837358437</v>
      </c>
      <c r="L172" s="114">
        <f t="shared" si="20"/>
        <v>2.706913766997625</v>
      </c>
      <c r="N172" s="115">
        <f t="shared" si="21"/>
        <v>99.51242731805074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62.96451711274331</v>
      </c>
      <c r="D173" s="35">
        <f t="shared" si="12"/>
        <v>15.657385096025475</v>
      </c>
      <c r="E173" s="35">
        <f t="shared" si="13"/>
        <v>6.630323225027359</v>
      </c>
      <c r="F173" s="35">
        <f t="shared" si="14"/>
        <v>3.7783299310743264</v>
      </c>
      <c r="G173" s="35">
        <f t="shared" si="15"/>
        <v>0.10866714393409037</v>
      </c>
      <c r="H173" s="35">
        <f t="shared" si="16"/>
        <v>6.430450411787812</v>
      </c>
      <c r="I173" s="35">
        <f t="shared" si="17"/>
        <v>3.2413068769764974</v>
      </c>
      <c r="J173" s="35">
        <f t="shared" si="18"/>
        <v>1.3948506775131202</v>
      </c>
      <c r="K173" s="35">
        <f t="shared" si="19"/>
        <v>0.1121664868136519</v>
      </c>
      <c r="L173" s="35">
        <f t="shared" si="20"/>
        <v>0.6725274153069442</v>
      </c>
      <c r="N173" s="7">
        <f t="shared" si="21"/>
        <v>100.87835789038893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-0.12176539618111905</v>
      </c>
      <c r="D174" s="7">
        <f t="shared" si="12"/>
        <v>0.00910269604129129</v>
      </c>
      <c r="E174" s="7">
        <f t="shared" si="13"/>
        <v>0.1108826243536898</v>
      </c>
      <c r="F174" s="7">
        <f t="shared" si="14"/>
        <v>-0.04126557004450269</v>
      </c>
      <c r="G174" s="7">
        <f t="shared" si="15"/>
        <v>0.0006695064988071199</v>
      </c>
      <c r="H174" s="7">
        <f t="shared" si="16"/>
        <v>-0.03761151925366662</v>
      </c>
      <c r="I174" s="7">
        <f t="shared" si="17"/>
        <v>-0.0011126100490588932</v>
      </c>
      <c r="J174" s="7">
        <f t="shared" si="18"/>
        <v>0.0025988906204647056</v>
      </c>
      <c r="K174" s="7">
        <f t="shared" si="19"/>
        <v>-0.032464390359745965</v>
      </c>
      <c r="L174" s="7">
        <f t="shared" si="20"/>
        <v>0.006770520094973793</v>
      </c>
      <c r="N174" s="35">
        <f t="shared" si="21"/>
        <v>-0.07173085791912055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39.44575775809893</v>
      </c>
      <c r="D175" s="114">
        <f t="shared" si="12"/>
        <v>0.1880554618028257</v>
      </c>
      <c r="E175" s="114">
        <f t="shared" si="13"/>
        <v>8.517474328771014</v>
      </c>
      <c r="F175" s="114">
        <f t="shared" si="14"/>
        <v>48.487438973702375</v>
      </c>
      <c r="G175" s="114">
        <f t="shared" si="15"/>
        <v>0.12048180776086906</v>
      </c>
      <c r="H175" s="114">
        <f t="shared" si="16"/>
        <v>0.10179766256519181</v>
      </c>
      <c r="I175" s="114">
        <f t="shared" si="17"/>
        <v>0.005635914987872789</v>
      </c>
      <c r="J175" s="114">
        <f t="shared" si="18"/>
        <v>0.0032057957530752163</v>
      </c>
      <c r="K175" s="114">
        <f t="shared" si="19"/>
        <v>0.07164746487716622</v>
      </c>
      <c r="L175" s="114">
        <f t="shared" si="20"/>
        <v>0.010646281607776214</v>
      </c>
      <c r="N175" s="114">
        <f>SUM(C175:J175,L175)</f>
        <v>96.88049398504994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49.486805559964495</v>
      </c>
      <c r="D176" s="114">
        <f t="shared" si="12"/>
        <v>16.65194622328511</v>
      </c>
      <c r="E176" s="114">
        <f t="shared" si="13"/>
        <v>11.942576954288151</v>
      </c>
      <c r="F176" s="114">
        <f t="shared" si="14"/>
        <v>5.037567611698602</v>
      </c>
      <c r="G176" s="114">
        <f t="shared" si="15"/>
        <v>0.18368802466401263</v>
      </c>
      <c r="H176" s="114">
        <f t="shared" si="16"/>
        <v>9.721559226112483</v>
      </c>
      <c r="I176" s="114">
        <f t="shared" si="17"/>
        <v>2.7593643853596475</v>
      </c>
      <c r="J176" s="114">
        <f t="shared" si="18"/>
        <v>0.772492846610928</v>
      </c>
      <c r="K176" s="114">
        <f t="shared" si="19"/>
        <v>0.4245852632687196</v>
      </c>
      <c r="L176" s="114">
        <f t="shared" si="20"/>
        <v>1.4366895646557711</v>
      </c>
      <c r="N176" s="114">
        <f t="shared" si="21"/>
        <v>97.99269039663919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49.711952197858935</v>
      </c>
      <c r="D177" s="114">
        <f t="shared" si="12"/>
        <v>13.170535993806482</v>
      </c>
      <c r="E177" s="114">
        <f t="shared" si="13"/>
        <v>12.450911426631343</v>
      </c>
      <c r="F177" s="114">
        <f t="shared" si="14"/>
        <v>7.260131278152898</v>
      </c>
      <c r="G177" s="114">
        <f t="shared" si="15"/>
        <v>0.17431584195071823</v>
      </c>
      <c r="H177" s="114">
        <f t="shared" si="16"/>
        <v>11.259443703280878</v>
      </c>
      <c r="I177" s="114">
        <f t="shared" si="17"/>
        <v>2.2582805403952757</v>
      </c>
      <c r="J177" s="114">
        <f t="shared" si="18"/>
        <v>0.5199425689765739</v>
      </c>
      <c r="K177" s="114">
        <f t="shared" si="19"/>
        <v>0.4554658837358437</v>
      </c>
      <c r="L177" s="114">
        <f t="shared" si="20"/>
        <v>2.706913766997625</v>
      </c>
      <c r="N177" s="115">
        <f t="shared" si="21"/>
        <v>99.51242731805074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125" zoomScaleNormal="125" workbookViewId="0" topLeftCell="A1">
      <pane xSplit="2" ySplit="2" topLeftCell="F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1" sqref="L4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210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49.711952197858935</v>
      </c>
      <c r="D3" s="7">
        <f>'blk, drift &amp; conc calc'!D146</f>
        <v>13.170535993806482</v>
      </c>
      <c r="E3" s="7">
        <f>'blk, drift &amp; conc calc'!E146</f>
        <v>12.450911426631343</v>
      </c>
      <c r="F3" s="7">
        <f>'blk, drift &amp; conc calc'!F146</f>
        <v>7.2601312781529</v>
      </c>
      <c r="G3" s="7">
        <f>'blk, drift &amp; conc calc'!G146</f>
        <v>0.17431584195071823</v>
      </c>
      <c r="H3" s="7">
        <f>'blk, drift &amp; conc calc'!H146</f>
        <v>11.259443703280878</v>
      </c>
      <c r="I3" s="7">
        <f>'blk, drift &amp; conc calc'!I146</f>
        <v>2.2582805403952757</v>
      </c>
      <c r="J3" s="7">
        <f>'blk, drift &amp; conc calc'!J146</f>
        <v>0.5199425689765739</v>
      </c>
      <c r="K3" s="7">
        <f>'blk, drift &amp; conc calc'!K162</f>
        <v>0.4554658837358438</v>
      </c>
      <c r="L3" s="7">
        <f>'blk, drift &amp; conc calc'!L146</f>
        <v>2.706913766997625</v>
      </c>
      <c r="M3" s="7"/>
      <c r="N3" s="7">
        <f>SUM(C3:L3)</f>
        <v>99.96789320178658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-14.792307234069256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49.711952197858935</v>
      </c>
      <c r="D4" s="7">
        <f>'blk, drift &amp; conc calc'!D149</f>
        <v>13.170535993806482</v>
      </c>
      <c r="E4" s="7">
        <f>'blk, drift &amp; conc calc'!E149</f>
        <v>12.450911426631343</v>
      </c>
      <c r="F4" s="7">
        <f>'blk, drift &amp; conc calc'!F149</f>
        <v>7.2601312781529</v>
      </c>
      <c r="G4" s="7">
        <f>'blk, drift &amp; conc calc'!G149</f>
        <v>0.17431584195071823</v>
      </c>
      <c r="H4" s="7">
        <f>'blk, drift &amp; conc calc'!H149</f>
        <v>11.259443703280878</v>
      </c>
      <c r="I4" s="7">
        <f>'blk, drift &amp; conc calc'!I149</f>
        <v>2.2582805403952757</v>
      </c>
      <c r="J4" s="7">
        <f>'blk, drift &amp; conc calc'!J149</f>
        <v>0.5199425689765739</v>
      </c>
      <c r="K4" s="7">
        <f>'blk, drift &amp; conc calc'!K163</f>
        <v>0.03146617560874738</v>
      </c>
      <c r="L4" s="7">
        <f>'blk, drift &amp; conc calc'!L149</f>
        <v>2.706913766997625</v>
      </c>
      <c r="M4" s="7"/>
      <c r="N4" s="7">
        <f aca="true" t="shared" si="0" ref="N4:N9">SUM(C4:L4)</f>
        <v>99.54389349365948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-14.792307234069256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49.711952197858935</v>
      </c>
      <c r="D5" s="7">
        <f>'blk, drift &amp; conc calc'!D152</f>
        <v>13.170535993806482</v>
      </c>
      <c r="E5" s="7">
        <f>'blk, drift &amp; conc calc'!E152</f>
        <v>12.450911426631343</v>
      </c>
      <c r="F5" s="7">
        <f>'blk, drift &amp; conc calc'!F152</f>
        <v>7.260131278152898</v>
      </c>
      <c r="G5" s="7">
        <f>'blk, drift &amp; conc calc'!G152</f>
        <v>0.17431584195071823</v>
      </c>
      <c r="H5" s="7">
        <f>'blk, drift &amp; conc calc'!H152</f>
        <v>11.259443703280878</v>
      </c>
      <c r="I5" s="7">
        <f>'blk, drift &amp; conc calc'!I152</f>
        <v>2.2582805403952757</v>
      </c>
      <c r="J5" s="7">
        <f>'blk, drift &amp; conc calc'!J152</f>
        <v>0.5199425689765739</v>
      </c>
      <c r="K5" s="7">
        <f>'blk, drift &amp; conc calc'!K164</f>
        <v>0.02214516392232431</v>
      </c>
      <c r="L5" s="7">
        <f>'blk, drift &amp; conc calc'!L152</f>
        <v>2.706913766997625</v>
      </c>
      <c r="M5" s="7"/>
      <c r="N5" s="7">
        <f t="shared" si="0"/>
        <v>99.53457248197306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-14.792307234069256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49.711952197858935</v>
      </c>
      <c r="D6" s="7">
        <f>'blk, drift &amp; conc calc'!D157</f>
        <v>13.170535993806482</v>
      </c>
      <c r="E6" s="7">
        <f>'blk, drift &amp; conc calc'!E157</f>
        <v>12.450911426631343</v>
      </c>
      <c r="F6" s="7">
        <f>'blk, drift &amp; conc calc'!F157</f>
        <v>7.2601312781529</v>
      </c>
      <c r="G6" s="7">
        <f>'blk, drift &amp; conc calc'!G157</f>
        <v>0.17431584195071823</v>
      </c>
      <c r="H6" s="7">
        <f>'blk, drift &amp; conc calc'!H157</f>
        <v>11.259443703280878</v>
      </c>
      <c r="I6" s="7">
        <f>'blk, drift &amp; conc calc'!I157</f>
        <v>2.2582805403952766</v>
      </c>
      <c r="J6" s="7">
        <f>'blk, drift &amp; conc calc'!J157</f>
        <v>0.5199425689765739</v>
      </c>
      <c r="K6" s="7">
        <f>'blk, drift &amp; conc calc'!K165</f>
        <v>0.017852835861057247</v>
      </c>
      <c r="L6" s="7">
        <f>'blk, drift &amp; conc calc'!L157</f>
        <v>2.706913766997625</v>
      </c>
      <c r="M6" s="7"/>
      <c r="N6" s="7">
        <f t="shared" si="0"/>
        <v>99.5302801539118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-14.792307234069256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49.711952197858935</v>
      </c>
      <c r="D7" s="7">
        <f>'blk, drift &amp; conc calc'!D162</f>
        <v>13.170535993806482</v>
      </c>
      <c r="E7" s="7">
        <f>'blk, drift &amp; conc calc'!E162</f>
        <v>12.450911426631343</v>
      </c>
      <c r="F7" s="7">
        <f>'blk, drift &amp; conc calc'!F162</f>
        <v>7.2601312781529</v>
      </c>
      <c r="G7" s="7">
        <f>'blk, drift &amp; conc calc'!G162</f>
        <v>0.17431584195071817</v>
      </c>
      <c r="H7" s="7">
        <f>'blk, drift &amp; conc calc'!H162</f>
        <v>11.259443703280878</v>
      </c>
      <c r="I7" s="7">
        <f>'blk, drift &amp; conc calc'!I162</f>
        <v>2.2582805403952757</v>
      </c>
      <c r="J7" s="7">
        <f>'blk, drift &amp; conc calc'!J162</f>
        <v>0.5199425689765739</v>
      </c>
      <c r="K7" s="7">
        <f>'blk, drift &amp; conc calc'!K166</f>
        <v>0.44389623437564646</v>
      </c>
      <c r="L7" s="7">
        <f>'blk, drift &amp; conc calc'!L162</f>
        <v>2.706913766997625</v>
      </c>
      <c r="M7" s="7"/>
      <c r="N7" s="7">
        <f t="shared" si="0"/>
        <v>99.95632355242638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-14.792307234069256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49.71195219785894</v>
      </c>
      <c r="D8" s="7">
        <f>'blk, drift &amp; conc calc'!D167</f>
        <v>13.170535993806482</v>
      </c>
      <c r="E8" s="7">
        <f>'blk, drift &amp; conc calc'!E167</f>
        <v>12.450911426631343</v>
      </c>
      <c r="F8" s="7">
        <f>'blk, drift &amp; conc calc'!F167</f>
        <v>7.2601312781529</v>
      </c>
      <c r="G8" s="7">
        <f>'blk, drift &amp; conc calc'!G167</f>
        <v>0.17431584195071823</v>
      </c>
      <c r="H8" s="7">
        <f>'blk, drift &amp; conc calc'!H167</f>
        <v>11.259443703280878</v>
      </c>
      <c r="I8" s="7">
        <f>'blk, drift &amp; conc calc'!I167</f>
        <v>2.2582805403952766</v>
      </c>
      <c r="J8" s="7">
        <f>'blk, drift &amp; conc calc'!J167</f>
        <v>0.5199425689765739</v>
      </c>
      <c r="K8" s="7">
        <f>'blk, drift &amp; conc calc'!K167</f>
        <v>0.4554658837358437</v>
      </c>
      <c r="L8" s="7">
        <f>'blk, drift &amp; conc calc'!L167</f>
        <v>2.7069137669976246</v>
      </c>
      <c r="M8" s="7"/>
      <c r="N8" s="7">
        <f t="shared" si="0"/>
        <v>99.96789320178658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-14.792307234069256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49.711952197858935</v>
      </c>
      <c r="D9" s="7">
        <f>'blk, drift &amp; conc calc'!D172</f>
        <v>13.17053599380648</v>
      </c>
      <c r="E9" s="7">
        <f>'blk, drift &amp; conc calc'!E172</f>
        <v>12.450911426631343</v>
      </c>
      <c r="F9" s="7">
        <f>'blk, drift &amp; conc calc'!F172</f>
        <v>7.2601312781529</v>
      </c>
      <c r="G9" s="7">
        <f>'blk, drift &amp; conc calc'!G172</f>
        <v>0.17431584195071823</v>
      </c>
      <c r="H9" s="7">
        <f>'blk, drift &amp; conc calc'!H172</f>
        <v>11.259443703280875</v>
      </c>
      <c r="I9" s="7">
        <f>'blk, drift &amp; conc calc'!I172</f>
        <v>2.2582805403952757</v>
      </c>
      <c r="J9" s="7">
        <f>'blk, drift &amp; conc calc'!J172</f>
        <v>0.5199425689765739</v>
      </c>
      <c r="K9" s="7">
        <f>'blk, drift &amp; conc calc'!K168</f>
        <v>-0.00802646794809399</v>
      </c>
      <c r="L9" s="7">
        <f>'blk, drift &amp; conc calc'!L172</f>
        <v>2.706913766997625</v>
      </c>
      <c r="M9" s="7"/>
      <c r="N9" s="7">
        <f t="shared" si="0"/>
        <v>99.50440085010264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-14.792307234069256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49.711952197858935</v>
      </c>
      <c r="D10" s="32">
        <f>'blk, drift &amp; conc calc'!D177</f>
        <v>13.170535993806482</v>
      </c>
      <c r="E10" s="32">
        <f>'blk, drift &amp; conc calc'!E177</f>
        <v>12.450911426631343</v>
      </c>
      <c r="F10" s="32">
        <f>'blk, drift &amp; conc calc'!F177</f>
        <v>7.260131278152898</v>
      </c>
      <c r="G10" s="32">
        <f>'blk, drift &amp; conc calc'!G177</f>
        <v>0.17431584195071823</v>
      </c>
      <c r="H10" s="32">
        <f>'blk, drift &amp; conc calc'!H177</f>
        <v>11.259443703280878</v>
      </c>
      <c r="I10" s="32">
        <f>'blk, drift &amp; conc calc'!I177</f>
        <v>2.2582805403952757</v>
      </c>
      <c r="J10" s="32">
        <f>'blk, drift &amp; conc calc'!J177</f>
        <v>0.5199425689765739</v>
      </c>
      <c r="K10" s="7">
        <f>'blk, drift &amp; conc calc'!K169</f>
        <v>-0.010725920220853086</v>
      </c>
      <c r="L10" s="32">
        <f>'blk, drift &amp; conc calc'!L177</f>
        <v>2.706913766997625</v>
      </c>
      <c r="M10" s="40"/>
      <c r="N10" s="7">
        <f>SUM(C10:L10)</f>
        <v>99.50170139782989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-14.792307234069256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211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0.8639115978345941</v>
      </c>
      <c r="D12" s="35">
        <f t="shared" si="1"/>
        <v>1.4513969055425395</v>
      </c>
      <c r="E12" s="35">
        <f t="shared" si="1"/>
        <v>-1.3342364141125653</v>
      </c>
      <c r="F12" s="35">
        <f t="shared" si="1"/>
        <v>0.9021120868946708</v>
      </c>
      <c r="G12" s="35">
        <f t="shared" si="1"/>
        <v>0.015969586191495133</v>
      </c>
      <c r="H12" s="35">
        <f t="shared" si="1"/>
        <v>1.1591842386319904</v>
      </c>
      <c r="I12" s="35">
        <f t="shared" si="1"/>
        <v>-0.41551639417594677</v>
      </c>
      <c r="J12" s="35">
        <f t="shared" si="1"/>
        <v>-0.5099275464427732</v>
      </c>
      <c r="K12" s="35">
        <f t="shared" si="1"/>
        <v>-0.36377605410524083</v>
      </c>
      <c r="L12" s="35">
        <f t="shared" si="1"/>
        <v>-1.7254415586851566</v>
      </c>
      <c r="M12" s="35"/>
      <c r="N12" s="35">
        <f>N11-N7</f>
        <v>0.04367644757361688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-56.64230723406926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1.7081499612630544</v>
      </c>
      <c r="D13" s="35">
        <f t="shared" si="3"/>
        <v>9.926163083453602</v>
      </c>
      <c r="E13" s="35">
        <f t="shared" si="3"/>
        <v>-12.002117653075645</v>
      </c>
      <c r="F13" s="35">
        <f t="shared" si="3"/>
        <v>11.052256671954956</v>
      </c>
      <c r="G13" s="35">
        <f t="shared" si="3"/>
        <v>8.392437795898891</v>
      </c>
      <c r="H13" s="35">
        <f t="shared" si="3"/>
        <v>9.334237598984213</v>
      </c>
      <c r="I13" s="35">
        <f t="shared" si="3"/>
        <v>-22.5485391078632</v>
      </c>
      <c r="J13" s="35">
        <f t="shared" si="3"/>
        <v>-5091.626551231089</v>
      </c>
      <c r="K13" s="35">
        <f t="shared" si="3"/>
        <v>-454.0379875301037</v>
      </c>
      <c r="L13" s="35">
        <f t="shared" si="3"/>
        <v>-175.80136697419687</v>
      </c>
      <c r="M13" s="35"/>
      <c r="N13" s="35">
        <f>(N11-N7)/N11*100</f>
        <v>0.04367644757361688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-135.3460148962228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47.743032285441814</v>
      </c>
      <c r="D15" s="32">
        <f>'blk, drift &amp; conc calc'!D148</f>
        <v>15.573797386877393</v>
      </c>
      <c r="E15" s="32">
        <f>'blk, drift &amp; conc calc'!E148</f>
        <v>11.305994311591759</v>
      </c>
      <c r="F15" s="32">
        <f>'blk, drift &amp; conc calc'!F148</f>
        <v>9.54091509867966</v>
      </c>
      <c r="G15" s="32">
        <f>'blk, drift &amp; conc calc'!G148</f>
        <v>0.17390434693973633</v>
      </c>
      <c r="H15" s="32">
        <f>'blk, drift &amp; conc calc'!H148</f>
        <v>13.254948417336626</v>
      </c>
      <c r="I15" s="32">
        <f>'blk, drift &amp; conc calc'!I148</f>
        <v>1.8188260211962306</v>
      </c>
      <c r="J15" s="32">
        <f>'blk, drift &amp; conc calc'!J148</f>
        <v>0.022716450963755772</v>
      </c>
      <c r="K15" s="32">
        <f>'blk, drift &amp; conc calc'!K148</f>
        <v>0.01832724439055586</v>
      </c>
      <c r="L15" s="32">
        <f>'blk, drift &amp; conc calc'!L148</f>
        <v>0.9924772510990767</v>
      </c>
      <c r="M15" s="7"/>
      <c r="N15" s="7">
        <f>SUM(C15:L15)</f>
        <v>100.4449388145166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20.471193526367042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47.56301969302078</v>
      </c>
      <c r="D16" s="32">
        <f>'blk, drift &amp; conc calc'!D163</f>
        <v>15.276429508946224</v>
      </c>
      <c r="E16" s="32">
        <f>'blk, drift &amp; conc calc'!E163</f>
        <v>11.570988923435026</v>
      </c>
      <c r="F16" s="32">
        <f>'blk, drift &amp; conc calc'!F163</f>
        <v>9.877506353366039</v>
      </c>
      <c r="G16" s="32">
        <f>'blk, drift &amp; conc calc'!G163</f>
        <v>0.17766097602441602</v>
      </c>
      <c r="H16" s="32">
        <f>'blk, drift &amp; conc calc'!H163</f>
        <v>13.075022615430289</v>
      </c>
      <c r="I16" s="32">
        <f>'blk, drift &amp; conc calc'!I163</f>
        <v>1.783375258592607</v>
      </c>
      <c r="J16" s="32">
        <f>'blk, drift &amp; conc calc'!J163</f>
        <v>0.021794472292382024</v>
      </c>
      <c r="K16" s="40">
        <f>'blk, drift &amp; conc calc'!K163</f>
        <v>0.03146617560874738</v>
      </c>
      <c r="L16" s="32">
        <f>'blk, drift &amp; conc calc'!L163</f>
        <v>0.9591948555084572</v>
      </c>
      <c r="M16" s="7"/>
      <c r="N16" s="7">
        <f>SUM(C16:L16)</f>
        <v>100.33645883222496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21.114988580880663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19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-0.05760689945894626</v>
      </c>
      <c r="D18" s="35">
        <f aca="true" t="shared" si="5" ref="D18:L18">D17-AVERAGE(D15:D16)</f>
        <v>-0.04294088970765131</v>
      </c>
      <c r="E18" s="35">
        <f t="shared" si="5"/>
        <v>-0.2243916234677812</v>
      </c>
      <c r="F18" s="35">
        <f t="shared" si="5"/>
        <v>-0.08294789927573198</v>
      </c>
      <c r="G18" s="35">
        <f t="shared" si="5"/>
        <v>-0.0021129713088034185</v>
      </c>
      <c r="H18" s="35">
        <f t="shared" si="5"/>
        <v>0.03391093678527213</v>
      </c>
      <c r="I18" s="35">
        <f t="shared" si="5"/>
        <v>0.005064137907617949</v>
      </c>
      <c r="J18" s="35">
        <f t="shared" si="5"/>
        <v>0.007516485258777853</v>
      </c>
      <c r="K18" s="35">
        <f t="shared" si="5"/>
        <v>-0.004056347178858888</v>
      </c>
      <c r="L18" s="35">
        <f t="shared" si="5"/>
        <v>-0.023133752924670792</v>
      </c>
      <c r="M18" s="35"/>
      <c r="N18" s="35">
        <f>N17-AVERAGE(N15:N16)</f>
        <v>-0.39069882337078354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-23.206908946376146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-0.12103454609841906</v>
      </c>
      <c r="D19" s="35">
        <f aca="true" t="shared" si="7" ref="D19:L19">(D17-AVERAGE(D15:D16))/D17*100</f>
        <v>-0.27916010917943174</v>
      </c>
      <c r="E19" s="35">
        <f t="shared" si="7"/>
        <v>-2.0009775513587997</v>
      </c>
      <c r="F19" s="35">
        <f t="shared" si="7"/>
        <v>-0.8616833008678773</v>
      </c>
      <c r="G19" s="35">
        <f t="shared" si="7"/>
        <v>-1.2166609537307729</v>
      </c>
      <c r="H19" s="35">
        <f t="shared" si="7"/>
        <v>0.25692251549659634</v>
      </c>
      <c r="I19" s="35">
        <f t="shared" si="7"/>
        <v>0.28038072549397264</v>
      </c>
      <c r="J19" s="35">
        <f t="shared" si="7"/>
        <v>25.246871786200302</v>
      </c>
      <c r="K19" s="35">
        <f t="shared" si="7"/>
        <v>-19.463899039280694</v>
      </c>
      <c r="L19" s="35">
        <f t="shared" si="7"/>
        <v>-2.428224736674351</v>
      </c>
      <c r="M19" s="35"/>
      <c r="N19" s="35">
        <f>(N17-AVERAGE(N15:N16))/N17*100</f>
        <v>-0.39069882337078354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-52.742974878127605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43.545849887867924</v>
      </c>
      <c r="D21" s="7">
        <f>'blk, drift &amp; conc calc'!D150</f>
        <v>0.6657871232025726</v>
      </c>
      <c r="E21" s="7">
        <f>'blk, drift &amp; conc calc'!E150</f>
        <v>8.416109814013968</v>
      </c>
      <c r="F21" s="7">
        <f>'blk, drift &amp; conc calc'!F150</f>
        <v>45.68236193518472</v>
      </c>
      <c r="G21" s="7">
        <f>'blk, drift &amp; conc calc'!G150</f>
        <v>0.11889322414474243</v>
      </c>
      <c r="H21" s="7">
        <f>'blk, drift &amp; conc calc'!H150</f>
        <v>0.5617489909767429</v>
      </c>
      <c r="I21" s="7">
        <f>'blk, drift &amp; conc calc'!I150</f>
        <v>0.031686644364066624</v>
      </c>
      <c r="J21" s="7">
        <f>'blk, drift &amp; conc calc'!J150</f>
        <v>0.008447322215978449</v>
      </c>
      <c r="K21" s="7">
        <f>'blk, drift &amp; conc calc'!K150</f>
        <v>-0.00787637262670868</v>
      </c>
      <c r="L21" s="7">
        <f>'blk, drift &amp; conc calc'!L150</f>
        <v>0.010293797694838376</v>
      </c>
      <c r="M21" s="7"/>
      <c r="N21" s="7">
        <f>SUM(C21:L21)</f>
        <v>99.03330236703883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22.52586175999239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44.829276011918864</v>
      </c>
      <c r="D22" s="7">
        <f>'blk, drift &amp; conc calc'!D169</f>
        <v>0.6804869612472121</v>
      </c>
      <c r="E22" s="7">
        <f>'blk, drift &amp; conc calc'!E169</f>
        <v>8.504337732105524</v>
      </c>
      <c r="F22" s="7">
        <f>'blk, drift &amp; conc calc'!F169</f>
        <v>46.50284213376121</v>
      </c>
      <c r="G22" s="7">
        <f>'blk, drift &amp; conc calc'!G169</f>
        <v>0.1216725560780347</v>
      </c>
      <c r="H22" s="7">
        <f>'blk, drift &amp; conc calc'!H169</f>
        <v>0.5793879581998506</v>
      </c>
      <c r="I22" s="7">
        <f>'blk, drift &amp; conc calc'!I169</f>
        <v>0.029206413805344382</v>
      </c>
      <c r="J22" s="7">
        <f>'blk, drift &amp; conc calc'!J169</f>
        <v>0.007605052721769106</v>
      </c>
      <c r="K22" s="7">
        <f>'blk, drift &amp; conc calc'!K169</f>
        <v>-0.010725920220853086</v>
      </c>
      <c r="L22" s="7">
        <f>'blk, drift &amp; conc calc'!L169</f>
        <v>0.01053354281491864</v>
      </c>
      <c r="M22" s="7"/>
      <c r="N22" s="7">
        <f>SUM(C22:L22)</f>
        <v>101.25462244243188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19.899343183030897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46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-0.36718719896020957</v>
      </c>
      <c r="D24" s="35">
        <f t="shared" si="9"/>
        <v>0.009294481975577251</v>
      </c>
      <c r="E24" s="35">
        <f t="shared" si="9"/>
        <v>0.19424873839166246</v>
      </c>
      <c r="F24" s="35">
        <f t="shared" si="9"/>
        <v>0.023225206952702138</v>
      </c>
      <c r="G24" s="35">
        <f t="shared" si="9"/>
        <v>0.0048295559920308595</v>
      </c>
      <c r="H24" s="35">
        <f t="shared" si="9"/>
        <v>-0.0018755377545720542</v>
      </c>
      <c r="I24" s="35">
        <f t="shared" si="9"/>
        <v>-0.008732798769236015</v>
      </c>
      <c r="J24" s="35">
        <f t="shared" si="9"/>
        <v>-0.004924225995235279</v>
      </c>
      <c r="K24" s="35">
        <f t="shared" si="9"/>
        <v>0.01136912073953988</v>
      </c>
      <c r="L24" s="35">
        <f t="shared" si="9"/>
        <v>-0.004209747307601511</v>
      </c>
      <c r="M24" s="35"/>
      <c r="N24" s="35">
        <f>N23-AVERAGE(N21:N22)</f>
        <v>-0.14396240473536182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13.972602471511644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-0.8379371300858598</v>
      </c>
      <c r="D25" s="35">
        <f t="shared" si="11"/>
        <v>1.3619655080363673</v>
      </c>
      <c r="E25" s="35">
        <f t="shared" si="11"/>
        <v>2.2444896339394087</v>
      </c>
      <c r="F25" s="35">
        <f t="shared" si="11"/>
        <v>0.05036276771337851</v>
      </c>
      <c r="G25" s="35">
        <f t="shared" si="11"/>
        <v>3.860172302952731</v>
      </c>
      <c r="H25" s="35">
        <f t="shared" si="11"/>
        <v>-0.3297979688325946</v>
      </c>
      <c r="I25" s="35">
        <f t="shared" si="11"/>
        <v>-40.21786511281536</v>
      </c>
      <c r="J25" s="35">
        <f t="shared" si="11"/>
        <v>-158.7455562257298</v>
      </c>
      <c r="K25" s="35">
        <f t="shared" si="11"/>
        <v>549.7708870415602</v>
      </c>
      <c r="L25" s="35">
        <f t="shared" si="11"/>
        <v>-67.85621522667748</v>
      </c>
      <c r="M25" s="35"/>
      <c r="N25" s="35">
        <f>(N23-AVERAGE(N21:N22))/N23*100</f>
        <v>-0.14396240473536182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192.99174684408348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61.03445198306323</v>
      </c>
      <c r="D27" s="32">
        <f>'blk, drift &amp; conc calc'!D156</f>
        <v>15.390949031114346</v>
      </c>
      <c r="E27" s="32">
        <f>'blk, drift &amp; conc calc'!E156</f>
        <v>6.305624524490986</v>
      </c>
      <c r="F27" s="32">
        <f>'blk, drift &amp; conc calc'!F156</f>
        <v>3.6097909434644118</v>
      </c>
      <c r="G27" s="32">
        <f>'blk, drift &amp; conc calc'!G156</f>
        <v>0.1032756088636172</v>
      </c>
      <c r="H27" s="32">
        <f>'blk, drift &amp; conc calc'!H156</f>
        <v>6.191526627152492</v>
      </c>
      <c r="I27" s="32">
        <f>'blk, drift &amp; conc calc'!I156</f>
        <v>3.1698307989088703</v>
      </c>
      <c r="J27" s="32">
        <f>'blk, drift &amp; conc calc'!J156</f>
        <v>1.428787935270921</v>
      </c>
      <c r="K27" s="32">
        <f>'blk, drift &amp; conc calc'!K156</f>
        <v>0.11458640270326183</v>
      </c>
      <c r="L27" s="32">
        <f>'blk, drift &amp; conc calc'!L156</f>
        <v>0.6594266159829154</v>
      </c>
      <c r="M27" s="7"/>
      <c r="N27" s="7">
        <f>SUM(C27:L27)</f>
        <v>98.00825047101505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13.111445308763333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62.96451711274331</v>
      </c>
      <c r="D28" s="32">
        <f>'blk, drift &amp; conc calc'!D173</f>
        <v>15.657385096025475</v>
      </c>
      <c r="E28" s="32">
        <f>'blk, drift &amp; conc calc'!E173</f>
        <v>6.630323225027359</v>
      </c>
      <c r="F28" s="32">
        <f>'blk, drift &amp; conc calc'!F173</f>
        <v>3.7783299310743264</v>
      </c>
      <c r="G28" s="32">
        <f>'blk, drift &amp; conc calc'!G173</f>
        <v>0.10866714393409037</v>
      </c>
      <c r="H28" s="32">
        <f>'blk, drift &amp; conc calc'!H173</f>
        <v>6.430450411787812</v>
      </c>
      <c r="I28" s="32">
        <f>'blk, drift &amp; conc calc'!I173</f>
        <v>3.2413068769764974</v>
      </c>
      <c r="J28" s="32">
        <f>'blk, drift &amp; conc calc'!J173</f>
        <v>1.3948506775131202</v>
      </c>
      <c r="K28" s="32">
        <f>'blk, drift &amp; conc calc'!K173</f>
        <v>0.1121664868136519</v>
      </c>
      <c r="L28" s="32">
        <f>'blk, drift &amp; conc calc'!L173</f>
        <v>0.6725274153069442</v>
      </c>
      <c r="M28" s="7"/>
      <c r="N28" s="7">
        <f>SUM(C28:L28)</f>
        <v>100.99052437720258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25.018045603070817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217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0.3266089362324749</v>
      </c>
      <c r="D30" s="35">
        <f aca="true" t="shared" si="13" ref="D30:L30">D29-AVERAGE(D27:D28)</f>
        <v>0.04984955138355218</v>
      </c>
      <c r="E30" s="35">
        <f t="shared" si="13"/>
        <v>0.13797147605656335</v>
      </c>
      <c r="F30" s="35">
        <f t="shared" si="13"/>
        <v>0.029290578644954657</v>
      </c>
      <c r="G30" s="35">
        <f t="shared" si="13"/>
        <v>-0.0018776920829694926</v>
      </c>
      <c r="H30" s="35">
        <f t="shared" si="13"/>
        <v>-0.06536746051709308</v>
      </c>
      <c r="I30" s="35">
        <f t="shared" si="13"/>
        <v>-0.012695251715078015</v>
      </c>
      <c r="J30" s="35">
        <f t="shared" si="13"/>
        <v>-0.0005491632632044219</v>
      </c>
      <c r="K30" s="35">
        <f t="shared" si="13"/>
        <v>0.0027280492861833233</v>
      </c>
      <c r="L30" s="35">
        <f t="shared" si="13"/>
        <v>0.03465355186582986</v>
      </c>
      <c r="M30" s="35"/>
      <c r="N30" s="35">
        <f>N29-AVERAGE(N27:N28)</f>
        <v>0.5006125758911821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-2.935254544082923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0.524032420410897</v>
      </c>
      <c r="D31" s="35">
        <f t="shared" si="15"/>
        <v>0.3200815346227954</v>
      </c>
      <c r="E31" s="35">
        <f t="shared" si="15"/>
        <v>2.088595480728976</v>
      </c>
      <c r="F31" s="35">
        <f t="shared" si="15"/>
        <v>0.786672503338016</v>
      </c>
      <c r="G31" s="35">
        <f t="shared" si="15"/>
        <v>-1.803848230860404</v>
      </c>
      <c r="H31" s="35">
        <f t="shared" si="15"/>
        <v>-1.0466126570933922</v>
      </c>
      <c r="I31" s="35">
        <f t="shared" si="15"/>
        <v>-0.3976120999540578</v>
      </c>
      <c r="J31" s="35">
        <f t="shared" si="15"/>
        <v>-0.03891269618918708</v>
      </c>
      <c r="K31" s="35">
        <f t="shared" si="15"/>
        <v>2.349650036056688</v>
      </c>
      <c r="L31" s="35">
        <f t="shared" si="15"/>
        <v>4.946051952735801</v>
      </c>
      <c r="M31" s="35"/>
      <c r="N31" s="35">
        <f>(N29-AVERAGE(N27:N28))/N29*100</f>
        <v>0.5006125758911821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-13.342066109467831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40.00703031565932</v>
      </c>
      <c r="D33" s="7">
        <f>'blk, drift &amp; conc calc'!D158</f>
        <v>0.18877580626117088</v>
      </c>
      <c r="E33" s="7">
        <f>'blk, drift &amp; conc calc'!E158</f>
        <v>8.500989307879848</v>
      </c>
      <c r="F33" s="7">
        <f>'blk, drift &amp; conc calc'!F158</f>
        <v>49.59709492751209</v>
      </c>
      <c r="G33" s="7">
        <f>'blk, drift &amp; conc calc'!G158</f>
        <v>0.12257409410202093</v>
      </c>
      <c r="H33" s="7">
        <f>'blk, drift &amp; conc calc'!H158</f>
        <v>0.1029000384420589</v>
      </c>
      <c r="I33" s="7">
        <f>'blk, drift &amp; conc calc'!I158</f>
        <v>0.004640183308669512</v>
      </c>
      <c r="J33" s="7">
        <f>'blk, drift &amp; conc calc'!J158</f>
        <v>0.0034292144604579668</v>
      </c>
      <c r="K33" s="7">
        <f>'blk, drift &amp; conc calc'!K158</f>
        <v>0.06159051488073074</v>
      </c>
      <c r="L33" s="7">
        <f>'blk, drift &amp; conc calc'!L158</f>
        <v>0.00987971599329424</v>
      </c>
      <c r="N33" s="7">
        <f>SUM(C33:L33)</f>
        <v>98.59890411849965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22.501702438921637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39.44575775809893</v>
      </c>
      <c r="D34" s="7">
        <f>'blk, drift &amp; conc calc'!D175</f>
        <v>0.1880554618028257</v>
      </c>
      <c r="E34" s="7">
        <f>'blk, drift &amp; conc calc'!E175</f>
        <v>8.517474328771014</v>
      </c>
      <c r="F34" s="7">
        <f>'blk, drift &amp; conc calc'!F175</f>
        <v>48.487438973702375</v>
      </c>
      <c r="G34" s="7">
        <f>'blk, drift &amp; conc calc'!G175</f>
        <v>0.12048180776086906</v>
      </c>
      <c r="H34" s="7">
        <f>'blk, drift &amp; conc calc'!H175</f>
        <v>0.10179766256519181</v>
      </c>
      <c r="I34" s="7">
        <f>'blk, drift &amp; conc calc'!I175</f>
        <v>0.005635914987872789</v>
      </c>
      <c r="J34" s="7">
        <f>'blk, drift &amp; conc calc'!J175</f>
        <v>0.0032057957530752163</v>
      </c>
      <c r="K34" s="7">
        <f>'blk, drift &amp; conc calc'!K175</f>
        <v>0.07164746487716622</v>
      </c>
      <c r="L34" s="7">
        <f>'blk, drift &amp; conc calc'!L175</f>
        <v>0.010646281607776214</v>
      </c>
      <c r="N34" s="7">
        <f>SUM(C34:L34)</f>
        <v>96.9521414499271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-13.845301602604572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147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0.734195853092622</v>
      </c>
      <c r="D36" s="35">
        <f t="shared" si="17"/>
        <v>0.002781555086586368</v>
      </c>
      <c r="E36" s="35">
        <f t="shared" si="17"/>
        <v>0.2501575157966389</v>
      </c>
      <c r="F36" s="35">
        <f t="shared" si="17"/>
        <v>0.3993763842525553</v>
      </c>
      <c r="G36" s="35">
        <f t="shared" si="17"/>
        <v>-0.0015904974613321632</v>
      </c>
      <c r="H36" s="35">
        <f t="shared" si="17"/>
        <v>0.06849339013225021</v>
      </c>
      <c r="I36" s="35">
        <f t="shared" si="17"/>
        <v>0.005441783078054554</v>
      </c>
      <c r="J36" s="35">
        <f t="shared" si="17"/>
        <v>0.006652751926266099</v>
      </c>
      <c r="K36" s="35">
        <f t="shared" si="17"/>
        <v>-0.059574121603385925</v>
      </c>
      <c r="L36" s="35">
        <f t="shared" si="17"/>
        <v>-0.0048387327999322065</v>
      </c>
      <c r="M36" s="35"/>
      <c r="N36" s="35">
        <f>N35-N33</f>
        <v>1.4010958815003534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-19.001702438921637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1.8020956218930444</v>
      </c>
      <c r="D37" s="35">
        <f t="shared" si="19"/>
        <v>1.4520742335433794</v>
      </c>
      <c r="E37" s="35">
        <f t="shared" si="19"/>
        <v>2.8585683778019852</v>
      </c>
      <c r="F37" s="35">
        <f t="shared" si="19"/>
        <v>0.7988091434736481</v>
      </c>
      <c r="G37" s="35">
        <f t="shared" si="19"/>
        <v>-1.314638930809611</v>
      </c>
      <c r="H37" s="35">
        <f t="shared" si="19"/>
        <v>39.96266992380883</v>
      </c>
      <c r="I37" s="35">
        <f t="shared" si="19"/>
        <v>53.975413816299714</v>
      </c>
      <c r="J37" s="35">
        <f t="shared" si="19"/>
        <v>65.98665053105556</v>
      </c>
      <c r="K37" s="35">
        <f t="shared" si="19"/>
        <v>-2954.48919973752</v>
      </c>
      <c r="L37" s="35">
        <f t="shared" si="19"/>
        <v>-95.98787804537517</v>
      </c>
      <c r="M37" s="35"/>
      <c r="N37" s="35">
        <f>(N35-N33)/N35*100</f>
        <v>1.4010958815003534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-542.9057839691895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50.44284149860491</v>
      </c>
      <c r="D39" s="7">
        <f>'blk, drift &amp; conc calc'!D166</f>
        <v>17.379654968112316</v>
      </c>
      <c r="E39" s="7">
        <f>'blk, drift &amp; conc calc'!E166</f>
        <v>11.700523869285835</v>
      </c>
      <c r="F39" s="7">
        <f>'blk, drift &amp; conc calc'!F166</f>
        <v>5.219103923492996</v>
      </c>
      <c r="G39" s="7">
        <f>'blk, drift &amp; conc calc'!G166</f>
        <v>0.18165880474975757</v>
      </c>
      <c r="H39" s="7">
        <f>'blk, drift &amp; conc calc'!H166</f>
        <v>9.386541678737935</v>
      </c>
      <c r="I39" s="7">
        <f>'blk, drift &amp; conc calc'!I166</f>
        <v>2.7864572885913175</v>
      </c>
      <c r="J39" s="7">
        <f>'blk, drift &amp; conc calc'!J166</f>
        <v>0.7599274587118531</v>
      </c>
      <c r="K39" s="7">
        <f>'blk, drift &amp; conc calc'!K166</f>
        <v>0.44389623437564646</v>
      </c>
      <c r="L39" s="7">
        <f>'blk, drift &amp; conc calc'!L166</f>
        <v>1.3391172995381562</v>
      </c>
      <c r="M39" s="7"/>
      <c r="N39" s="7">
        <f>SUM(C39:L39)</f>
        <v>99.63972302420072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17.554209798516695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49.486805559964495</v>
      </c>
      <c r="D40" s="7">
        <f>'blk, drift &amp; conc calc'!D176</f>
        <v>16.65194622328511</v>
      </c>
      <c r="E40" s="7">
        <f>'blk, drift &amp; conc calc'!E176</f>
        <v>11.942576954288151</v>
      </c>
      <c r="F40" s="7">
        <f>'blk, drift &amp; conc calc'!F176</f>
        <v>5.037567611698602</v>
      </c>
      <c r="G40" s="7">
        <f>'blk, drift &amp; conc calc'!G176</f>
        <v>0.18368802466401263</v>
      </c>
      <c r="H40" s="7">
        <f>'blk, drift &amp; conc calc'!H176</f>
        <v>9.721559226112483</v>
      </c>
      <c r="I40" s="7">
        <f>'blk, drift &amp; conc calc'!I176</f>
        <v>2.7593643853596475</v>
      </c>
      <c r="J40" s="7">
        <f>'blk, drift &amp; conc calc'!J176</f>
        <v>0.772492846610928</v>
      </c>
      <c r="K40" s="7">
        <f>'blk, drift &amp; conc calc'!K176</f>
        <v>0.4245852632687196</v>
      </c>
      <c r="L40" s="7">
        <f>'blk, drift &amp; conc calc'!L176</f>
        <v>1.4366895646557711</v>
      </c>
      <c r="M40" s="7"/>
      <c r="N40" s="7">
        <f>SUM(C40:L40)</f>
        <v>98.41727565990792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13.23232830968944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200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0.9951764707153004</v>
      </c>
      <c r="D42" s="35">
        <f t="shared" si="21"/>
        <v>0.18419940430128534</v>
      </c>
      <c r="E42" s="35">
        <f t="shared" si="21"/>
        <v>-0.0015504117869937772</v>
      </c>
      <c r="F42" s="35">
        <f t="shared" si="21"/>
        <v>0.06166423240420116</v>
      </c>
      <c r="G42" s="35">
        <f t="shared" si="21"/>
        <v>-0.005673414706885094</v>
      </c>
      <c r="H42" s="35">
        <f t="shared" si="21"/>
        <v>0.23594954757479059</v>
      </c>
      <c r="I42" s="35">
        <f t="shared" si="21"/>
        <v>-0.04291083697548226</v>
      </c>
      <c r="J42" s="35">
        <f t="shared" si="21"/>
        <v>0.013789847338609551</v>
      </c>
      <c r="K42" s="35">
        <f t="shared" si="21"/>
        <v>-0.14024074882218301</v>
      </c>
      <c r="L42" s="35">
        <f t="shared" si="21"/>
        <v>0.052096567903036295</v>
      </c>
      <c r="M42" s="35"/>
      <c r="N42" s="35">
        <f>N41-N39</f>
        <v>0.3602769757992803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24.295790201483307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1.9528580665527873</v>
      </c>
      <c r="D43" s="35">
        <f t="shared" si="23"/>
        <v>1.0709267691935194</v>
      </c>
      <c r="E43" s="35">
        <f t="shared" si="23"/>
        <v>-0.013116850989795068</v>
      </c>
      <c r="F43" s="35">
        <f t="shared" si="23"/>
        <v>1.1881354991175561</v>
      </c>
      <c r="G43" s="35">
        <f t="shared" si="23"/>
        <v>-3.2053190434379064</v>
      </c>
      <c r="H43" s="35">
        <f t="shared" si="23"/>
        <v>2.410107738251181</v>
      </c>
      <c r="I43" s="35">
        <f t="shared" si="23"/>
        <v>-1.5718255302374453</v>
      </c>
      <c r="J43" s="35">
        <f t="shared" si="23"/>
        <v>1.7679291459755835</v>
      </c>
      <c r="K43" s="35">
        <f t="shared" si="23"/>
        <v>-47.70093497353164</v>
      </c>
      <c r="L43" s="35">
        <f t="shared" si="23"/>
        <v>3.617817215488632</v>
      </c>
      <c r="M43" s="35"/>
      <c r="N43" s="35">
        <f>(N41-N39)/N41*100</f>
        <v>0.3602769757992803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58.05445687331734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211r1  71-80</v>
      </c>
      <c r="C45" s="32">
        <f>'blk, drift &amp; conc calc'!C153</f>
        <v>52.89337680424118</v>
      </c>
      <c r="D45" s="32">
        <f>'blk, drift &amp; conc calc'!D153</f>
        <v>17.40339599580045</v>
      </c>
      <c r="E45" s="32">
        <f>'blk, drift &amp; conc calc'!E153</f>
        <v>6.157316148403902</v>
      </c>
      <c r="F45" s="32">
        <f>'blk, drift &amp; conc calc'!F153</f>
        <v>8.514008793490321</v>
      </c>
      <c r="G45" s="32">
        <f>'blk, drift &amp; conc calc'!G153</f>
        <v>0.12172093617349138</v>
      </c>
      <c r="H45" s="32">
        <f>'blk, drift &amp; conc calc'!H153</f>
        <v>13.427246145061766</v>
      </c>
      <c r="I45" s="32">
        <f>'blk, drift &amp; conc calc'!I153</f>
        <v>2.1723905430421167</v>
      </c>
      <c r="J45" s="32">
        <f>'blk, drift &amp; conc calc'!J153</f>
        <v>0.026296162568237604</v>
      </c>
      <c r="K45" s="7">
        <f>'blk, drift &amp; conc calc'!K153</f>
        <v>-0.0052671596170028425</v>
      </c>
      <c r="L45" s="32">
        <f>'blk, drift &amp; conc calc'!L153</f>
        <v>0.37400629098581706</v>
      </c>
      <c r="M45" s="107"/>
      <c r="N45" s="7">
        <f>SUM(C45:L45)</f>
        <v>101.08449066015027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23.13320067651444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220r1  70-80</v>
      </c>
      <c r="C46" s="7">
        <f>'blk, drift &amp; conc calc'!C161</f>
        <v>50.78619106550834</v>
      </c>
      <c r="D46" s="7">
        <f>'blk, drift &amp; conc calc'!D161</f>
        <v>16.481054154156205</v>
      </c>
      <c r="E46" s="7">
        <f>'blk, drift &amp; conc calc'!E161</f>
        <v>5.2853399237834875</v>
      </c>
      <c r="F46" s="7">
        <f>'blk, drift &amp; conc calc'!F161</f>
        <v>10.231180255833655</v>
      </c>
      <c r="G46" s="7">
        <f>'blk, drift &amp; conc calc'!G161</f>
        <v>0.10273110448126782</v>
      </c>
      <c r="H46" s="7">
        <f>'blk, drift &amp; conc calc'!H161</f>
        <v>14.579977988626068</v>
      </c>
      <c r="I46" s="7">
        <f>'blk, drift &amp; conc calc'!I161</f>
        <v>1.872535616556582</v>
      </c>
      <c r="J46" s="7">
        <f>'blk, drift &amp; conc calc'!J161</f>
        <v>0.01658089776565032</v>
      </c>
      <c r="K46" s="7">
        <f>'blk, drift &amp; conc calc'!K161</f>
        <v>0.03449411059296911</v>
      </c>
      <c r="L46" s="7">
        <f>'blk, drift &amp; conc calc'!L161</f>
        <v>0.3230342399496942</v>
      </c>
      <c r="M46" s="107"/>
      <c r="N46" s="35">
        <f>SUM(C46:L46)</f>
        <v>99.7131193572539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-2.107185738732838</v>
      </c>
      <c r="D47" s="7">
        <f aca="true" t="shared" si="25" ref="D47:L47">D46-D45</f>
        <v>-0.922341841644247</v>
      </c>
      <c r="E47" s="7">
        <f t="shared" si="25"/>
        <v>-0.8719762246204148</v>
      </c>
      <c r="F47" s="7">
        <f t="shared" si="25"/>
        <v>1.7171714623433338</v>
      </c>
      <c r="G47" s="7">
        <f t="shared" si="25"/>
        <v>-0.018989831692223555</v>
      </c>
      <c r="H47" s="7">
        <f t="shared" si="25"/>
        <v>1.1527318435643021</v>
      </c>
      <c r="I47" s="7">
        <f t="shared" si="25"/>
        <v>-0.2998549264855346</v>
      </c>
      <c r="J47" s="7">
        <f t="shared" si="25"/>
        <v>-0.009715264802587283</v>
      </c>
      <c r="K47" s="7">
        <f t="shared" si="25"/>
        <v>0.03976127020997196</v>
      </c>
      <c r="L47" s="7">
        <f t="shared" si="25"/>
        <v>-0.050972051036122845</v>
      </c>
      <c r="M47" s="107"/>
      <c r="N47" s="35">
        <f>N46-N45</f>
        <v>-1.3713713028963639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20.86679932348556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-4.149131278647794</v>
      </c>
      <c r="D48" s="7">
        <f t="shared" si="27"/>
        <v>-5.596376500053245</v>
      </c>
      <c r="E48" s="7">
        <f t="shared" si="27"/>
        <v>-16.49801596859667</v>
      </c>
      <c r="F48" s="7">
        <f t="shared" si="27"/>
        <v>16.783708422732854</v>
      </c>
      <c r="G48" s="7">
        <f t="shared" si="27"/>
        <v>-18.48498737369868</v>
      </c>
      <c r="H48" s="7">
        <f t="shared" si="27"/>
        <v>7.9062660071473045</v>
      </c>
      <c r="I48" s="7">
        <f t="shared" si="27"/>
        <v>-16.01330964464856</v>
      </c>
      <c r="J48" s="7">
        <f t="shared" si="27"/>
        <v>-58.593116849883906</v>
      </c>
      <c r="K48" s="7">
        <f t="shared" si="27"/>
        <v>115.26973598234025</v>
      </c>
      <c r="L48" s="7">
        <f t="shared" si="27"/>
        <v>-15.779148069276083</v>
      </c>
      <c r="M48" s="107"/>
      <c r="N48" s="35">
        <f>(N46-N45)/N46*100</f>
        <v>-1.3753168206311859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47.424543917012635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218r4  55-63</v>
      </c>
      <c r="C50" s="7">
        <f>'blk, drift &amp; conc calc'!C160</f>
        <v>50.31058963010693</v>
      </c>
      <c r="D50" s="7">
        <f>'blk, drift &amp; conc calc'!D160</f>
        <v>16.42087589639439</v>
      </c>
      <c r="E50" s="7">
        <f>'blk, drift &amp; conc calc'!E160</f>
        <v>5.132568141115273</v>
      </c>
      <c r="F50" s="7">
        <f>'blk, drift &amp; conc calc'!F160</f>
        <v>10.990739156092728</v>
      </c>
      <c r="G50" s="7">
        <f>'blk, drift &amp; conc calc'!G160</f>
        <v>0.10212512518581426</v>
      </c>
      <c r="H50" s="7">
        <f>'blk, drift &amp; conc calc'!H160</f>
        <v>15.056728187019342</v>
      </c>
      <c r="I50" s="7">
        <f>'blk, drift &amp; conc calc'!I160</f>
        <v>1.7115033845977863</v>
      </c>
      <c r="J50" s="7">
        <f>'blk, drift &amp; conc calc'!J160</f>
        <v>0.01228155704494546</v>
      </c>
      <c r="K50" s="7">
        <f>'[1]Compar'!K50</f>
        <v>0.020084904120448346</v>
      </c>
      <c r="L50" s="7">
        <f>'blk, drift &amp; conc calc'!L160</f>
        <v>0.2950003473882985</v>
      </c>
      <c r="M50" s="107"/>
      <c r="N50" s="7">
        <f>SUM(C50:L50)</f>
        <v>100.05249632906596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23.0058997715998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204r4  15-26</v>
      </c>
      <c r="C51" s="7">
        <f>'blk, drift &amp; conc calc'!C171</f>
        <v>52.20833783407377</v>
      </c>
      <c r="D51" s="7">
        <f>'blk, drift &amp; conc calc'!D171</f>
        <v>17.96991436925678</v>
      </c>
      <c r="E51" s="7">
        <f>'blk, drift &amp; conc calc'!E171</f>
        <v>6.563380691276287</v>
      </c>
      <c r="F51" s="7">
        <f>'blk, drift &amp; conc calc'!F171</f>
        <v>9.068921726538957</v>
      </c>
      <c r="G51" s="7">
        <f>'blk, drift &amp; conc calc'!G171</f>
        <v>0.12885191913009297</v>
      </c>
      <c r="H51" s="7">
        <f>'blk, drift &amp; conc calc'!H171</f>
        <v>11.471909990483063</v>
      </c>
      <c r="I51" s="7">
        <f>'blk, drift &amp; conc calc'!I171</f>
        <v>2.5634407969079707</v>
      </c>
      <c r="J51" s="7">
        <f>'blk, drift &amp; conc calc'!J171</f>
        <v>0.02767145447514256</v>
      </c>
      <c r="K51" s="7">
        <f>'[1]Compar'!K51</f>
        <v>0.05458348547527615</v>
      </c>
      <c r="L51" s="7">
        <f>'blk, drift &amp; conc calc'!L171</f>
        <v>0.3007348348297991</v>
      </c>
      <c r="M51" s="107"/>
      <c r="N51" s="7">
        <f>SUM(C51:L51)</f>
        <v>100.35774710244715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19.46983668561513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99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-1.9228840323047933</v>
      </c>
      <c r="D53" s="107">
        <f t="shared" si="29"/>
        <v>-9.261156390867042</v>
      </c>
      <c r="E53" s="107">
        <f t="shared" si="29"/>
        <v>2.8691896295511814</v>
      </c>
      <c r="F53" s="107">
        <f t="shared" si="29"/>
        <v>14.683134176268151</v>
      </c>
      <c r="G53" s="107">
        <f t="shared" si="29"/>
        <v>0.031938211223032795</v>
      </c>
      <c r="H53" s="107">
        <f t="shared" si="29"/>
        <v>-5.676309796399522</v>
      </c>
      <c r="I53" s="107">
        <f t="shared" si="29"/>
        <v>-1.2964695889658877</v>
      </c>
      <c r="J53" s="107">
        <f t="shared" si="29"/>
        <v>-0.01997650576004401</v>
      </c>
      <c r="K53" s="107">
        <f t="shared" si="29"/>
        <v>-0.03733419479786225</v>
      </c>
      <c r="L53" s="107">
        <f t="shared" si="29"/>
        <v>0.4247467762962407</v>
      </c>
      <c r="M53" s="107"/>
      <c r="N53" s="35">
        <f>N52-N50</f>
        <v>-0.05249632906595991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4.9941002284002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-3.897481430625299</v>
      </c>
      <c r="D54" s="107">
        <f t="shared" si="31"/>
        <v>-116.72394406146837</v>
      </c>
      <c r="E54" s="107">
        <f t="shared" si="31"/>
        <v>32.91425530704607</v>
      </c>
      <c r="F54" s="107">
        <f t="shared" si="31"/>
        <v>59.41470156850658</v>
      </c>
      <c r="G54" s="107">
        <f t="shared" si="31"/>
        <v>21.6637854550414</v>
      </c>
      <c r="H54" s="107">
        <f t="shared" si="31"/>
        <v>-74.80631055790809</v>
      </c>
      <c r="I54" s="107">
        <f t="shared" si="31"/>
        <v>-154.15763760644055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58.77917675805286</v>
      </c>
      <c r="M54" s="107"/>
      <c r="N54" s="35">
        <f>(N52-N50)/N52*100</f>
        <v>-0.052496329065959906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17.836072244286427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49.486805559964495</v>
      </c>
      <c r="D56" s="107">
        <f>'blk, drift &amp; conc calc'!D176</f>
        <v>16.65194622328511</v>
      </c>
      <c r="E56" s="107">
        <f>'blk, drift &amp; conc calc'!E176</f>
        <v>11.942576954288151</v>
      </c>
      <c r="F56" s="107">
        <f>'blk, drift &amp; conc calc'!F176</f>
        <v>5.037567611698602</v>
      </c>
      <c r="G56" s="107">
        <f>'blk, drift &amp; conc calc'!G176</f>
        <v>0.18368802466401263</v>
      </c>
      <c r="H56" s="107">
        <f>'blk, drift &amp; conc calc'!H176</f>
        <v>9.721559226112483</v>
      </c>
      <c r="I56" s="107">
        <f>'blk, drift &amp; conc calc'!I176</f>
        <v>2.7593643853596475</v>
      </c>
      <c r="J56" s="107">
        <f>'blk, drift &amp; conc calc'!J176</f>
        <v>0.772492846610928</v>
      </c>
      <c r="K56" s="107">
        <f>'[1]Compar'!K56</f>
        <v>0.11302949753552384</v>
      </c>
      <c r="L56" s="107">
        <f>'blk, drift &amp; conc calc'!L176</f>
        <v>1.4366895646557711</v>
      </c>
      <c r="M56" s="119"/>
      <c r="N56" s="7">
        <f>SUM(C56:L56)</f>
        <v>98.10571989417471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-12.2753683504666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47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0.2937211758695071</v>
      </c>
      <c r="D58" s="107">
        <f t="shared" si="33"/>
        <v>-3.1842686494622825</v>
      </c>
      <c r="E58" s="107">
        <f t="shared" si="33"/>
        <v>0.3279737240837566</v>
      </c>
      <c r="F58" s="107">
        <f t="shared" si="33"/>
        <v>2.1751219333931777</v>
      </c>
      <c r="G58" s="107">
        <f t="shared" si="33"/>
        <v>-0.014095047808465933</v>
      </c>
      <c r="H58" s="107">
        <f t="shared" si="33"/>
        <v>1.651146280671238</v>
      </c>
      <c r="I58" s="107">
        <f t="shared" si="33"/>
        <v>-0.5446796287754494</v>
      </c>
      <c r="J58" s="107">
        <f t="shared" si="33"/>
        <v>-0.2537378585821969</v>
      </c>
      <c r="K58" s="107">
        <f t="shared" si="33"/>
        <v>0.15632405394093274</v>
      </c>
      <c r="L58" s="107">
        <f t="shared" si="33"/>
        <v>1.286774122495067</v>
      </c>
      <c r="M58" s="119"/>
    </row>
    <row r="59" spans="1:13" ht="11.25">
      <c r="A59" s="162"/>
      <c r="B59" s="119"/>
      <c r="C59" s="107">
        <f aca="true" t="shared" si="34" ref="C59:L59">(C57-AVERAGE(C55:C56))/C57*100</f>
        <v>0.5900322779390659</v>
      </c>
      <c r="D59" s="107">
        <f t="shared" si="34"/>
        <v>-23.643784401636978</v>
      </c>
      <c r="E59" s="107">
        <f t="shared" si="34"/>
        <v>2.6728525286305493</v>
      </c>
      <c r="F59" s="107">
        <f t="shared" si="34"/>
        <v>30.156877261871664</v>
      </c>
      <c r="G59" s="107">
        <f t="shared" si="34"/>
        <v>-8.31110348423897</v>
      </c>
      <c r="H59" s="107">
        <f t="shared" si="34"/>
        <v>14.518500278463586</v>
      </c>
      <c r="I59" s="107">
        <f t="shared" si="34"/>
        <v>-24.594002697500468</v>
      </c>
      <c r="J59" s="107">
        <f t="shared" si="34"/>
        <v>-48.91285181592195</v>
      </c>
      <c r="K59" s="107">
        <f t="shared" si="34"/>
        <v>58.03675247051516</v>
      </c>
      <c r="L59" s="107">
        <f t="shared" si="34"/>
        <v>47.24770624135733</v>
      </c>
      <c r="M59" s="119"/>
    </row>
    <row r="62" ht="11.25">
      <c r="B62" s="1" t="s">
        <v>31</v>
      </c>
    </row>
    <row r="63" spans="2:25" ht="11.25">
      <c r="B63" s="1" t="s">
        <v>98</v>
      </c>
      <c r="C63" s="1" t="s">
        <v>20</v>
      </c>
      <c r="D63" s="1" t="s">
        <v>24</v>
      </c>
      <c r="E63" s="1" t="s">
        <v>21</v>
      </c>
      <c r="F63" s="1" t="s">
        <v>151</v>
      </c>
      <c r="G63" s="1" t="s">
        <v>150</v>
      </c>
      <c r="H63" s="1" t="s">
        <v>152</v>
      </c>
      <c r="I63" s="1" t="s">
        <v>25</v>
      </c>
      <c r="J63" s="1" t="s">
        <v>15</v>
      </c>
      <c r="K63" s="1" t="s">
        <v>212</v>
      </c>
      <c r="L63" s="7" t="s">
        <v>16</v>
      </c>
      <c r="N63" s="1" t="s">
        <v>210</v>
      </c>
      <c r="O63" s="1" t="s">
        <v>156</v>
      </c>
      <c r="P63" s="1" t="s">
        <v>73</v>
      </c>
      <c r="Q63" s="1" t="s">
        <v>75</v>
      </c>
      <c r="R63" s="1" t="s">
        <v>78</v>
      </c>
      <c r="S63" s="1" t="s">
        <v>71</v>
      </c>
      <c r="T63" s="1" t="s">
        <v>72</v>
      </c>
      <c r="U63" s="1" t="s">
        <v>159</v>
      </c>
      <c r="V63" s="1" t="s">
        <v>158</v>
      </c>
      <c r="W63" s="1" t="s">
        <v>77</v>
      </c>
      <c r="X63" s="1" t="s">
        <v>74</v>
      </c>
      <c r="Y63" s="1" t="s">
        <v>14</v>
      </c>
    </row>
    <row r="64" spans="2:25" ht="11.25">
      <c r="B64" s="1" t="s">
        <v>147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46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19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149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217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211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148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99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218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E22">
      <selection activeCell="K41" sqref="K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2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132</v>
      </c>
      <c r="E1" s="171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1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38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43</v>
      </c>
    </row>
    <row r="5" spans="1:21" ht="11.25">
      <c r="A5" s="1" t="str">
        <f>'blk, drift &amp; conc calc'!B77</f>
        <v>blank-1</v>
      </c>
      <c r="B5" s="1">
        <f>'blk, drift &amp; conc calc'!C77</f>
        <v>-49.65578402660474</v>
      </c>
      <c r="C5" s="1">
        <f>'blk, drift &amp; conc calc'!D77</f>
        <v>-233.65331811067912</v>
      </c>
      <c r="D5" s="1">
        <f>'blk, drift &amp; conc calc'!E77</f>
        <v>640.7960413967223</v>
      </c>
      <c r="E5" s="172">
        <f>'blk, drift &amp; conc calc'!F77</f>
        <v>101.46679072185435</v>
      </c>
      <c r="F5" s="1">
        <f>'blk, drift &amp; conc calc'!G77</f>
        <v>240.25778846691736</v>
      </c>
      <c r="G5" s="1">
        <f>'blk, drift &amp; conc calc'!H77</f>
        <v>476.9168792574027</v>
      </c>
      <c r="H5" s="1">
        <f>'blk, drift &amp; conc calc'!I77</f>
        <v>569.6007414253029</v>
      </c>
      <c r="I5" s="1">
        <f>'blk, drift &amp; conc calc'!J77</f>
        <v>-3.584629887768742</v>
      </c>
      <c r="J5" s="1">
        <f>'blk, drift &amp; conc calc'!K77</f>
        <v>23.77863839892281</v>
      </c>
      <c r="K5" s="1">
        <f>'blk, drift &amp; conc calc'!L77</f>
        <v>26.691546611164576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-5.4121266809725705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4978567.721208846</v>
      </c>
      <c r="C6" s="1">
        <f>'blk, drift &amp; conc calc'!D78</f>
        <v>5650879.735348914</v>
      </c>
      <c r="D6" s="1">
        <f>'blk, drift &amp; conc calc'!E78</f>
        <v>4782266.401643399</v>
      </c>
      <c r="E6" s="172">
        <f>'blk, drift &amp; conc calc'!F78</f>
        <v>1095552.3055195303</v>
      </c>
      <c r="F6" s="1">
        <f>'blk, drift &amp; conc calc'!G78</f>
        <v>468716.47299152706</v>
      </c>
      <c r="G6" s="1">
        <f>'blk, drift &amp; conc calc'!H78</f>
        <v>5017521.923460576</v>
      </c>
      <c r="H6" s="1">
        <f>'blk, drift &amp; conc calc'!I78</f>
        <v>415435.14256106596</v>
      </c>
      <c r="I6" s="1">
        <f>'blk, drift &amp; conc calc'!J78</f>
        <v>836.7760096543329</v>
      </c>
      <c r="J6" s="1">
        <f>'blk, drift &amp; conc calc'!K78</f>
        <v>4.984177721986135</v>
      </c>
      <c r="K6" s="1">
        <f>'blk, drift &amp; conc calc'!L78</f>
        <v>612758.8427721743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5.825806294537163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4959844.247140147</v>
      </c>
      <c r="C7" s="1">
        <f>'blk, drift &amp; conc calc'!D93</f>
        <v>5542922.697820349</v>
      </c>
      <c r="D7" s="1">
        <f>'blk, drift &amp; conc calc'!E93</f>
        <v>4895482.244595423</v>
      </c>
      <c r="E7" s="172">
        <f>'blk, drift &amp; conc calc'!F93</f>
        <v>1134039.2913311252</v>
      </c>
      <c r="F7" s="1">
        <f>'blk, drift &amp; conc calc'!G93</f>
        <v>478886.4756222208</v>
      </c>
      <c r="G7" s="1">
        <f>'blk, drift &amp; conc calc'!H93</f>
        <v>4949598.839502345</v>
      </c>
      <c r="H7" s="1">
        <f>'blk, drift &amp; conc calc'!I93</f>
        <v>407331.29034451785</v>
      </c>
      <c r="I7" s="1">
        <f>'blk, drift &amp; conc calc'!J93</f>
        <v>798.582645822599</v>
      </c>
      <c r="J7" s="1">
        <f>'blk, drift &amp; conc calc'!K93</f>
        <v>12.865887504111168</v>
      </c>
      <c r="K7" s="1">
        <f>'blk, drift &amp; conc calc'!L93</f>
        <v>592068.0231702712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-38.70093225820071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4542010.285278065</v>
      </c>
      <c r="C8" s="1">
        <f>'blk, drift &amp; conc calc'!D80</f>
        <v>238645.45265243592</v>
      </c>
      <c r="D8" s="1">
        <f>'blk, drift &amp; conc calc'!E80</f>
        <v>3547597.111006028</v>
      </c>
      <c r="E8" s="172">
        <f>'blk, drift &amp; conc calc'!F80</f>
        <v>5228087.932159992</v>
      </c>
      <c r="F8" s="1">
        <f>'blk, drift &amp; conc calc'!G80</f>
        <v>319789.5358541587</v>
      </c>
      <c r="G8" s="1">
        <f>'blk, drift &amp; conc calc'!H80</f>
        <v>225761.98019237313</v>
      </c>
      <c r="H8" s="1">
        <f>'blk, drift &amp; conc calc'!I80</f>
        <v>6904.765876264567</v>
      </c>
      <c r="I8" s="1">
        <f>'blk, drift &amp; conc calc'!J80</f>
        <v>245.67120132543323</v>
      </c>
      <c r="J8" s="1">
        <f>'blk, drift &amp; conc calc'!K80</f>
        <v>-10.734703908665956</v>
      </c>
      <c r="K8" s="1">
        <f>'blk, drift &amp; conc calc'!L80</f>
        <v>2160.347990475662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-19.26969318179146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4675502.033991708</v>
      </c>
      <c r="C9" s="1">
        <f>'blk, drift &amp; conc calc'!D99</f>
        <v>243982.1116705169</v>
      </c>
      <c r="D9" s="1">
        <f>'blk, drift &amp; conc calc'!E99</f>
        <v>3585291.4552387535</v>
      </c>
      <c r="E9" s="172">
        <f>'blk, drift &amp; conc calc'!F99</f>
        <v>5321904.421215036</v>
      </c>
      <c r="F9" s="1">
        <f>'blk, drift &amp; conc calc'!G99</f>
        <v>327313.7849711203</v>
      </c>
      <c r="G9" s="1">
        <f>'blk, drift &amp; conc calc'!H99</f>
        <v>232420.79754340145</v>
      </c>
      <c r="H9" s="1">
        <f>'blk, drift &amp; conc calc'!I99</f>
        <v>6337.798611396835</v>
      </c>
      <c r="I9" s="1">
        <f>'blk, drift &amp; conc calc'!J99</f>
        <v>210.77982451215405</v>
      </c>
      <c r="J9" s="1">
        <f>'blk, drift &amp; conc calc'!K99</f>
        <v>-12.444074844127035</v>
      </c>
      <c r="K9" s="1">
        <f>'blk, drift &amp; conc calc'!L99</f>
        <v>2309.391439481942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-23.50029746335189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6361035.184721394</v>
      </c>
      <c r="C10" s="1">
        <f>'blk, drift &amp; conc calc'!D86</f>
        <v>5584498.097417877</v>
      </c>
      <c r="D10" s="1">
        <f>'blk, drift &amp; conc calc'!E86</f>
        <v>2645916.9997420637</v>
      </c>
      <c r="E10" s="172">
        <f>'blk, drift &amp; conc calc'!F86</f>
        <v>417367.45065374114</v>
      </c>
      <c r="F10" s="1">
        <f>'blk, drift &amp; conc calc'!G86</f>
        <v>277509.2934043645</v>
      </c>
      <c r="G10" s="1">
        <f>'blk, drift &amp; conc calc'!H86</f>
        <v>2351037.260316948</v>
      </c>
      <c r="H10" s="1">
        <f>'blk, drift &amp; conc calc'!I86</f>
        <v>724267.5133861335</v>
      </c>
      <c r="I10" s="1">
        <f>'blk, drift &amp; conc calc'!J86</f>
        <v>59083.893259723496</v>
      </c>
      <c r="J10" s="1">
        <f>'blk, drift &amp; conc calc'!K86</f>
        <v>62.72759209057165</v>
      </c>
      <c r="K10" s="1">
        <f>'blk, drift &amp; conc calc'!L86</f>
        <v>405709.72604843776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-28.263155693327203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6561785.16515579</v>
      </c>
      <c r="C11" s="1">
        <f>'blk, drift &amp; conc calc'!D103</f>
        <v>5681225.586811442</v>
      </c>
      <c r="D11" s="1">
        <f>'blk, drift &amp; conc calc'!E103</f>
        <v>2784640.715031771</v>
      </c>
      <c r="E11" s="172">
        <f>'blk, drift &amp; conc calc'!F103</f>
        <v>436638.77019793785</v>
      </c>
      <c r="F11" s="1">
        <f>'blk, drift &amp; conc calc'!G103</f>
        <v>292105.3380534903</v>
      </c>
      <c r="G11" s="1">
        <f>'blk, drift &amp; conc calc'!H103</f>
        <v>2441232.4413941503</v>
      </c>
      <c r="H11" s="1">
        <f>'blk, drift &amp; conc calc'!I103</f>
        <v>740606.557489498</v>
      </c>
      <c r="I11" s="1">
        <f>'blk, drift &amp; conc calc'!J103</f>
        <v>57678.02773024902</v>
      </c>
      <c r="J11" s="1">
        <f>'blk, drift &amp; conc calc'!K103</f>
        <v>61.27594625862981</v>
      </c>
      <c r="K11" s="1">
        <f>'blk, drift &amp; conc calc'!L103</f>
        <v>413854.1600846287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30.947833386678248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53.23984788615242</v>
      </c>
      <c r="C12" s="1">
        <f>'blk, drift &amp; conc calc'!D104</f>
        <v>241.40632203760907</v>
      </c>
      <c r="D12" s="1">
        <f>'blk, drift &amp; conc calc'!E104</f>
        <v>-713.8929233045162</v>
      </c>
      <c r="E12" s="172">
        <f>'blk, drift &amp; conc calc'!F104</f>
        <v>-106.73584488519151</v>
      </c>
      <c r="F12" s="1">
        <f>'blk, drift &amp; conc calc'!G104</f>
        <v>-267.4866431976491</v>
      </c>
      <c r="G12" s="1">
        <f>'blk, drift &amp; conc calc'!H104</f>
        <v>-500.2558310065605</v>
      </c>
      <c r="H12" s="1">
        <f>'blk, drift &amp; conc calc'!I104</f>
        <v>-592.9659369790028</v>
      </c>
      <c r="I12" s="1">
        <f>'blk, drift &amp; conc calc'!J104</f>
        <v>3.397401824582287</v>
      </c>
      <c r="J12" s="1">
        <f>'blk, drift &amp; conc calc'!K104</f>
        <v>-25.484428728080786</v>
      </c>
      <c r="K12" s="1">
        <f>'blk, drift &amp; conc calc'!L104</f>
        <v>-29.984163582703708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-57.13834994943342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4173930.4992868598</v>
      </c>
      <c r="C13" s="1">
        <f>'blk, drift &amp; conc calc'!D88</f>
        <v>65470.29667101909</v>
      </c>
      <c r="D13" s="1">
        <f>'blk, drift &amp; conc calc'!E88</f>
        <v>3583860.880222024</v>
      </c>
      <c r="E13" s="172">
        <f>'blk, drift &amp; conc calc'!F88</f>
        <v>5675711.781663359</v>
      </c>
      <c r="F13" s="1">
        <f>'blk, drift &amp; conc calc'!G88</f>
        <v>329754.44223829685</v>
      </c>
      <c r="G13" s="1">
        <f>'blk, drift &amp; conc calc'!H88</f>
        <v>52543.71134517784</v>
      </c>
      <c r="H13" s="1">
        <f>'blk, drift &amp; conc calc'!I88</f>
        <v>722.0914490814482</v>
      </c>
      <c r="I13" s="1">
        <f>'blk, drift &amp; conc calc'!J88</f>
        <v>37.79392476341868</v>
      </c>
      <c r="J13" s="1">
        <f>'blk, drift &amp; conc calc'!K88</f>
        <v>30.936710433095595</v>
      </c>
      <c r="K13" s="1">
        <f>'blk, drift &amp; conc calc'!L88</f>
        <v>1902.923918828801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-38.522199258644825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4115551.404604553</v>
      </c>
      <c r="C14" s="1">
        <f>'blk, drift &amp; conc calc'!D105</f>
        <v>65208.7813578518</v>
      </c>
      <c r="D14" s="1">
        <f>'blk, drift &amp; conc calc'!E105</f>
        <v>3590903.91224178</v>
      </c>
      <c r="E14" s="172">
        <f>'blk, drift &amp; conc calc'!F105</f>
        <v>5548829.955842249</v>
      </c>
      <c r="F14" s="1">
        <f>'blk, drift &amp; conc calc'!G105</f>
        <v>324090.1732583069</v>
      </c>
      <c r="G14" s="1">
        <f>'blk, drift &amp; conc calc'!H105</f>
        <v>52127.55775050358</v>
      </c>
      <c r="H14" s="1">
        <f>'blk, drift &amp; conc calc'!I105</f>
        <v>949.7103148819232</v>
      </c>
      <c r="I14" s="1">
        <f>'blk, drift &amp; conc calc'!J105</f>
        <v>28.53870851728716</v>
      </c>
      <c r="J14" s="1">
        <f>'blk, drift &amp; conc calc'!K105</f>
        <v>36.969618273841434</v>
      </c>
      <c r="K14" s="1">
        <f>'blk, drift &amp; conc calc'!L105</f>
        <v>2379.478282203379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230.37646052512062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5183359.066234672</v>
      </c>
      <c r="C15" s="1">
        <f>'blk, drift &amp; conc calc'!D76</f>
        <v>4778394.844890229</v>
      </c>
      <c r="D15" s="1">
        <f>'blk, drift &amp; conc calc'!E76</f>
        <v>5271418.823980465</v>
      </c>
      <c r="E15" s="172">
        <f>'blk, drift &amp; conc calc'!F76</f>
        <v>834759.7468366906</v>
      </c>
      <c r="F15" s="1">
        <f>'blk, drift &amp; conc calc'!G76</f>
        <v>469830.478460225</v>
      </c>
      <c r="G15" s="1">
        <f>'blk, drift &amp; conc calc'!H76</f>
        <v>4264206.763568114</v>
      </c>
      <c r="H15" s="1">
        <f>'blk, drift &amp; conc calc'!I76</f>
        <v>515892.06415967987</v>
      </c>
      <c r="I15" s="1">
        <f>'blk, drift &amp; conc calc'!J76</f>
        <v>21434.582251319363</v>
      </c>
      <c r="J15" s="1">
        <f>'blk, drift &amp; conc calc'!K76</f>
        <v>267.2125</v>
      </c>
      <c r="K15" s="1">
        <f>'blk, drift &amp; conc calc'!L76</f>
        <v>1678580.4592717423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237.3825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3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3"/>
      <c r="F17"/>
      <c r="G17"/>
      <c r="H17"/>
      <c r="I17"/>
      <c r="J17"/>
      <c r="K17"/>
    </row>
    <row r="19" ht="11.25">
      <c r="A19" s="22" t="s">
        <v>23</v>
      </c>
    </row>
    <row r="20" spans="1:21" ht="11.25">
      <c r="A20" s="1" t="s">
        <v>133</v>
      </c>
      <c r="B20" s="1">
        <v>0</v>
      </c>
      <c r="C20" s="1">
        <v>0</v>
      </c>
      <c r="D20" s="1">
        <v>0</v>
      </c>
      <c r="E20" s="172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2</v>
      </c>
      <c r="B21" s="32">
        <f>AVERAGE(B8:B9)</f>
        <v>4608756.159634886</v>
      </c>
      <c r="C21" s="32">
        <f aca="true" t="shared" si="0" ref="C21:K21">AVERAGE(C8:C9)</f>
        <v>241313.7821614764</v>
      </c>
      <c r="D21" s="32">
        <f t="shared" si="0"/>
        <v>3566444.2831223905</v>
      </c>
      <c r="E21" s="174">
        <f t="shared" si="0"/>
        <v>5274996.176687514</v>
      </c>
      <c r="F21" s="32">
        <f t="shared" si="0"/>
        <v>323551.6604126395</v>
      </c>
      <c r="G21" s="32">
        <f t="shared" si="0"/>
        <v>229091.3888678873</v>
      </c>
      <c r="H21" s="32">
        <f t="shared" si="0"/>
        <v>6621.282243830701</v>
      </c>
      <c r="I21" s="32">
        <f t="shared" si="0"/>
        <v>228.22551291879364</v>
      </c>
      <c r="J21" s="32">
        <f t="shared" si="0"/>
        <v>-11.589389376396497</v>
      </c>
      <c r="K21" s="32">
        <f t="shared" si="0"/>
        <v>2234.869714978802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-28.985312719996084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4969205.9841744965</v>
      </c>
      <c r="C22" s="32">
        <f aca="true" t="shared" si="2" ref="C22:K22">AVERAGE(C6:C7)</f>
        <v>5596901.216584631</v>
      </c>
      <c r="D22" s="32">
        <f t="shared" si="2"/>
        <v>4838874.323119411</v>
      </c>
      <c r="E22" s="174">
        <f t="shared" si="2"/>
        <v>1114795.7984253278</v>
      </c>
      <c r="F22" s="32">
        <f t="shared" si="2"/>
        <v>473801.4743068739</v>
      </c>
      <c r="G22" s="32">
        <f t="shared" si="2"/>
        <v>4983560.38148146</v>
      </c>
      <c r="H22" s="32">
        <f>AVERAGE(H7)</f>
        <v>407331.29034451785</v>
      </c>
      <c r="I22" s="32">
        <f t="shared" si="2"/>
        <v>817.679327738466</v>
      </c>
      <c r="J22" s="32">
        <f t="shared" si="2"/>
        <v>8.925032613048652</v>
      </c>
      <c r="K22" s="32">
        <f t="shared" si="2"/>
        <v>602413.4329712228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-25.881726578339546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6461410.174938592</v>
      </c>
      <c r="C23" s="32">
        <f aca="true" t="shared" si="4" ref="C23:K23">AVERAGE(C10:C11)</f>
        <v>5632861.842114659</v>
      </c>
      <c r="D23" s="32">
        <f t="shared" si="4"/>
        <v>2715278.8573869173</v>
      </c>
      <c r="E23" s="174">
        <f t="shared" si="4"/>
        <v>427003.1104258395</v>
      </c>
      <c r="F23" s="32">
        <f t="shared" si="4"/>
        <v>284807.3157289274</v>
      </c>
      <c r="G23" s="32">
        <f t="shared" si="4"/>
        <v>2396134.850855549</v>
      </c>
      <c r="H23" s="32">
        <f t="shared" si="4"/>
        <v>732437.0354378158</v>
      </c>
      <c r="I23" s="32">
        <f t="shared" si="4"/>
        <v>58380.960494986255</v>
      </c>
      <c r="J23" s="32">
        <f t="shared" si="4"/>
        <v>62.001769174600724</v>
      </c>
      <c r="K23" s="32">
        <f t="shared" si="4"/>
        <v>409781.9430665332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30.947833386678248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4144740.9519457063</v>
      </c>
      <c r="C24" s="32">
        <f aca="true" t="shared" si="6" ref="C24:K24">AVERAGE(C13:C14)</f>
        <v>65339.539014435446</v>
      </c>
      <c r="D24" s="32">
        <f t="shared" si="6"/>
        <v>3587382.396231902</v>
      </c>
      <c r="E24" s="174">
        <f t="shared" si="6"/>
        <v>5612270.868752804</v>
      </c>
      <c r="F24" s="32">
        <f t="shared" si="6"/>
        <v>326922.3077483019</v>
      </c>
      <c r="G24" s="32">
        <f t="shared" si="6"/>
        <v>52335.63454784072</v>
      </c>
      <c r="H24" s="32">
        <f t="shared" si="6"/>
        <v>835.9008819816856</v>
      </c>
      <c r="I24" s="32">
        <f t="shared" si="6"/>
        <v>33.16631664035292</v>
      </c>
      <c r="J24" s="32">
        <f t="shared" si="6"/>
        <v>33.953164353468516</v>
      </c>
      <c r="K24" s="32">
        <f t="shared" si="6"/>
        <v>2141.2011005160903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95.9271306332379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5183359.066234672</v>
      </c>
      <c r="C25" s="1">
        <f aca="true" t="shared" si="8" ref="C25:U25">+C15</f>
        <v>4778394.844890229</v>
      </c>
      <c r="D25" s="1">
        <f t="shared" si="8"/>
        <v>5271418.823980465</v>
      </c>
      <c r="E25" s="172">
        <f t="shared" si="8"/>
        <v>834759.7468366906</v>
      </c>
      <c r="F25" s="1">
        <f t="shared" si="8"/>
        <v>469830.478460225</v>
      </c>
      <c r="G25" s="1">
        <f t="shared" si="8"/>
        <v>4264206.763568114</v>
      </c>
      <c r="H25" s="1">
        <f t="shared" si="8"/>
        <v>515892.06415967987</v>
      </c>
      <c r="I25" s="1">
        <f t="shared" si="8"/>
        <v>21434.582251319363</v>
      </c>
      <c r="J25" s="1">
        <f t="shared" si="8"/>
        <v>267.2125</v>
      </c>
      <c r="K25" s="1">
        <f t="shared" si="8"/>
        <v>1678580.4592717423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237.3825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3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63</v>
      </c>
      <c r="C29" s="1" t="s">
        <v>62</v>
      </c>
      <c r="D29" s="1" t="s">
        <v>65</v>
      </c>
      <c r="E29" s="172" t="s">
        <v>67</v>
      </c>
      <c r="F29" s="1" t="s">
        <v>66</v>
      </c>
      <c r="G29" s="1" t="s">
        <v>68</v>
      </c>
      <c r="H29" s="1" t="s">
        <v>69</v>
      </c>
      <c r="I29" s="1" t="s">
        <v>70</v>
      </c>
      <c r="J29" s="1" t="s">
        <v>208</v>
      </c>
      <c r="K29" s="1" t="s">
        <v>64</v>
      </c>
      <c r="L29" s="1" t="s">
        <v>73</v>
      </c>
      <c r="M29" s="1" t="s">
        <v>75</v>
      </c>
      <c r="N29" s="1" t="s">
        <v>78</v>
      </c>
      <c r="O29" s="1" t="s">
        <v>71</v>
      </c>
      <c r="P29" s="1" t="s">
        <v>72</v>
      </c>
      <c r="Q29" s="1" t="s">
        <v>159</v>
      </c>
      <c r="R29" s="1" t="s">
        <v>158</v>
      </c>
      <c r="S29" s="1" t="s">
        <v>222</v>
      </c>
      <c r="T29" s="1" t="s">
        <v>74</v>
      </c>
      <c r="U29" s="1" t="s">
        <v>14</v>
      </c>
    </row>
    <row r="30" spans="1:21" ht="11.25">
      <c r="A30" s="1" t="s">
        <v>133</v>
      </c>
      <c r="B30" s="1">
        <v>0</v>
      </c>
      <c r="C30" s="1">
        <v>0</v>
      </c>
      <c r="D30" s="1">
        <v>0</v>
      </c>
      <c r="E30" s="17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46</v>
      </c>
      <c r="B31" s="49">
        <v>20.483173859940678</v>
      </c>
      <c r="C31" s="49">
        <v>0.3611773572275202</v>
      </c>
      <c r="D31" s="49">
        <v>6.053158810757512</v>
      </c>
      <c r="E31" s="175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19</v>
      </c>
      <c r="B32" s="49">
        <v>22.247760943304677</v>
      </c>
      <c r="C32" s="49">
        <v>8.141025488965884</v>
      </c>
      <c r="D32" s="49">
        <v>7.84342755654428</v>
      </c>
      <c r="E32" s="175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206</v>
      </c>
      <c r="B33" s="49">
        <v>29.1333925592658</v>
      </c>
      <c r="C33" s="49">
        <v>8.242559088981944</v>
      </c>
      <c r="D33" s="49">
        <v>4.620366665994165</v>
      </c>
      <c r="E33" s="175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147</v>
      </c>
      <c r="B34" s="49">
        <v>19.043871819468357</v>
      </c>
      <c r="C34" s="49">
        <v>0.10138186627606041</v>
      </c>
      <c r="D34" s="49">
        <v>6.120775290449932</v>
      </c>
      <c r="E34" s="175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211</v>
      </c>
      <c r="B35" s="34">
        <v>23.640924877779227</v>
      </c>
      <c r="C35" s="34">
        <v>7.738668122537733</v>
      </c>
      <c r="D35" s="34">
        <v>7.775286039596052</v>
      </c>
      <c r="E35" s="176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6"/>
      <c r="F36" s="34"/>
      <c r="G36" s="34"/>
      <c r="H36" s="34"/>
      <c r="I36" s="34"/>
      <c r="J36" s="72"/>
      <c r="K36" s="7"/>
      <c r="L36" s="7"/>
    </row>
    <row r="38" spans="1:22" ht="11.25">
      <c r="A38" s="1" t="s">
        <v>134</v>
      </c>
      <c r="B38" s="29">
        <f>SLOPE(B30:B33,B20:B23)</f>
        <v>4.4947513160131635E-06</v>
      </c>
      <c r="C38" s="29">
        <f>SLOPE(C30:C33,C20:C23)</f>
        <v>1.4581799999290002E-06</v>
      </c>
      <c r="D38" s="29">
        <f>SLOPE(D30:D33,D20:D23)</f>
        <v>1.6367931602244306E-06</v>
      </c>
      <c r="E38" s="29">
        <f aca="true" t="shared" si="9" ref="E38:K38">SLOPE(E30:E33,E20:E23)</f>
        <v>5.274780621211774E-06</v>
      </c>
      <c r="F38" s="29">
        <f t="shared" si="9"/>
        <v>2.861218398720881E-07</v>
      </c>
      <c r="G38" s="29">
        <f t="shared" si="9"/>
        <v>1.8934695972905102E-06</v>
      </c>
      <c r="H38" s="29">
        <f t="shared" si="9"/>
        <v>3.2452202497669468E-06</v>
      </c>
      <c r="I38" s="29">
        <f t="shared" si="9"/>
        <v>2.0032996608569708E-05</v>
      </c>
      <c r="J38" s="29">
        <f t="shared" si="9"/>
        <v>0.0007276365575922802</v>
      </c>
      <c r="K38" s="29">
        <f t="shared" si="9"/>
        <v>9.643636626591938E-07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-0.1351698966099519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135</v>
      </c>
      <c r="B39" s="29">
        <f>INTERCEPT(B30:B33,B20:B23)</f>
        <v>-0.05716561880160498</v>
      </c>
      <c r="C39" s="29">
        <f>INTERCEPT(C30:C33,C20:C23)</f>
        <v>0.004466777045860404</v>
      </c>
      <c r="D39" s="29">
        <f>INTERCEPT(D30:D33,D20:D23)</f>
        <v>0.07870879180482948</v>
      </c>
      <c r="E39" s="29">
        <f aca="true" t="shared" si="11" ref="E39:K39">INTERCEPT(E30:E33,E20:E23)</f>
        <v>-0.024325755431219065</v>
      </c>
      <c r="F39" s="29">
        <f t="shared" si="11"/>
        <v>0.0005951290445495583</v>
      </c>
      <c r="G39" s="29">
        <f t="shared" si="11"/>
        <v>-0.025937354955857028</v>
      </c>
      <c r="H39" s="29">
        <f t="shared" si="11"/>
        <v>0.0010989266914335216</v>
      </c>
      <c r="I39" s="29">
        <f t="shared" si="11"/>
        <v>0.0020886955624006553</v>
      </c>
      <c r="J39" s="29">
        <f t="shared" si="11"/>
        <v>0.004373000263514563</v>
      </c>
      <c r="K39" s="29">
        <f t="shared" si="11"/>
        <v>0.004087980442954553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17.29466074794265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136</v>
      </c>
      <c r="B40" s="29">
        <f>TREND(B30:B33,B20:B23,,TRUE)</f>
        <v>-0.05716561880160382</v>
      </c>
      <c r="C40" s="29">
        <f>TREND(C30:C33,C20:C23,,TRUE)</f>
        <v>0.004466777045861988</v>
      </c>
      <c r="D40" s="29">
        <f>TREND(D30:D33,D20:D23,,TRUE)</f>
        <v>0.07870879180483134</v>
      </c>
      <c r="E40" s="29">
        <f aca="true" t="shared" si="13" ref="E40:K40">TREND(E30:E33,E20:E23,,TRUE)</f>
        <v>-0.02432575543121855</v>
      </c>
      <c r="F40" s="29">
        <f t="shared" si="13"/>
        <v>0.0005951290445495494</v>
      </c>
      <c r="G40" s="29">
        <f t="shared" si="13"/>
        <v>-0.025937354955856126</v>
      </c>
      <c r="H40" s="29">
        <f t="shared" si="13"/>
        <v>0.0010989266914333393</v>
      </c>
      <c r="I40" s="29">
        <f t="shared" si="13"/>
        <v>0.002088695562400752</v>
      </c>
      <c r="J40" s="29">
        <f t="shared" si="13"/>
        <v>0.004373000263514575</v>
      </c>
      <c r="K40" s="29">
        <f t="shared" si="13"/>
        <v>0.004087980442954606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17.294660747942647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137</v>
      </c>
      <c r="B41" s="29">
        <f>RSQ(B30:B33,B20:B23)</f>
        <v>0.9998798805809533</v>
      </c>
      <c r="C41" s="29">
        <f>RSQ(C30:C33,C20:C23)</f>
        <v>0.9999805664903505</v>
      </c>
      <c r="D41" s="29">
        <f>RSQ(D30:D33,D20:D23)</f>
        <v>0.9982657907826842</v>
      </c>
      <c r="E41" s="29">
        <f aca="true" t="shared" si="15" ref="E41:K41">RSQ(E30:E33,E20:E23)</f>
        <v>0.9999927047485201</v>
      </c>
      <c r="F41" s="29">
        <f t="shared" si="15"/>
        <v>0.9980150285048103</v>
      </c>
      <c r="G41" s="29">
        <f t="shared" si="15"/>
        <v>0.9999405834928742</v>
      </c>
      <c r="H41" s="29">
        <f t="shared" si="15"/>
        <v>0.9998939254357101</v>
      </c>
      <c r="I41" s="29">
        <f t="shared" si="15"/>
        <v>0.9999407504999426</v>
      </c>
      <c r="J41" s="29">
        <f>RSQ(J31:J33,J21:J23)</f>
        <v>0.985819045473099</v>
      </c>
      <c r="K41" s="29">
        <f>RSQ(K31:K33,K21:K23)</f>
        <v>0.9964419819251594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0.14865396240553697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236</v>
      </c>
    </row>
    <row r="69" spans="1:21" ht="11.25">
      <c r="A69" s="22"/>
      <c r="B69" s="1" t="s">
        <v>63</v>
      </c>
      <c r="C69" s="1" t="s">
        <v>62</v>
      </c>
      <c r="D69" s="1" t="s">
        <v>65</v>
      </c>
      <c r="E69" s="172" t="s">
        <v>67</v>
      </c>
      <c r="F69" s="1" t="s">
        <v>66</v>
      </c>
      <c r="G69" s="1" t="s">
        <v>68</v>
      </c>
      <c r="H69" s="1" t="s">
        <v>69</v>
      </c>
      <c r="I69" s="1" t="s">
        <v>70</v>
      </c>
      <c r="J69" s="1" t="s">
        <v>38</v>
      </c>
      <c r="K69" s="1" t="s">
        <v>64</v>
      </c>
      <c r="L69" s="1" t="s">
        <v>73</v>
      </c>
      <c r="M69" s="1" t="s">
        <v>75</v>
      </c>
      <c r="N69" s="1" t="s">
        <v>78</v>
      </c>
      <c r="O69" s="1" t="s">
        <v>71</v>
      </c>
      <c r="P69" s="1" t="s">
        <v>72</v>
      </c>
      <c r="Q69" s="1" t="s">
        <v>159</v>
      </c>
      <c r="R69" s="1" t="s">
        <v>158</v>
      </c>
      <c r="S69" s="1" t="s">
        <v>77</v>
      </c>
      <c r="T69" s="1" t="s">
        <v>74</v>
      </c>
      <c r="U69" s="1" t="s">
        <v>14</v>
      </c>
    </row>
    <row r="70" spans="1:21" ht="11.25">
      <c r="A70" s="1" t="s">
        <v>47</v>
      </c>
      <c r="B70" s="34">
        <v>23.328658251519403</v>
      </c>
      <c r="C70" s="34">
        <v>7.146638433033351</v>
      </c>
      <c r="D70" s="34">
        <v>8.601398601398602</v>
      </c>
      <c r="E70" s="176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147</v>
      </c>
      <c r="B72" s="49">
        <v>19.043871819468357</v>
      </c>
      <c r="C72" s="49">
        <v>0.10138186627606041</v>
      </c>
      <c r="D72" s="49">
        <v>6.120775290449932</v>
      </c>
      <c r="E72" s="175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149</v>
      </c>
      <c r="B73" s="49">
        <v>25.322093355602174</v>
      </c>
      <c r="C73" s="49">
        <v>7.154452265546375</v>
      </c>
      <c r="D73" s="49">
        <v>9.664997325624585</v>
      </c>
      <c r="E73" s="175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133</v>
      </c>
      <c r="B75" s="39">
        <v>0</v>
      </c>
    </row>
    <row r="76" spans="1:2" ht="11.25">
      <c r="A76" s="1" t="s">
        <v>190</v>
      </c>
      <c r="B76" s="91">
        <v>815775.5763590767</v>
      </c>
    </row>
    <row r="77" spans="1:2" ht="11.25">
      <c r="A77" s="1" t="s">
        <v>1</v>
      </c>
      <c r="B77" s="39">
        <v>324422.6703893792</v>
      </c>
    </row>
    <row r="78" spans="1:2" ht="11.25">
      <c r="A78" s="1" t="s">
        <v>0</v>
      </c>
      <c r="B78" s="91">
        <v>3725412.536306778</v>
      </c>
    </row>
    <row r="79" spans="1:2" ht="11.25">
      <c r="A79" s="1" t="s">
        <v>29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67</v>
      </c>
    </row>
    <row r="83" spans="1:2" ht="11.25">
      <c r="A83" s="1" t="s">
        <v>133</v>
      </c>
      <c r="B83" s="39">
        <v>0</v>
      </c>
    </row>
    <row r="84" spans="1:2" ht="11.25">
      <c r="A84" s="1" t="s">
        <v>19</v>
      </c>
      <c r="B84" s="117">
        <v>5.804982036802153</v>
      </c>
    </row>
    <row r="85" spans="1:2" ht="11.25">
      <c r="A85" s="1" t="s">
        <v>206</v>
      </c>
      <c r="B85" s="117">
        <v>2.245314319076767</v>
      </c>
    </row>
    <row r="86" spans="1:2" ht="11.25">
      <c r="A86" s="1" t="s">
        <v>147</v>
      </c>
      <c r="B86" s="117">
        <v>30.149666915583403</v>
      </c>
    </row>
    <row r="87" spans="1:2" ht="11.25">
      <c r="A87" s="34" t="s">
        <v>211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134</v>
      </c>
      <c r="B90" s="125">
        <f>SLOPE(B83:B85,B75:B77)</f>
        <v>7.126336539044289E-06</v>
      </c>
    </row>
    <row r="91" spans="1:2" ht="11.25">
      <c r="A91" s="1" t="s">
        <v>135</v>
      </c>
      <c r="B91" s="125">
        <f>INTERCEPT(B83:B85,B75:B77)</f>
        <v>-0.02504669055961184</v>
      </c>
    </row>
    <row r="92" spans="1:2" ht="11.25">
      <c r="A92" s="1" t="s">
        <v>136</v>
      </c>
      <c r="B92" s="125">
        <f>TREND(B83:B85,B75:B77,,TRUE)</f>
        <v>-0.025046690559612905</v>
      </c>
    </row>
    <row r="93" spans="1:2" ht="11.25">
      <c r="A93" s="1" t="s">
        <v>137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98</v>
      </c>
      <c r="B1" s="3" t="s">
        <v>99</v>
      </c>
      <c r="C1" s="3" t="s">
        <v>147</v>
      </c>
      <c r="D1" s="3" t="s">
        <v>47</v>
      </c>
      <c r="E1" s="3" t="s">
        <v>19</v>
      </c>
      <c r="F1" s="3" t="s">
        <v>46</v>
      </c>
      <c r="G1" s="69" t="s">
        <v>211</v>
      </c>
      <c r="H1" s="3" t="s">
        <v>148</v>
      </c>
      <c r="I1" s="3" t="s">
        <v>149</v>
      </c>
      <c r="J1" s="3" t="s">
        <v>214</v>
      </c>
      <c r="K1" s="3" t="s">
        <v>215</v>
      </c>
      <c r="L1" s="12"/>
      <c r="M1" s="13" t="s">
        <v>30</v>
      </c>
      <c r="N1" s="54" t="s">
        <v>213</v>
      </c>
      <c r="O1" s="55" t="s">
        <v>147</v>
      </c>
      <c r="P1" s="55" t="s">
        <v>46</v>
      </c>
      <c r="Q1" s="55" t="s">
        <v>19</v>
      </c>
      <c r="R1" s="55" t="s">
        <v>149</v>
      </c>
      <c r="S1" s="55" t="s">
        <v>217</v>
      </c>
      <c r="T1" s="55" t="s">
        <v>47</v>
      </c>
      <c r="U1" s="55" t="s">
        <v>32</v>
      </c>
      <c r="V1" s="56" t="s">
        <v>148</v>
      </c>
      <c r="W1" s="55" t="s">
        <v>99</v>
      </c>
      <c r="X1" s="57" t="s">
        <v>218</v>
      </c>
    </row>
    <row r="2" spans="1:24" ht="11.25">
      <c r="A2" s="4" t="s">
        <v>160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63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161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62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126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65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127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67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151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66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150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68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152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69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128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70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129</v>
      </c>
      <c r="B10" s="5" t="s">
        <v>153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216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130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64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131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154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155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156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221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71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73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72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75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73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78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74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71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75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72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76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159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157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158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77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77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158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74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78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14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159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219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14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220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18</v>
      </c>
      <c r="B31" s="38"/>
      <c r="C31" s="12"/>
      <c r="E31" s="4"/>
      <c r="F31" s="44"/>
    </row>
    <row r="32" spans="1:11" ht="23.25" thickBot="1">
      <c r="A32" s="2" t="s">
        <v>98</v>
      </c>
      <c r="B32" s="3" t="s">
        <v>99</v>
      </c>
      <c r="C32" s="3" t="s">
        <v>147</v>
      </c>
      <c r="D32" s="3" t="s">
        <v>47</v>
      </c>
      <c r="E32" s="3" t="s">
        <v>19</v>
      </c>
      <c r="F32" s="3" t="s">
        <v>46</v>
      </c>
      <c r="G32" s="69" t="s">
        <v>211</v>
      </c>
      <c r="H32" s="3" t="s">
        <v>148</v>
      </c>
      <c r="I32" s="3" t="s">
        <v>149</v>
      </c>
      <c r="J32" s="3" t="s">
        <v>214</v>
      </c>
      <c r="K32" s="3" t="s">
        <v>215</v>
      </c>
    </row>
    <row r="33" spans="1:11" ht="11.25">
      <c r="A33" s="4" t="s">
        <v>160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161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126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127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151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150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152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128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129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130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155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B1">
      <selection activeCell="L4" sqref="L4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44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4582.501950067047</v>
      </c>
      <c r="D4" s="7">
        <f>'blk, drift &amp; conc calc'!D5</f>
        <v>8594.690760142501</v>
      </c>
      <c r="E4" s="7">
        <f>'blk, drift &amp; conc calc'!E5</f>
        <v>8835.992071134302</v>
      </c>
      <c r="F4" s="7">
        <f>'blk, drift &amp; conc calc'!F5</f>
        <v>855.9573581262974</v>
      </c>
      <c r="G4" s="7">
        <f>'blk, drift &amp; conc calc'!G5</f>
        <v>7119.6540977607165</v>
      </c>
      <c r="H4" s="7">
        <f>'blk, drift &amp; conc calc'!H5</f>
        <v>23439.84090435505</v>
      </c>
      <c r="I4" s="7">
        <f>'blk, drift &amp; conc calc'!I5</f>
        <v>10272.580060924358</v>
      </c>
      <c r="J4" s="7">
        <f>'blk, drift &amp; conc calc'!J5</f>
        <v>65.92049736127379</v>
      </c>
      <c r="K4" s="7">
        <f>'blk, drift &amp; conc calc'!K5</f>
        <v>56.385</v>
      </c>
      <c r="L4" s="7">
        <f>'blk, drift &amp; conc calc'!L5</f>
        <v>907.925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56.385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4681.67</v>
      </c>
      <c r="D5" s="7">
        <f>'blk, drift &amp; conc calc'!D32</f>
        <v>9060.77844456085</v>
      </c>
      <c r="E5" s="7">
        <f>'blk, drift &amp; conc calc'!E32</f>
        <v>7550.082993180309</v>
      </c>
      <c r="F5" s="7">
        <f>'blk, drift &amp; conc calc'!F32</f>
        <v>651.6852811707518</v>
      </c>
      <c r="G5" s="7">
        <f>'blk, drift &amp; conc calc'!G32</f>
        <v>6635.072740525007</v>
      </c>
      <c r="H5" s="7">
        <f>'blk, drift &amp; conc calc'!H32</f>
        <v>22483.773324469723</v>
      </c>
      <c r="I5" s="7">
        <f>'blk, drift &amp; conc calc'!I32</f>
        <v>9132.52781146939</v>
      </c>
      <c r="J5" s="7">
        <f>'blk, drift &amp; conc calc'!J32</f>
        <v>73.135</v>
      </c>
      <c r="K5" s="7">
        <f>'blk, drift &amp; conc calc'!K32</f>
        <v>7.81</v>
      </c>
      <c r="L5" s="7">
        <f>'blk, drift &amp; conc calc'!L32</f>
        <v>855.15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67.47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79</v>
      </c>
      <c r="C9" s="7">
        <f>AVERAGE(C4:C5)</f>
        <v>4632.085975033524</v>
      </c>
      <c r="D9" s="7">
        <f>AVERAGE(D4:D5)</f>
        <v>8827.734602351677</v>
      </c>
      <c r="E9" s="7">
        <f>AVERAGE(E4:E5)</f>
        <v>8193.037532157305</v>
      </c>
      <c r="F9" s="7">
        <f aca="true" t="shared" si="0" ref="F9:V9">AVERAGE(F4:F5)</f>
        <v>753.8213196485246</v>
      </c>
      <c r="G9" s="7">
        <f t="shared" si="0"/>
        <v>6877.363419142862</v>
      </c>
      <c r="H9" s="7">
        <f t="shared" si="0"/>
        <v>22961.807114412386</v>
      </c>
      <c r="I9" s="7">
        <f t="shared" si="0"/>
        <v>9702.553936196873</v>
      </c>
      <c r="J9" s="7">
        <f t="shared" si="0"/>
        <v>69.5277486806369</v>
      </c>
      <c r="K9" s="7">
        <f t="shared" si="0"/>
        <v>32.0975</v>
      </c>
      <c r="L9" s="7">
        <f t="shared" si="0"/>
        <v>881.5374999999999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61.927499999999995</v>
      </c>
      <c r="U9" s="7">
        <f t="shared" si="0"/>
        <v>0</v>
      </c>
      <c r="V9" s="7">
        <f t="shared" si="0"/>
        <v>0</v>
      </c>
    </row>
    <row r="12" ht="11.25">
      <c r="B12" s="71" t="s">
        <v>11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2005-02-18T15:43:07Z</dcterms:modified>
  <cp:category/>
  <cp:version/>
  <cp:contentType/>
  <cp:contentStatus/>
</cp:coreProperties>
</file>