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721" firstSheet="3" activeTab="9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<sst xmlns="http://schemas.openxmlformats.org/spreadsheetml/2006/main" count="6666" uniqueCount="1303">
  <si>
    <t xml:space="preserve">   443,164.48</t>
  </si>
  <si>
    <t xml:space="preserve">   433,678.76</t>
  </si>
  <si>
    <t xml:space="preserve">  4,315,469.57</t>
  </si>
  <si>
    <t xml:space="preserve">  4,259,974.08</t>
  </si>
  <si>
    <t xml:space="preserve">  4,283,641.71</t>
  </si>
  <si>
    <t xml:space="preserve">   534,610.74</t>
  </si>
  <si>
    <t xml:space="preserve">   532,312.41</t>
  </si>
  <si>
    <t xml:space="preserve">   518,345.71</t>
  </si>
  <si>
    <t xml:space="preserve">   481,127.02</t>
  </si>
  <si>
    <t xml:space="preserve">   490,498.44</t>
  </si>
  <si>
    <t xml:space="preserve">   492,141.88</t>
  </si>
  <si>
    <t xml:space="preserve">   755,213.16</t>
  </si>
  <si>
    <t xml:space="preserve">   772,256.86</t>
  </si>
  <si>
    <t xml:space="preserve">   781,758.70</t>
  </si>
  <si>
    <t xml:space="preserve">  2,971,282.26</t>
  </si>
  <si>
    <t xml:space="preserve">  3,012,366.87</t>
  </si>
  <si>
    <t xml:space="preserve">  2,894,769.08</t>
  </si>
  <si>
    <t xml:space="preserve">  5,358,491.83</t>
  </si>
  <si>
    <t xml:space="preserve">  5,240,916.22</t>
  </si>
  <si>
    <t xml:space="preserve">  5,465,881.79</t>
  </si>
  <si>
    <t xml:space="preserve">   484,312.09</t>
  </si>
  <si>
    <t xml:space="preserve">   471,455.37</t>
  </si>
  <si>
    <t xml:space="preserve">   495,931.18</t>
  </si>
  <si>
    <t xml:space="preserve">    25,118.56</t>
  </si>
  <si>
    <t xml:space="preserve">    25,264.16</t>
  </si>
  <si>
    <t xml:space="preserve">    24,470.41</t>
  </si>
  <si>
    <t xml:space="preserve">      322.39</t>
  </si>
  <si>
    <t xml:space="preserve">      308.36</t>
  </si>
  <si>
    <t xml:space="preserve">      333.46</t>
  </si>
  <si>
    <t xml:space="preserve">  4,877,088.21</t>
  </si>
  <si>
    <t xml:space="preserve">  4,697,368.14</t>
  </si>
  <si>
    <t xml:space="preserve">  4,874,041.20</t>
  </si>
  <si>
    <t xml:space="preserve">   428,234.75</t>
  </si>
  <si>
    <t xml:space="preserve">   428,196.53</t>
  </si>
  <si>
    <t xml:space="preserve">   405,746.41</t>
  </si>
  <si>
    <t xml:space="preserve">  4,465,866.61</t>
  </si>
  <si>
    <t xml:space="preserve">  4,636,676.09</t>
  </si>
  <si>
    <t xml:space="preserve">  4,531,404.19</t>
  </si>
  <si>
    <t xml:space="preserve">   757,993.42</t>
  </si>
  <si>
    <t xml:space="preserve">   767,169.64</t>
  </si>
  <si>
    <t xml:space="preserve">   732,250.01</t>
  </si>
  <si>
    <t xml:space="preserve">   483,612.86</t>
  </si>
  <si>
    <t xml:space="preserve">   475,507.22</t>
  </si>
  <si>
    <t xml:space="preserve">   472,270.82</t>
  </si>
  <si>
    <t xml:space="preserve">  1,492,799.84</t>
  </si>
  <si>
    <t xml:space="preserve">  1,510,611.46</t>
  </si>
  <si>
    <t xml:space="preserve">  1,541,978.90</t>
  </si>
  <si>
    <t xml:space="preserve">  3,632,921.08</t>
  </si>
  <si>
    <t xml:space="preserve">  3,540,395.65</t>
  </si>
  <si>
    <t xml:space="preserve">  3,652,087.69</t>
  </si>
  <si>
    <t xml:space="preserve">  4,221,092.42</t>
  </si>
  <si>
    <t xml:space="preserve">  4,137,714.86</t>
  </si>
  <si>
    <t xml:space="preserve">  4,262,963.47</t>
  </si>
  <si>
    <t xml:space="preserve">   416,535.68</t>
  </si>
  <si>
    <t xml:space="preserve">   401,211.06</t>
  </si>
  <si>
    <t xml:space="preserve">   404,270.54</t>
  </si>
  <si>
    <t xml:space="preserve">    16,302.63</t>
  </si>
  <si>
    <t xml:space="preserve">    16,004.42</t>
  </si>
  <si>
    <t xml:space="preserve">   402,239.80</t>
  </si>
  <si>
    <t xml:space="preserve">   393,423.47</t>
  </si>
  <si>
    <t xml:space="preserve">   392,093.51</t>
  </si>
  <si>
    <t xml:space="preserve">    16,218.52</t>
  </si>
  <si>
    <t xml:space="preserve">    16,313.68</t>
  </si>
  <si>
    <t xml:space="preserve">    15,991.56</t>
  </si>
  <si>
    <t xml:space="preserve">      162.92</t>
  </si>
  <si>
    <t xml:space="preserve">      143.34</t>
  </si>
  <si>
    <t xml:space="preserve">      152.84</t>
  </si>
  <si>
    <t xml:space="preserve">  6,013,438.95</t>
  </si>
  <si>
    <t xml:space="preserve">  6,141,266.97</t>
  </si>
  <si>
    <t xml:space="preserve">  6,453,207.72</t>
  </si>
  <si>
    <t xml:space="preserve">   263,911.40</t>
  </si>
  <si>
    <t xml:space="preserve">   270,310.67</t>
  </si>
  <si>
    <t xml:space="preserve">   265,610.36</t>
  </si>
  <si>
    <t xml:space="preserve">  2,281,215.91</t>
  </si>
  <si>
    <t xml:space="preserve">  2,394,458.65</t>
  </si>
  <si>
    <t xml:space="preserve">  2,340,985.14</t>
  </si>
  <si>
    <t xml:space="preserve">   386,211.37</t>
  </si>
  <si>
    <t xml:space="preserve">   381,599.59</t>
  </si>
  <si>
    <t xml:space="preserve">   396,064.87</t>
  </si>
  <si>
    <t xml:space="preserve">   588,029.70</t>
  </si>
  <si>
    <t xml:space="preserve">   607,538.73</t>
  </si>
  <si>
    <t xml:space="preserve">   605,215.17</t>
  </si>
  <si>
    <t xml:space="preserve">   375,368.37</t>
  </si>
  <si>
    <t xml:space="preserve">   368,829.47</t>
  </si>
  <si>
    <t xml:space="preserve">   358,919.36</t>
  </si>
  <si>
    <t xml:space="preserve">  2,012,191.34</t>
  </si>
  <si>
    <t xml:space="preserve">  2,048,706.50</t>
  </si>
  <si>
    <t xml:space="preserve">  2,039,120.52</t>
  </si>
  <si>
    <t xml:space="preserve">  4,723,639.02</t>
  </si>
  <si>
    <t xml:space="preserve">  4,995,298.78</t>
  </si>
  <si>
    <t xml:space="preserve">  4,967,222.74</t>
  </si>
  <si>
    <t xml:space="preserve">   566,709.87</t>
  </si>
  <si>
    <t xml:space="preserve">   571,958.58</t>
  </si>
  <si>
    <t xml:space="preserve">   590,563.36</t>
  </si>
  <si>
    <t xml:space="preserve">    43,115.96</t>
  </si>
  <si>
    <t xml:space="preserve">    45,427.63</t>
  </si>
  <si>
    <t xml:space="preserve">    45,787.83</t>
  </si>
  <si>
    <t xml:space="preserve">       14.34</t>
  </si>
  <si>
    <t xml:space="preserve">       14.00</t>
  </si>
  <si>
    <t xml:space="preserve">       60.96</t>
  </si>
  <si>
    <t xml:space="preserve">     7,194.06</t>
  </si>
  <si>
    <t xml:space="preserve">     7,064.25</t>
  </si>
  <si>
    <t xml:space="preserve">     7,350.75</t>
  </si>
  <si>
    <t xml:space="preserve">     8,164.79</t>
  </si>
  <si>
    <t xml:space="preserve">     8,176.73</t>
  </si>
  <si>
    <t xml:space="preserve">     8,260.73</t>
  </si>
  <si>
    <t xml:space="preserve">     7,695.11</t>
  </si>
  <si>
    <t xml:space="preserve">     7,664.71</t>
  </si>
  <si>
    <t xml:space="preserve">     7,483.05</t>
  </si>
  <si>
    <t xml:space="preserve">      969.87</t>
  </si>
  <si>
    <t xml:space="preserve">      898.22</t>
  </si>
  <si>
    <t xml:space="preserve">      800.06</t>
  </si>
  <si>
    <t xml:space="preserve">      843.84</t>
  </si>
  <si>
    <t xml:space="preserve">      940.11</t>
  </si>
  <si>
    <t xml:space="preserve">      895.04</t>
  </si>
  <si>
    <t xml:space="preserve">       93.08</t>
  </si>
  <si>
    <t>-      250.00</t>
  </si>
  <si>
    <t>Print Date: 22-02-2005</t>
  </si>
  <si>
    <t xml:space="preserve">    11,249.02</t>
  </si>
  <si>
    <t xml:space="preserve">    11,323.19</t>
  </si>
  <si>
    <t xml:space="preserve">    11,180.60</t>
  </si>
  <si>
    <t xml:space="preserve">     2,583.77</t>
  </si>
  <si>
    <t xml:space="preserve">     3,322.56</t>
  </si>
  <si>
    <t xml:space="preserve">     1,658.56</t>
  </si>
  <si>
    <t xml:space="preserve">     7,150.53</t>
  </si>
  <si>
    <t xml:space="preserve">     7,344.57</t>
  </si>
  <si>
    <t xml:space="preserve">     7,502.43</t>
  </si>
  <si>
    <t xml:space="preserve">       90.39</t>
  </si>
  <si>
    <t xml:space="preserve">       83.73</t>
  </si>
  <si>
    <t xml:space="preserve">       98.34</t>
  </si>
  <si>
    <t xml:space="preserve">       52.54</t>
  </si>
  <si>
    <t xml:space="preserve">       23.20</t>
  </si>
  <si>
    <t xml:space="preserve">       35.78</t>
  </si>
  <si>
    <t xml:space="preserve">  3,772,048.06</t>
  </si>
  <si>
    <t xml:space="preserve">  3,923,593.74</t>
  </si>
  <si>
    <t xml:space="preserve">  3,783,430.87</t>
  </si>
  <si>
    <t xml:space="preserve">   284,368.89</t>
  </si>
  <si>
    <t xml:space="preserve">   289,392.60</t>
  </si>
  <si>
    <t xml:space="preserve">   296,881.79</t>
  </si>
  <si>
    <t xml:space="preserve">  3,145,653.04</t>
  </si>
  <si>
    <t xml:space="preserve">  3,099,482.42</t>
  </si>
  <si>
    <t xml:space="preserve">  2,998,079.88</t>
  </si>
  <si>
    <t xml:space="preserve">  5,066,418.11</t>
  </si>
  <si>
    <t xml:space="preserve">  5,012,040.62</t>
  </si>
  <si>
    <t xml:space="preserve">  4,988,489.78</t>
  </si>
  <si>
    <t xml:space="preserve">   389,492.86</t>
  </si>
  <si>
    <t xml:space="preserve">   384,541.12</t>
  </si>
  <si>
    <t xml:space="preserve">   383,996.43</t>
  </si>
  <si>
    <t xml:space="preserve">     2,291.63</t>
  </si>
  <si>
    <t xml:space="preserve">     2,163.39</t>
  </si>
  <si>
    <t xml:space="preserve">     2,390.68</t>
  </si>
  <si>
    <t xml:space="preserve">    51,963.17</t>
  </si>
  <si>
    <t xml:space="preserve">    50,957.12</t>
  </si>
  <si>
    <t xml:space="preserve">    51,607.01</t>
  </si>
  <si>
    <t xml:space="preserve">    58,100.59</t>
  </si>
  <si>
    <t xml:space="preserve">    61,590.22</t>
  </si>
  <si>
    <t xml:space="preserve">    57,347.53</t>
  </si>
  <si>
    <t xml:space="preserve">     8,457.52</t>
  </si>
  <si>
    <t xml:space="preserve">     8,105.99</t>
  </si>
  <si>
    <t xml:space="preserve">     8,343.40</t>
  </si>
  <si>
    <t xml:space="preserve">      113.05</t>
  </si>
  <si>
    <t xml:space="preserve">       29.43</t>
  </si>
  <si>
    <t xml:space="preserve">      191.24</t>
  </si>
  <si>
    <t xml:space="preserve">      317.25</t>
  </si>
  <si>
    <t xml:space="preserve">      378.42</t>
  </si>
  <si>
    <t xml:space="preserve">      249.14</t>
  </si>
  <si>
    <t xml:space="preserve">  4,919,695.09</t>
  </si>
  <si>
    <t xml:space="preserve">  4,927,872.44</t>
  </si>
  <si>
    <t xml:space="preserve">  4,830,541.85</t>
  </si>
  <si>
    <t xml:space="preserve">   441,913.55</t>
  </si>
  <si>
    <t xml:space="preserve">   418,146.80</t>
  </si>
  <si>
    <t xml:space="preserve">   419,732.22</t>
  </si>
  <si>
    <t xml:space="preserve">     2,067.21</t>
  </si>
  <si>
    <t xml:space="preserve">     1,843.65</t>
  </si>
  <si>
    <t xml:space="preserve">     2,260.08</t>
  </si>
  <si>
    <t xml:space="preserve">   186,841.27</t>
  </si>
  <si>
    <t xml:space="preserve">   192,088.38</t>
  </si>
  <si>
    <t xml:space="preserve">   189,337.59</t>
  </si>
  <si>
    <t xml:space="preserve">   213,182.80</t>
  </si>
  <si>
    <t xml:space="preserve">   211,105.92</t>
  </si>
  <si>
    <t xml:space="preserve">   212,097.23</t>
  </si>
  <si>
    <t xml:space="preserve">    10,995.92</t>
  </si>
  <si>
    <t xml:space="preserve">    11,120.46</t>
  </si>
  <si>
    <t xml:space="preserve">    11,463.95</t>
  </si>
  <si>
    <t xml:space="preserve">      156.80</t>
  </si>
  <si>
    <t xml:space="preserve">      215.11</t>
  </si>
  <si>
    <t xml:space="preserve">       69.97</t>
  </si>
  <si>
    <t>jb-3</t>
  </si>
  <si>
    <t xml:space="preserve">      297.45</t>
  </si>
  <si>
    <t xml:space="preserve">      310.54</t>
  </si>
  <si>
    <t xml:space="preserve">      403.71</t>
  </si>
  <si>
    <t xml:space="preserve">  4,859,125.07</t>
  </si>
  <si>
    <t xml:space="preserve">  4,759,800.32</t>
  </si>
  <si>
    <t xml:space="preserve">  5,049,085.53</t>
  </si>
  <si>
    <t xml:space="preserve">   432,382.60</t>
  </si>
  <si>
    <t xml:space="preserve">   437,004.13</t>
  </si>
  <si>
    <t xml:space="preserve">   429,676.41</t>
  </si>
  <si>
    <t xml:space="preserve">  4,320,785.97</t>
  </si>
  <si>
    <t xml:space="preserve">  4,284,390.20</t>
  </si>
  <si>
    <t xml:space="preserve">  4,373,182.89</t>
  </si>
  <si>
    <t xml:space="preserve">   537,950.40</t>
  </si>
  <si>
    <t xml:space="preserve">   551,083.19</t>
  </si>
  <si>
    <t xml:space="preserve">   522,046.08</t>
  </si>
  <si>
    <t xml:space="preserve">   489,219.58</t>
  </si>
  <si>
    <t xml:space="preserve">   486,483.99</t>
  </si>
  <si>
    <t xml:space="preserve">   484,992.01</t>
  </si>
  <si>
    <t xml:space="preserve">   769,190.61</t>
  </si>
  <si>
    <t xml:space="preserve">   754,854.99</t>
  </si>
  <si>
    <t xml:space="preserve">   748,822.45</t>
  </si>
  <si>
    <t xml:space="preserve">  3,170,603.53</t>
  </si>
  <si>
    <t xml:space="preserve">  3,032,172.61</t>
  </si>
  <si>
    <t xml:space="preserve">  3,039,698.12</t>
  </si>
  <si>
    <t xml:space="preserve">  5,404,505.81</t>
  </si>
  <si>
    <t xml:space="preserve">  5,309,235.60</t>
  </si>
  <si>
    <t xml:space="preserve">  5,424,722.48</t>
  </si>
  <si>
    <t xml:space="preserve">   489,533.25</t>
  </si>
  <si>
    <t xml:space="preserve">   501,957.19</t>
  </si>
  <si>
    <t xml:space="preserve">   489,051.58</t>
  </si>
  <si>
    <t xml:space="preserve">    24,561.06</t>
  </si>
  <si>
    <t xml:space="preserve">    25,877.36</t>
  </si>
  <si>
    <t xml:space="preserve">    24,443.68</t>
  </si>
  <si>
    <t>ja-3</t>
  </si>
  <si>
    <t xml:space="preserve">      137.73</t>
  </si>
  <si>
    <t xml:space="preserve">      187.18</t>
  </si>
  <si>
    <t xml:space="preserve">      174.39</t>
  </si>
  <si>
    <t xml:space="preserve">  6,147,825.07</t>
  </si>
  <si>
    <t xml:space="preserve">  5,937,458.65</t>
  </si>
  <si>
    <t xml:space="preserve">  6,071,461.13</t>
  </si>
  <si>
    <t xml:space="preserve">   266,131.09</t>
  </si>
  <si>
    <t xml:space="preserve">    16,651.60</t>
  </si>
  <si>
    <t xml:space="preserve">   265,995.44</t>
  </si>
  <si>
    <t xml:space="preserve">  2,376,177.09</t>
  </si>
  <si>
    <t xml:space="preserve">  2,394,082.32</t>
  </si>
  <si>
    <t xml:space="preserve">  2,343,962.40</t>
  </si>
  <si>
    <t xml:space="preserve">   385,571.16</t>
  </si>
  <si>
    <t xml:space="preserve">   386,835.62</t>
  </si>
  <si>
    <t xml:space="preserve">   385,073.72</t>
  </si>
  <si>
    <t xml:space="preserve">   616,888.48</t>
  </si>
  <si>
    <t xml:space="preserve">   607,715.85</t>
  </si>
  <si>
    <t xml:space="preserve">   600,074.07</t>
  </si>
  <si>
    <t xml:space="preserve">   378,698.55</t>
  </si>
  <si>
    <t xml:space="preserve">   362,164.99</t>
  </si>
  <si>
    <t xml:space="preserve">   372,417.96</t>
  </si>
  <si>
    <t xml:space="preserve">  2,046,613.57</t>
  </si>
  <si>
    <t xml:space="preserve">  2,000,830.59</t>
  </si>
  <si>
    <t xml:space="preserve">  2,008,435.96</t>
  </si>
  <si>
    <t xml:space="preserve">  4,909,672.26</t>
  </si>
  <si>
    <t xml:space="preserve">  4,777,657.29</t>
  </si>
  <si>
    <t xml:space="preserve">  4,844,561.86</t>
  </si>
  <si>
    <t xml:space="preserve">   577,645.88</t>
  </si>
  <si>
    <t xml:space="preserve">   572,094.65</t>
  </si>
  <si>
    <t xml:space="preserve">   564,638.69</t>
  </si>
  <si>
    <t xml:space="preserve">    44,695.62</t>
  </si>
  <si>
    <t xml:space="preserve">    44,241.32</t>
  </si>
  <si>
    <t xml:space="preserve">    43,598.89</t>
  </si>
  <si>
    <t xml:space="preserve">      335.47</t>
  </si>
  <si>
    <t xml:space="preserve">      341.84</t>
  </si>
  <si>
    <t xml:space="preserve">      344.82</t>
  </si>
  <si>
    <t xml:space="preserve">  4,689,242.18</t>
  </si>
  <si>
    <t xml:space="preserve">  4,813,218.83</t>
  </si>
  <si>
    <t xml:space="preserve">  4,926,478.41</t>
  </si>
  <si>
    <t xml:space="preserve">   417,217.26</t>
  </si>
  <si>
    <t xml:space="preserve">   422,201.35</t>
  </si>
  <si>
    <t xml:space="preserve">   419,764.10</t>
  </si>
  <si>
    <t xml:space="preserve">  4,534,914.15</t>
  </si>
  <si>
    <t xml:space="preserve">  4,466,946.19</t>
  </si>
  <si>
    <t xml:space="preserve">  4,390,925.86</t>
  </si>
  <si>
    <t xml:space="preserve">   777,628.26</t>
  </si>
  <si>
    <t xml:space="preserve">   728,450.74</t>
  </si>
  <si>
    <t xml:space="preserve">   749,198.45</t>
  </si>
  <si>
    <t xml:space="preserve">   474,138.53</t>
  </si>
  <si>
    <t xml:space="preserve">   481,751.93</t>
  </si>
  <si>
    <t xml:space="preserve">   470,502.95</t>
  </si>
  <si>
    <t xml:space="preserve">  1,510,582.27</t>
  </si>
  <si>
    <t xml:space="preserve">  1,539,233.52</t>
  </si>
  <si>
    <t xml:space="preserve">  1,522,087.63</t>
  </si>
  <si>
    <t xml:space="preserve">  3,560,020.56</t>
  </si>
  <si>
    <t xml:space="preserve">  3,644,498.99</t>
  </si>
  <si>
    <t xml:space="preserve">  3,550,853.23</t>
  </si>
  <si>
    <t xml:space="preserve">  4,178,791.17</t>
  </si>
  <si>
    <t xml:space="preserve">  4,267,223.08</t>
  </si>
  <si>
    <t xml:space="preserve">  4,245,633.02</t>
  </si>
  <si>
    <t xml:space="preserve">  4,903,280.42</t>
  </si>
  <si>
    <t xml:space="preserve">  4,638,336.14</t>
  </si>
  <si>
    <t xml:space="preserve">   437,538.91</t>
  </si>
  <si>
    <t xml:space="preserve">   427,135.19</t>
  </si>
  <si>
    <t xml:space="preserve">   439,059.21</t>
  </si>
  <si>
    <t xml:space="preserve">  4,135,269.62</t>
  </si>
  <si>
    <t xml:space="preserve">  4,263,048.90</t>
  </si>
  <si>
    <t xml:space="preserve">  4,362,624.04</t>
  </si>
  <si>
    <t xml:space="preserve">   524,763.57</t>
  </si>
  <si>
    <t xml:space="preserve">   530,834.19</t>
  </si>
  <si>
    <t xml:space="preserve">   520,185.38</t>
  </si>
  <si>
    <t xml:space="preserve">   479,385.31</t>
  </si>
  <si>
    <t xml:space="preserve">   476,839.95</t>
  </si>
  <si>
    <t xml:space="preserve">   484,364.59</t>
  </si>
  <si>
    <t xml:space="preserve">   770,120.36</t>
  </si>
  <si>
    <t xml:space="preserve">   729,850.52</t>
  </si>
  <si>
    <t xml:space="preserve">   779,493.36</t>
  </si>
  <si>
    <t xml:space="preserve">  3,032,189.60</t>
  </si>
  <si>
    <t xml:space="preserve">  3,068,194.10</t>
  </si>
  <si>
    <t xml:space="preserve">  3,004,550.35</t>
  </si>
  <si>
    <t xml:space="preserve">  5,469,989.41</t>
  </si>
  <si>
    <t xml:space="preserve">  5,315,856.04</t>
  </si>
  <si>
    <t xml:space="preserve">  5,493,514.30</t>
  </si>
  <si>
    <t xml:space="preserve">   478,410.05</t>
  </si>
  <si>
    <t xml:space="preserve">   474,255.10</t>
  </si>
  <si>
    <t xml:space="preserve">   493,260.38</t>
  </si>
  <si>
    <t xml:space="preserve">    24,050.88</t>
  </si>
  <si>
    <t xml:space="preserve">    23,126.63</t>
  </si>
  <si>
    <t xml:space="preserve">    24,617.65</t>
  </si>
  <si>
    <t xml:space="preserve">      333.29</t>
  </si>
  <si>
    <t xml:space="preserve">      272.18</t>
  </si>
  <si>
    <t xml:space="preserve">      254.72</t>
  </si>
  <si>
    <t xml:space="preserve">  4,786,697.45</t>
  </si>
  <si>
    <t xml:space="preserve">  4,773,234.10</t>
  </si>
  <si>
    <t xml:space="preserve">  4,803,713.33</t>
  </si>
  <si>
    <t xml:space="preserve">   408,635.35</t>
  </si>
  <si>
    <t xml:space="preserve">   396,423.04</t>
  </si>
  <si>
    <t xml:space="preserve">   407,447.78</t>
  </si>
  <si>
    <t xml:space="preserve">  4,459,008.05</t>
  </si>
  <si>
    <t xml:space="preserve">  4,594,847.76</t>
  </si>
  <si>
    <t xml:space="preserve">  4,542,961.47</t>
  </si>
  <si>
    <t xml:space="preserve">   740,104.50</t>
  </si>
  <si>
    <t xml:space="preserve">   750,100.67</t>
  </si>
  <si>
    <t xml:space="preserve">   750,631.22</t>
  </si>
  <si>
    <t xml:space="preserve">   471,847.51</t>
  </si>
  <si>
    <t xml:space="preserve">   453,909.83</t>
  </si>
  <si>
    <t xml:space="preserve">   471,160.16</t>
  </si>
  <si>
    <t xml:space="preserve">  1,527,900.34</t>
  </si>
  <si>
    <t xml:space="preserve">  1,499,559.37</t>
  </si>
  <si>
    <t xml:space="preserve">  1,499,597.91</t>
  </si>
  <si>
    <t xml:space="preserve">  3,600,273.93</t>
  </si>
  <si>
    <t xml:space="preserve">  3,600,514.76</t>
  </si>
  <si>
    <t xml:space="preserve">  3,690,009.65</t>
  </si>
  <si>
    <t xml:space="preserve">  4,146,418.89</t>
  </si>
  <si>
    <t xml:space="preserve">  4,208,091.07</t>
  </si>
  <si>
    <t xml:space="preserve">  4,231,472.77</t>
  </si>
  <si>
    <t xml:space="preserve">   420,319.03</t>
  </si>
  <si>
    <t xml:space="preserve">      189.73</t>
  </si>
  <si>
    <t xml:space="preserve">   398,507.93</t>
  </si>
  <si>
    <t xml:space="preserve">    16,370.04</t>
  </si>
  <si>
    <t xml:space="preserve">    16,607.83</t>
  </si>
  <si>
    <t xml:space="preserve">    16,465.72</t>
  </si>
  <si>
    <t>242r2  83-91</t>
  </si>
  <si>
    <t xml:space="preserve">       75.66</t>
  </si>
  <si>
    <t xml:space="preserve">       39.95</t>
  </si>
  <si>
    <t>-       21.60</t>
  </si>
  <si>
    <t xml:space="preserve">  4,009,002.38</t>
  </si>
  <si>
    <t xml:space="preserve">  3,958,861.40</t>
  </si>
  <si>
    <t xml:space="preserve">  4,016,604.09</t>
  </si>
  <si>
    <t xml:space="preserve">   439,305.16</t>
  </si>
  <si>
    <t xml:space="preserve">   445,515.55</t>
  </si>
  <si>
    <t xml:space="preserve">   443,013.37</t>
  </si>
  <si>
    <t xml:space="preserve">  4,575,711.20</t>
  </si>
  <si>
    <t xml:space="preserve">  4,610,229.08</t>
  </si>
  <si>
    <t xml:space="preserve">  4,712,610.56</t>
  </si>
  <si>
    <t xml:space="preserve">  3,752,296.93</t>
  </si>
  <si>
    <t xml:space="preserve">  3,880,061.04</t>
  </si>
  <si>
    <t xml:space="preserve">  3,821,585.95</t>
  </si>
  <si>
    <t xml:space="preserve">   394,641.01</t>
  </si>
  <si>
    <t xml:space="preserve">   391,500.43</t>
  </si>
  <si>
    <t xml:space="preserve">   390,084.04</t>
  </si>
  <si>
    <t xml:space="preserve">    29,681.60</t>
  </si>
  <si>
    <t xml:space="preserve">    30,139.91</t>
  </si>
  <si>
    <t xml:space="preserve">    28,904.02</t>
  </si>
  <si>
    <t xml:space="preserve">  1,018,409.72</t>
  </si>
  <si>
    <t xml:space="preserve">  1,037,171.03</t>
  </si>
  <si>
    <t xml:space="preserve">  1,044,404.73</t>
  </si>
  <si>
    <t xml:space="preserve">  1,435,785.84</t>
  </si>
  <si>
    <t xml:space="preserve">  1,421,905.28</t>
  </si>
  <si>
    <t xml:space="preserve">  1,397,708.57</t>
  </si>
  <si>
    <t xml:space="preserve">    32,227.80</t>
  </si>
  <si>
    <t xml:space="preserve">    31,511.76</t>
  </si>
  <si>
    <t xml:space="preserve">    31,725.76</t>
  </si>
  <si>
    <t xml:space="preserve">      197.56</t>
  </si>
  <si>
    <t xml:space="preserve">      225.90</t>
  </si>
  <si>
    <t xml:space="preserve">       87.31</t>
  </si>
  <si>
    <t xml:space="preserve">       51.74</t>
  </si>
  <si>
    <t xml:space="preserve">       68.99</t>
  </si>
  <si>
    <t xml:space="preserve">  4,075,754.08</t>
  </si>
  <si>
    <t xml:space="preserve">  4,120,775.60</t>
  </si>
  <si>
    <t xml:space="preserve">  4,080,602.13</t>
  </si>
  <si>
    <t xml:space="preserve">   306,448.99</t>
  </si>
  <si>
    <t xml:space="preserve">   292,505.82</t>
  </si>
  <si>
    <t xml:space="preserve">   296,916.21</t>
  </si>
  <si>
    <t xml:space="preserve">  2,999,254.13</t>
  </si>
  <si>
    <t xml:space="preserve">  3,126,151.09</t>
  </si>
  <si>
    <t xml:space="preserve">  2,994,429.82</t>
  </si>
  <si>
    <t xml:space="preserve">  4,757,667.00</t>
  </si>
  <si>
    <t xml:space="preserve">  4,795,440.23</t>
  </si>
  <si>
    <t xml:space="preserve">  4,794,644.14</t>
  </si>
  <si>
    <t xml:space="preserve">   415,207.16</t>
  </si>
  <si>
    <t xml:space="preserve">   406,660.20</t>
  </si>
  <si>
    <t xml:space="preserve">   401,417.52</t>
  </si>
  <si>
    <t xml:space="preserve">   378,973.87</t>
  </si>
  <si>
    <t xml:space="preserve">    16,892.45</t>
  </si>
  <si>
    <t xml:space="preserve">    16,957.21</t>
  </si>
  <si>
    <t xml:space="preserve">    16,643.76</t>
  </si>
  <si>
    <t xml:space="preserve">       86.78</t>
  </si>
  <si>
    <t xml:space="preserve">       71.21</t>
  </si>
  <si>
    <t xml:space="preserve">       78.45</t>
  </si>
  <si>
    <t xml:space="preserve">  4,487,909.80</t>
  </si>
  <si>
    <t xml:space="preserve">  4,419,694.15</t>
  </si>
  <si>
    <t xml:space="preserve">  4,368,776.85</t>
  </si>
  <si>
    <t xml:space="preserve">   398,034.29</t>
  </si>
  <si>
    <t xml:space="preserve">   402,366.41</t>
  </si>
  <si>
    <t xml:space="preserve">   415,058.53</t>
  </si>
  <si>
    <t xml:space="preserve">  3,899,802.02</t>
  </si>
  <si>
    <t xml:space="preserve">  4,052,400.35</t>
  </si>
  <si>
    <t xml:space="preserve">  4,079,912.74</t>
  </si>
  <si>
    <t xml:space="preserve">   953,504.21</t>
  </si>
  <si>
    <t xml:space="preserve">   956,461.51</t>
  </si>
  <si>
    <t xml:space="preserve">   981,458.44</t>
  </si>
  <si>
    <t xml:space="preserve">   433,520.24</t>
  </si>
  <si>
    <t xml:space="preserve">   453,643.08</t>
  </si>
  <si>
    <t xml:space="preserve">   427,513.28</t>
  </si>
  <si>
    <t xml:space="preserve">   507,033.72</t>
  </si>
  <si>
    <t xml:space="preserve">   520,052.17</t>
  </si>
  <si>
    <t xml:space="preserve">   527,472.07</t>
  </si>
  <si>
    <t xml:space="preserve">  4,002,491.79</t>
  </si>
  <si>
    <t xml:space="preserve">  4,066,092.76</t>
  </si>
  <si>
    <t xml:space="preserve">  4,135,507.50</t>
  </si>
  <si>
    <t xml:space="preserve">  4,786,471.61</t>
  </si>
  <si>
    <t xml:space="preserve">  4,549,139.61</t>
  </si>
  <si>
    <t xml:space="preserve">  4,689,109.56</t>
  </si>
  <si>
    <t xml:space="preserve">   320,961.05</t>
  </si>
  <si>
    <t xml:space="preserve">   315,311.90</t>
  </si>
  <si>
    <t xml:space="preserve">   312,220.92</t>
  </si>
  <si>
    <t xml:space="preserve">      715.56</t>
  </si>
  <si>
    <t xml:space="preserve">      664.36</t>
  </si>
  <si>
    <t xml:space="preserve">      867.45</t>
  </si>
  <si>
    <t>236r2  137-147</t>
  </si>
  <si>
    <t xml:space="preserve">       25.43</t>
  </si>
  <si>
    <t xml:space="preserve">       60.41</t>
  </si>
  <si>
    <t>-       11.31</t>
  </si>
  <si>
    <t xml:space="preserve">  4,749,656.70</t>
  </si>
  <si>
    <t xml:space="preserve">  4,548,065.40</t>
  </si>
  <si>
    <t xml:space="preserve">  4,865,455.01</t>
  </si>
  <si>
    <t xml:space="preserve">   202,515.49</t>
  </si>
  <si>
    <t xml:space="preserve">   211,801.78</t>
  </si>
  <si>
    <t xml:space="preserve">   211,279.91</t>
  </si>
  <si>
    <t xml:space="preserve">  1,600,395.28</t>
  </si>
  <si>
    <t xml:space="preserve">  1,627,230.84</t>
  </si>
  <si>
    <t xml:space="preserve">  1,648,533.93</t>
  </si>
  <si>
    <t xml:space="preserve">  1,047,117.85</t>
  </si>
  <si>
    <t xml:space="preserve">  1,068,457.03</t>
  </si>
  <si>
    <t xml:space="preserve">  1,063,518.78</t>
  </si>
  <si>
    <t xml:space="preserve">   473,072.61</t>
  </si>
  <si>
    <t xml:space="preserve">   470,833.96</t>
  </si>
  <si>
    <t xml:space="preserve">   263,976.84</t>
  </si>
  <si>
    <t xml:space="preserve">    94,738.66</t>
  </si>
  <si>
    <t xml:space="preserve">    94,631.15</t>
  </si>
  <si>
    <t xml:space="preserve">    92,148.04</t>
  </si>
  <si>
    <t xml:space="preserve">  4,547,842.91</t>
  </si>
  <si>
    <t xml:space="preserve">  4,636,745.47</t>
  </si>
  <si>
    <t xml:space="preserve">  4,472,501.99</t>
  </si>
  <si>
    <t xml:space="preserve">  5,860,615.22</t>
  </si>
  <si>
    <t xml:space="preserve">  5,532,982.58</t>
  </si>
  <si>
    <t xml:space="preserve">  5,925,390.01</t>
  </si>
  <si>
    <t xml:space="preserve">   334,149.16</t>
  </si>
  <si>
    <t xml:space="preserve">   321,220.34</t>
  </si>
  <si>
    <t xml:space="preserve">   341,765.48</t>
  </si>
  <si>
    <t xml:space="preserve">      350.13</t>
  </si>
  <si>
    <t xml:space="preserve">      394.67</t>
  </si>
  <si>
    <t xml:space="preserve">      429.72</t>
  </si>
  <si>
    <t>240r2  84-91</t>
  </si>
  <si>
    <t xml:space="preserve">       31.09</t>
  </si>
  <si>
    <t xml:space="preserve">       59.50</t>
  </si>
  <si>
    <t xml:space="preserve">       58.57</t>
  </si>
  <si>
    <t xml:space="preserve">  3,896,261.00</t>
  </si>
  <si>
    <t xml:space="preserve">  3,921,281.26</t>
  </si>
  <si>
    <t xml:space="preserve">  3,941,701.56</t>
  </si>
  <si>
    <t xml:space="preserve">   453,939.09</t>
  </si>
  <si>
    <t xml:space="preserve">   439,614.41</t>
  </si>
  <si>
    <t xml:space="preserve">   445,162.10</t>
  </si>
  <si>
    <t xml:space="preserve">  4,456,716.42</t>
  </si>
  <si>
    <t xml:space="preserve">  4,573,266.95</t>
  </si>
  <si>
    <t xml:space="preserve">  4,313,264.02</t>
  </si>
  <si>
    <t xml:space="preserve">  3,820,437.93</t>
  </si>
  <si>
    <t xml:space="preserve">  3,837,218.34</t>
  </si>
  <si>
    <t xml:space="preserve">  3,694,409.32</t>
  </si>
  <si>
    <t xml:space="preserve">   392,179.07</t>
  </si>
  <si>
    <t xml:space="preserve">   402,265.46</t>
  </si>
  <si>
    <t xml:space="preserve">   390,995.31</t>
  </si>
  <si>
    <t xml:space="preserve">    49,467.85</t>
  </si>
  <si>
    <t xml:space="preserve">    48,666.69</t>
  </si>
  <si>
    <t xml:space="preserve">    48,771.35</t>
  </si>
  <si>
    <t xml:space="preserve">  1,316,294.88</t>
  </si>
  <si>
    <t xml:space="preserve">  1,351,724.34</t>
  </si>
  <si>
    <t xml:space="preserve">  1,315,205.49</t>
  </si>
  <si>
    <t xml:space="preserve">   994,258.50</t>
  </si>
  <si>
    <t xml:space="preserve">  1,000,167.20</t>
  </si>
  <si>
    <t xml:space="preserve">  1,014,752.85</t>
  </si>
  <si>
    <t xml:space="preserve">    46,620.41</t>
  </si>
  <si>
    <t xml:space="preserve">    46,121.26</t>
  </si>
  <si>
    <t xml:space="preserve">    46,045.62</t>
  </si>
  <si>
    <t xml:space="preserve">      201.04</t>
  </si>
  <si>
    <t xml:space="preserve">       31.15</t>
  </si>
  <si>
    <t xml:space="preserve">      241.65</t>
  </si>
  <si>
    <t xml:space="preserve">      341.37</t>
  </si>
  <si>
    <t xml:space="preserve">      377.40</t>
  </si>
  <si>
    <t xml:space="preserve">      342.61</t>
  </si>
  <si>
    <t xml:space="preserve">  4,806,150.50</t>
  </si>
  <si>
    <t xml:space="preserve">   421,590.08</t>
  </si>
  <si>
    <t xml:space="preserve">   149,399.53</t>
  </si>
  <si>
    <t xml:space="preserve">   149,115.74</t>
  </si>
  <si>
    <t xml:space="preserve">   153,955.67</t>
  </si>
  <si>
    <t xml:space="preserve">  3,910,808.06</t>
  </si>
  <si>
    <t xml:space="preserve">  3,823,170.02</t>
  </si>
  <si>
    <t xml:space="preserve">  3,915,240.82</t>
  </si>
  <si>
    <t xml:space="preserve">  4,500,946.45</t>
  </si>
  <si>
    <t xml:space="preserve">  4,452,737.28</t>
  </si>
  <si>
    <t xml:space="preserve">  4,476,515.47</t>
  </si>
  <si>
    <t xml:space="preserve">   320,010.23</t>
  </si>
  <si>
    <t xml:space="preserve">   299,300.83</t>
  </si>
  <si>
    <t xml:space="preserve">   299,446.77</t>
  </si>
  <si>
    <t xml:space="preserve">      564.48</t>
  </si>
  <si>
    <t xml:space="preserve">      477.75</t>
  </si>
  <si>
    <t xml:space="preserve">      559.75</t>
  </si>
  <si>
    <t>230r3  110-117</t>
  </si>
  <si>
    <t xml:space="preserve">       42.00</t>
  </si>
  <si>
    <t xml:space="preserve">       42.83</t>
  </si>
  <si>
    <t>-        8.50</t>
  </si>
  <si>
    <t xml:space="preserve">  3,976,243.28</t>
  </si>
  <si>
    <t xml:space="preserve">  3,951,612.07</t>
  </si>
  <si>
    <t xml:space="preserve">  3,949,889.31</t>
  </si>
  <si>
    <t xml:space="preserve">   377,900.32</t>
  </si>
  <si>
    <t xml:space="preserve">   363,676.32</t>
  </si>
  <si>
    <t xml:space="preserve">   378,066.43</t>
  </si>
  <si>
    <t xml:space="preserve">  3,944,495.57</t>
  </si>
  <si>
    <t xml:space="preserve">  3,897,953.56</t>
  </si>
  <si>
    <t xml:space="preserve">  3,855,394.63</t>
  </si>
  <si>
    <t xml:space="preserve">  3,188,418.41</t>
  </si>
  <si>
    <t xml:space="preserve">  3,243,998.03</t>
  </si>
  <si>
    <t xml:space="preserve">  3,127,425.00</t>
  </si>
  <si>
    <t xml:space="preserve">   395,585.07</t>
  </si>
  <si>
    <t xml:space="preserve">   398,888.33</t>
  </si>
  <si>
    <t xml:space="preserve">   398,595.46</t>
  </si>
  <si>
    <t xml:space="preserve">    39,854.59</t>
  </si>
  <si>
    <t xml:space="preserve">    40,528.15</t>
  </si>
  <si>
    <t xml:space="preserve">    39,554.91</t>
  </si>
  <si>
    <t xml:space="preserve">  1,743,951.90</t>
  </si>
  <si>
    <t xml:space="preserve">  1,748,065.75</t>
  </si>
  <si>
    <t xml:space="preserve">  1,734,994.18</t>
  </si>
  <si>
    <t xml:space="preserve">  2,561,042.64</t>
  </si>
  <si>
    <t xml:space="preserve">  2,634,838.37</t>
  </si>
  <si>
    <t xml:space="preserve">  2,618,808.49</t>
  </si>
  <si>
    <t xml:space="preserve">    95,982.01</t>
  </si>
  <si>
    <t xml:space="preserve">    99,787.94</t>
  </si>
  <si>
    <t xml:space="preserve">    98,212.17</t>
  </si>
  <si>
    <t xml:space="preserve">      331.64</t>
  </si>
  <si>
    <t xml:space="preserve">      308.06</t>
  </si>
  <si>
    <t xml:space="preserve">      383.58</t>
  </si>
  <si>
    <t>234r2  63-68</t>
  </si>
  <si>
    <t>-        0.89</t>
  </si>
  <si>
    <t xml:space="preserve">       37.50</t>
  </si>
  <si>
    <t xml:space="preserve">       46.83</t>
  </si>
  <si>
    <t xml:space="preserve">  3,851,695.36</t>
  </si>
  <si>
    <t xml:space="preserve">  3,823,337.14</t>
  </si>
  <si>
    <t xml:space="preserve">  3,833,876.30</t>
  </si>
  <si>
    <t xml:space="preserve">   391,818.91</t>
  </si>
  <si>
    <t xml:space="preserve">   421,704.46</t>
  </si>
  <si>
    <t xml:space="preserve">   409,222.44</t>
  </si>
  <si>
    <t xml:space="preserve">  4,425,521.06</t>
  </si>
  <si>
    <t xml:space="preserve">  4,550,076.47</t>
  </si>
  <si>
    <t xml:space="preserve">  4,522,754.83</t>
  </si>
  <si>
    <t xml:space="preserve">  3,742,771.91</t>
  </si>
  <si>
    <t xml:space="preserve">  3,752,801.54</t>
  </si>
  <si>
    <t xml:space="preserve">  3,691,287.56</t>
  </si>
  <si>
    <t xml:space="preserve">   382,170.94</t>
  </si>
  <si>
    <t xml:space="preserve">   383,872.95</t>
  </si>
  <si>
    <t xml:space="preserve">   371,659.39</t>
  </si>
  <si>
    <t xml:space="preserve">    30,072.19</t>
  </si>
  <si>
    <t xml:space="preserve">    30,523.45</t>
  </si>
  <si>
    <t xml:space="preserve">    29,746.27</t>
  </si>
  <si>
    <t xml:space="preserve">  1,130,904.07</t>
  </si>
  <si>
    <t xml:space="preserve">  1,125,173.57</t>
  </si>
  <si>
    <t xml:space="preserve">  1,126,187.87</t>
  </si>
  <si>
    <t xml:space="preserve">  1,302,337.97</t>
  </si>
  <si>
    <t xml:space="preserve">  1,312,294.04</t>
  </si>
  <si>
    <t xml:space="preserve">  1,293,785.75</t>
  </si>
  <si>
    <t xml:space="preserve">    54,176.27</t>
  </si>
  <si>
    <t xml:space="preserve">    55,329.74</t>
  </si>
  <si>
    <t xml:space="preserve">    53,385.82</t>
  </si>
  <si>
    <t xml:space="preserve">      258.32</t>
  </si>
  <si>
    <t xml:space="preserve">      414.47</t>
  </si>
  <si>
    <t xml:space="preserve">      220.06</t>
  </si>
  <si>
    <t xml:space="preserve">      340.47</t>
  </si>
  <si>
    <t xml:space="preserve">      273.91</t>
  </si>
  <si>
    <t xml:space="preserve">      326.76</t>
  </si>
  <si>
    <t xml:space="preserve">  4,603,255.73</t>
  </si>
  <si>
    <t xml:space="preserve">  4,619,602.58</t>
  </si>
  <si>
    <t xml:space="preserve">  4,683,011.22</t>
  </si>
  <si>
    <t xml:space="preserve">   411,466.89</t>
  </si>
  <si>
    <t xml:space="preserve">   411,041.91</t>
  </si>
  <si>
    <t xml:space="preserve">   405,847.68</t>
  </si>
  <si>
    <t xml:space="preserve">  4,499,389.81</t>
  </si>
  <si>
    <t xml:space="preserve">  4,400,517.80</t>
  </si>
  <si>
    <t xml:space="preserve">  4,328,715.50</t>
  </si>
  <si>
    <t xml:space="preserve">   759,600.01</t>
  </si>
  <si>
    <t xml:space="preserve">   719,678.19</t>
  </si>
  <si>
    <t xml:space="preserve">   761,964.90</t>
  </si>
  <si>
    <t xml:space="preserve">   472,796.89</t>
  </si>
  <si>
    <t xml:space="preserve">   471,121.32</t>
  </si>
  <si>
    <t xml:space="preserve">   477,786.21</t>
  </si>
  <si>
    <t xml:space="preserve">  1,533,036.80</t>
  </si>
  <si>
    <t xml:space="preserve">  1,486,934.86</t>
  </si>
  <si>
    <t xml:space="preserve">  1,459,614.40</t>
  </si>
  <si>
    <t xml:space="preserve">  3,451,766.22</t>
  </si>
  <si>
    <t xml:space="preserve">  3,567,432.24</t>
  </si>
  <si>
    <t xml:space="preserve">  3,598,302.42</t>
  </si>
  <si>
    <t xml:space="preserve">  4,106,505.93</t>
  </si>
  <si>
    <t xml:space="preserve">  4,234,400.94</t>
  </si>
  <si>
    <t xml:space="preserve">  4,196,017.41</t>
  </si>
  <si>
    <t xml:space="preserve">   247,898.57</t>
  </si>
  <si>
    <t xml:space="preserve">   250,460.37</t>
  </si>
  <si>
    <t xml:space="preserve">   242,837.19</t>
  </si>
  <si>
    <t xml:space="preserve">  2,247,414.63</t>
  </si>
  <si>
    <t xml:space="preserve">  2,388,416.14</t>
  </si>
  <si>
    <t xml:space="preserve">  2,342,796.73</t>
  </si>
  <si>
    <t xml:space="preserve">   375,987.44</t>
  </si>
  <si>
    <t xml:space="preserve">   377,552.71</t>
  </si>
  <si>
    <t xml:space="preserve">   374,519.77</t>
  </si>
  <si>
    <t xml:space="preserve">   551,937.70</t>
  </si>
  <si>
    <t xml:space="preserve">   572,980.51</t>
  </si>
  <si>
    <t xml:space="preserve">   569,546.09</t>
  </si>
  <si>
    <t xml:space="preserve">   356,660.13</t>
  </si>
  <si>
    <t xml:space="preserve">   348,775.69</t>
  </si>
  <si>
    <t xml:space="preserve">   333,776.26</t>
  </si>
  <si>
    <t xml:space="preserve">  2,004,698.49</t>
  </si>
  <si>
    <t xml:space="preserve">  1,971,291.13</t>
  </si>
  <si>
    <t xml:space="preserve">  1,969,716.28</t>
  </si>
  <si>
    <t xml:space="preserve">  4,932,185.11</t>
  </si>
  <si>
    <t xml:space="preserve">  4,773,232.14</t>
  </si>
  <si>
    <t xml:space="preserve">  4,894,086.80</t>
  </si>
  <si>
    <t xml:space="preserve">   562,774.36</t>
  </si>
  <si>
    <t xml:space="preserve">   545,566.63</t>
  </si>
  <si>
    <t xml:space="preserve">   536,467.19</t>
  </si>
  <si>
    <t xml:space="preserve">    45,737.79</t>
  </si>
  <si>
    <t xml:space="preserve">    43,668.89</t>
  </si>
  <si>
    <t xml:space="preserve">    43,182.78</t>
  </si>
  <si>
    <t xml:space="preserve">      340.30</t>
  </si>
  <si>
    <t xml:space="preserve">      261.67</t>
  </si>
  <si>
    <t xml:space="preserve">      306.85</t>
  </si>
  <si>
    <t xml:space="preserve">  4,486,854.07</t>
  </si>
  <si>
    <t xml:space="preserve">  4,518,467.40</t>
  </si>
  <si>
    <t xml:space="preserve">  4,490,948.78</t>
  </si>
  <si>
    <t xml:space="preserve">   401,349.63</t>
  </si>
  <si>
    <t xml:space="preserve">   395,178.18</t>
  </si>
  <si>
    <t xml:space="preserve">   409,359.95</t>
  </si>
  <si>
    <t xml:space="preserve">  4,410,817.10</t>
  </si>
  <si>
    <t xml:space="preserve">  4,386,918.51</t>
  </si>
  <si>
    <t xml:space="preserve">  4,399,929.37</t>
  </si>
  <si>
    <t xml:space="preserve">   744,994.32</t>
  </si>
  <si>
    <t xml:space="preserve">   728,469.47</t>
  </si>
  <si>
    <t xml:space="preserve">   742,601.58</t>
  </si>
  <si>
    <t xml:space="preserve">   458,347.92</t>
  </si>
  <si>
    <t xml:space="preserve">   449,755.77</t>
  </si>
  <si>
    <t xml:space="preserve">   467,046.09</t>
  </si>
  <si>
    <t xml:space="preserve">  1,395,822.74</t>
  </si>
  <si>
    <t xml:space="preserve">  1,445,353.31</t>
  </si>
  <si>
    <t xml:space="preserve">  1,500,779.48</t>
  </si>
  <si>
    <t xml:space="preserve">  3,524,102.99</t>
  </si>
  <si>
    <t xml:space="preserve">  3,651,220.34</t>
  </si>
  <si>
    <t xml:space="preserve">  3,491,380.40</t>
  </si>
  <si>
    <t xml:space="preserve">  4,067,786.03</t>
  </si>
  <si>
    <t xml:space="preserve">  4,123,250.96</t>
  </si>
  <si>
    <t xml:space="preserve">  4,233,043.73</t>
  </si>
  <si>
    <t xml:space="preserve">   380,514.92</t>
  </si>
  <si>
    <t xml:space="preserve">   386,254.59</t>
  </si>
  <si>
    <t xml:space="preserve">   471,163.50</t>
  </si>
  <si>
    <t xml:space="preserve">    16,463.41</t>
  </si>
  <si>
    <t xml:space="preserve">    16,634.41</t>
  </si>
  <si>
    <t xml:space="preserve">    16,320.19</t>
  </si>
  <si>
    <t xml:space="preserve">      100.17</t>
  </si>
  <si>
    <t xml:space="preserve">        5.14</t>
  </si>
  <si>
    <t xml:space="preserve">       54.96</t>
  </si>
  <si>
    <t xml:space="preserve">  3,697,155.19</t>
  </si>
  <si>
    <t xml:space="preserve">  3,645,111.54</t>
  </si>
  <si>
    <t xml:space="preserve">  3,691,508.89</t>
  </si>
  <si>
    <t xml:space="preserve">   270,015.02</t>
  </si>
  <si>
    <t xml:space="preserve">   280,400.48</t>
  </si>
  <si>
    <t xml:space="preserve">   294,544.71</t>
  </si>
  <si>
    <t xml:space="preserve">  3,043,350.02</t>
  </si>
  <si>
    <t xml:space="preserve">  3,002,425.90</t>
  </si>
  <si>
    <t xml:space="preserve">  3,014,079.41</t>
  </si>
  <si>
    <t xml:space="preserve">  4,908,347.59</t>
  </si>
  <si>
    <t xml:space="preserve">  5,120,850.54</t>
  </si>
  <si>
    <t xml:space="preserve">  4,928,917.24</t>
  </si>
  <si>
    <t xml:space="preserve">   383,169.43</t>
  </si>
  <si>
    <t xml:space="preserve">   367,638.37</t>
  </si>
  <si>
    <t xml:space="preserve">   375,337.64</t>
  </si>
  <si>
    <t xml:space="preserve">     2,251.04</t>
  </si>
  <si>
    <t xml:space="preserve">     1,740.51</t>
  </si>
  <si>
    <t xml:space="preserve">     2,008.95</t>
  </si>
  <si>
    <t xml:space="preserve">    51,904.16</t>
  </si>
  <si>
    <t xml:space="preserve">    51,389.45</t>
  </si>
  <si>
    <t xml:space="preserve">    51,117.58</t>
  </si>
  <si>
    <t xml:space="preserve">    55,752.93</t>
  </si>
  <si>
    <t xml:space="preserve">    60,716.64</t>
  </si>
  <si>
    <t xml:space="preserve">    58,980.34</t>
  </si>
  <si>
    <t xml:space="preserve">     8,556.49</t>
  </si>
  <si>
    <t xml:space="preserve">     8,355.31</t>
  </si>
  <si>
    <t xml:space="preserve">     8,669.11</t>
  </si>
  <si>
    <t xml:space="preserve">      151.55</t>
  </si>
  <si>
    <t xml:space="preserve">      129.29</t>
  </si>
  <si>
    <t xml:space="preserve">      197.47</t>
  </si>
  <si>
    <t>230r1  53-60</t>
  </si>
  <si>
    <t xml:space="preserve">       72.59</t>
  </si>
  <si>
    <t xml:space="preserve">       58.09</t>
  </si>
  <si>
    <t xml:space="preserve">        8.57</t>
  </si>
  <si>
    <t xml:space="preserve">  4,147,007.56</t>
  </si>
  <si>
    <t xml:space="preserve">  4,296,305.14</t>
  </si>
  <si>
    <t xml:space="preserve">  4,235,400.04</t>
  </si>
  <si>
    <t xml:space="preserve">   255,121.25</t>
  </si>
  <si>
    <t xml:space="preserve">   259,417.91</t>
  </si>
  <si>
    <t xml:space="preserve">   258,114.56</t>
  </si>
  <si>
    <t xml:space="preserve">  1,849,293.63</t>
  </si>
  <si>
    <t xml:space="preserve">  1,885,048.15</t>
  </si>
  <si>
    <t xml:space="preserve">  1,853,772.49</t>
  </si>
  <si>
    <t xml:space="preserve">   847,542.44</t>
  </si>
  <si>
    <t xml:space="preserve">   859,369.32</t>
  </si>
  <si>
    <t xml:space="preserve">   888,959.27</t>
  </si>
  <si>
    <t xml:space="preserve">   433,250.57</t>
  </si>
  <si>
    <t xml:space="preserve">   418,644.02</t>
  </si>
  <si>
    <t xml:space="preserve">   384,922.49</t>
  </si>
  <si>
    <t xml:space="preserve">    16,991.84</t>
  </si>
  <si>
    <t xml:space="preserve">    17,025.56</t>
  </si>
  <si>
    <t xml:space="preserve">    17,774.84</t>
  </si>
  <si>
    <t xml:space="preserve">      127.29</t>
  </si>
  <si>
    <t xml:space="preserve">       47.34</t>
  </si>
  <si>
    <t xml:space="preserve">       39.27</t>
  </si>
  <si>
    <t xml:space="preserve">  4,655,429.53</t>
  </si>
  <si>
    <t xml:space="preserve">  4,643,515.96</t>
  </si>
  <si>
    <t xml:space="preserve">  4,682,843.86</t>
  </si>
  <si>
    <t xml:space="preserve">   218,387.05</t>
  </si>
  <si>
    <t xml:space="preserve">   221,822.91</t>
  </si>
  <si>
    <t xml:space="preserve">   225,614.48</t>
  </si>
  <si>
    <t xml:space="preserve">  1,726,690.26</t>
  </si>
  <si>
    <t xml:space="preserve">  1,648,298.98</t>
  </si>
  <si>
    <t xml:space="preserve">  1,676,758.69</t>
  </si>
  <si>
    <t xml:space="preserve">  1,165,703.03</t>
  </si>
  <si>
    <t xml:space="preserve">  1,207,806.44</t>
  </si>
  <si>
    <t xml:space="preserve">  1,188,185.89</t>
  </si>
  <si>
    <t xml:space="preserve">   462,533.28</t>
  </si>
  <si>
    <t xml:space="preserve">   455,847.48</t>
  </si>
  <si>
    <t xml:space="preserve">   467,478.64</t>
  </si>
  <si>
    <t xml:space="preserve">   132,062.74</t>
  </si>
  <si>
    <t xml:space="preserve">   127,762.78</t>
  </si>
  <si>
    <t xml:space="preserve">   132,625.15</t>
  </si>
  <si>
    <t xml:space="preserve">  4,541,664.51</t>
  </si>
  <si>
    <t xml:space="preserve">  4,417,339.16</t>
  </si>
  <si>
    <t xml:space="preserve">  4,438,727.23</t>
  </si>
  <si>
    <t xml:space="preserve">  4,875,697.06</t>
  </si>
  <si>
    <t xml:space="preserve">  5,191,199.63</t>
  </si>
  <si>
    <t xml:space="preserve">  5,199,099.93</t>
  </si>
  <si>
    <t xml:space="preserve">   322,733.12</t>
  </si>
  <si>
    <t xml:space="preserve">   332,346.87</t>
  </si>
  <si>
    <t xml:space="preserve">   319,647.03</t>
  </si>
  <si>
    <t xml:space="preserve">      485.00</t>
  </si>
  <si>
    <t xml:space="preserve">      467.85</t>
  </si>
  <si>
    <t xml:space="preserve">      310.34</t>
  </si>
  <si>
    <t>225r1  76-85</t>
  </si>
  <si>
    <t>-       21.20</t>
  </si>
  <si>
    <t xml:space="preserve">       43.26</t>
  </si>
  <si>
    <t xml:space="preserve">       44.99</t>
  </si>
  <si>
    <t xml:space="preserve">  4,472,059.86</t>
  </si>
  <si>
    <t xml:space="preserve">  4,412,655.70</t>
  </si>
  <si>
    <t xml:space="preserve">  4,618,201.13</t>
  </si>
  <si>
    <t xml:space="preserve">   241,870.68</t>
  </si>
  <si>
    <t xml:space="preserve">   245,017.61</t>
  </si>
  <si>
    <t xml:space="preserve">   239,099.55</t>
  </si>
  <si>
    <t xml:space="preserve">  2,114,005.49</t>
  </si>
  <si>
    <t xml:space="preserve">  2,095,394.59</t>
  </si>
  <si>
    <t xml:space="preserve">  2,120,960.22</t>
  </si>
  <si>
    <t xml:space="preserve">  1,097,363.71</t>
  </si>
  <si>
    <t xml:space="preserve">  1,144,593.34</t>
  </si>
  <si>
    <t xml:space="preserve">  1,137,072.15</t>
  </si>
  <si>
    <t xml:space="preserve">   450,553.27</t>
  </si>
  <si>
    <t xml:space="preserve">   450,406.44</t>
  </si>
  <si>
    <t xml:space="preserve">   445,816.37</t>
  </si>
  <si>
    <t xml:space="preserve">   418,640.77</t>
  </si>
  <si>
    <t xml:space="preserve">   125,300.70</t>
  </si>
  <si>
    <t xml:space="preserve">   124,368.26</t>
  </si>
  <si>
    <t xml:space="preserve">  4,235,866.30</t>
  </si>
  <si>
    <t xml:space="preserve">  4,030,360.28</t>
  </si>
  <si>
    <t xml:space="preserve">  4,196,702.79</t>
  </si>
  <si>
    <t xml:space="preserve">  5,216,707.18</t>
  </si>
  <si>
    <t xml:space="preserve">  5,205,218.78</t>
  </si>
  <si>
    <t xml:space="preserve">  5,374,005.30</t>
  </si>
  <si>
    <t xml:space="preserve">   304,673.05</t>
  </si>
  <si>
    <t xml:space="preserve">   303,220.36</t>
  </si>
  <si>
    <t xml:space="preserve">   295,297.34</t>
  </si>
  <si>
    <t xml:space="preserve">      352.50</t>
  </si>
  <si>
    <t xml:space="preserve">      565.71</t>
  </si>
  <si>
    <t xml:space="preserve">      622.99</t>
  </si>
  <si>
    <t>226r3  45-55</t>
  </si>
  <si>
    <t xml:space="preserve">       33.46</t>
  </si>
  <si>
    <t xml:space="preserve">       22.58</t>
  </si>
  <si>
    <t xml:space="preserve">       53.98</t>
  </si>
  <si>
    <t xml:space="preserve">  4,574,832.72</t>
  </si>
  <si>
    <t xml:space="preserve">  4,747,943.81</t>
  </si>
  <si>
    <t xml:space="preserve">  4,759,064.42</t>
  </si>
  <si>
    <t xml:space="preserve">   253,809.79</t>
  </si>
  <si>
    <t xml:space="preserve">   243,620.17</t>
  </si>
  <si>
    <t xml:space="preserve">   254,016.49</t>
  </si>
  <si>
    <t xml:space="preserve">  1,785,784.68</t>
  </si>
  <si>
    <t xml:space="preserve">  1,733,899.70</t>
  </si>
  <si>
    <t xml:space="preserve">  1,810,774.23</t>
  </si>
  <si>
    <t xml:space="preserve">   883,885.45</t>
  </si>
  <si>
    <t xml:space="preserve">   883,632.27</t>
  </si>
  <si>
    <t xml:space="preserve">   888,456.47</t>
  </si>
  <si>
    <t xml:space="preserve">   468,982.55</t>
  </si>
  <si>
    <t xml:space="preserve">   480,368.58</t>
  </si>
  <si>
    <t xml:space="preserve">   486,978.20</t>
  </si>
  <si>
    <t xml:space="preserve">   160,241.63</t>
  </si>
  <si>
    <t xml:space="preserve">   166,828.01</t>
  </si>
  <si>
    <t xml:space="preserve">   164,651.32</t>
  </si>
  <si>
    <t xml:space="preserve">  4,470,949.17</t>
  </si>
  <si>
    <t xml:space="preserve">  4,459,678.48</t>
  </si>
  <si>
    <t xml:space="preserve">  4,433,519.38</t>
  </si>
  <si>
    <t xml:space="preserve">  5,138,675.27</t>
  </si>
  <si>
    <t xml:space="preserve">  5,048,205.93</t>
  </si>
  <si>
    <t xml:space="preserve">  5,102,282.83</t>
  </si>
  <si>
    <t xml:space="preserve">   368,037.27</t>
  </si>
  <si>
    <t xml:space="preserve">   366,868.82</t>
  </si>
  <si>
    <t xml:space="preserve">   364,631.48</t>
  </si>
  <si>
    <t xml:space="preserve">      672.05</t>
  </si>
  <si>
    <t xml:space="preserve">      528.62</t>
  </si>
  <si>
    <t xml:space="preserve">      464.39</t>
  </si>
  <si>
    <t xml:space="preserve">       84.47</t>
  </si>
  <si>
    <t xml:space="preserve">      150.80</t>
  </si>
  <si>
    <t xml:space="preserve">       87.53</t>
  </si>
  <si>
    <t xml:space="preserve">  5,735,798.22</t>
  </si>
  <si>
    <t xml:space="preserve">  5,700,200.46</t>
  </si>
  <si>
    <t xml:space="preserve">  5,881,954.87</t>
  </si>
  <si>
    <t xml:space="preserve">   430,428.97</t>
  </si>
  <si>
    <t xml:space="preserve">  1,379,023.47</t>
  </si>
  <si>
    <t xml:space="preserve">  1,352,631.07</t>
  </si>
  <si>
    <t xml:space="preserve">  1,382,944.66</t>
  </si>
  <si>
    <t xml:space="preserve">  3,518,075.15</t>
  </si>
  <si>
    <t xml:space="preserve">  3,428,718.82</t>
  </si>
  <si>
    <t xml:space="preserve">  3,531,734.63</t>
  </si>
  <si>
    <t xml:space="preserve">  4,081,356.07</t>
  </si>
  <si>
    <t xml:space="preserve">  4,144,245.93</t>
  </si>
  <si>
    <t xml:space="preserve">  3,988,185.87</t>
  </si>
  <si>
    <t xml:space="preserve">   377,641.92</t>
  </si>
  <si>
    <t xml:space="preserve">   368,356.52</t>
  </si>
  <si>
    <t xml:space="preserve">   373,979.39</t>
  </si>
  <si>
    <t xml:space="preserve">    16,695.62</t>
  </si>
  <si>
    <t xml:space="preserve">    15,961.13</t>
  </si>
  <si>
    <t xml:space="preserve">    17,113.68</t>
  </si>
  <si>
    <t xml:space="preserve">       13.44</t>
  </si>
  <si>
    <t xml:space="preserve">        3.99</t>
  </si>
  <si>
    <t xml:space="preserve">       72.58</t>
  </si>
  <si>
    <t xml:space="preserve">  3,796,783.93</t>
  </si>
  <si>
    <t xml:space="preserve">  3,648,555.58</t>
  </si>
  <si>
    <t xml:space="preserve">  3,641,149.89</t>
  </si>
  <si>
    <t xml:space="preserve">   261,460.52</t>
  </si>
  <si>
    <t xml:space="preserve">   265,319.50</t>
  </si>
  <si>
    <t xml:space="preserve">   264,476.13</t>
  </si>
  <si>
    <t xml:space="preserve">  2,775,792.71</t>
  </si>
  <si>
    <t xml:space="preserve">  2,813,892.43</t>
  </si>
  <si>
    <t xml:space="preserve">  2,849,629.36</t>
  </si>
  <si>
    <t xml:space="preserve">  4,519,318.08</t>
  </si>
  <si>
    <t xml:space="preserve">  4,440,559.58</t>
  </si>
  <si>
    <t xml:space="preserve">  4,494,269.43</t>
  </si>
  <si>
    <t xml:space="preserve">   379,539.54</t>
  </si>
  <si>
    <t xml:space="preserve">   375,791.28</t>
  </si>
  <si>
    <t xml:space="preserve">   375,099.02</t>
  </si>
  <si>
    <t xml:space="preserve">     1,834.20</t>
  </si>
  <si>
    <t xml:space="preserve">     2,095.78</t>
  </si>
  <si>
    <t xml:space="preserve">     1,676.22</t>
  </si>
  <si>
    <t xml:space="preserve">   189,689.29</t>
  </si>
  <si>
    <t xml:space="preserve">   187,248.16</t>
  </si>
  <si>
    <t xml:space="preserve">   186,381.53</t>
  </si>
  <si>
    <t xml:space="preserve">   209,155.34</t>
  </si>
  <si>
    <t xml:space="preserve">   201,392.73</t>
  </si>
  <si>
    <t xml:space="preserve">   208,106.74</t>
  </si>
  <si>
    <t xml:space="preserve">    11,363.57</t>
  </si>
  <si>
    <t xml:space="preserve">    11,164.61</t>
  </si>
  <si>
    <t xml:space="preserve">    11,143.40</t>
  </si>
  <si>
    <t xml:space="preserve">      261.23</t>
  </si>
  <si>
    <t xml:space="preserve">      197.61</t>
  </si>
  <si>
    <t xml:space="preserve">      230.13</t>
  </si>
  <si>
    <t xml:space="preserve">       17.18</t>
  </si>
  <si>
    <t xml:space="preserve">       37.91</t>
  </si>
  <si>
    <t xml:space="preserve">       67.06</t>
  </si>
  <si>
    <t xml:space="preserve">  4,491,666.94</t>
  </si>
  <si>
    <t xml:space="preserve">  4,481,249.69</t>
  </si>
  <si>
    <t xml:space="preserve">  4,392,480.22</t>
  </si>
  <si>
    <t xml:space="preserve">   303,197.30</t>
  </si>
  <si>
    <t xml:space="preserve">   394,236.39</t>
  </si>
  <si>
    <t xml:space="preserve">   302,753.44</t>
  </si>
  <si>
    <t xml:space="preserve">  2,458,768.58</t>
  </si>
  <si>
    <t xml:space="preserve">  2,486,452.83</t>
  </si>
  <si>
    <t xml:space="preserve">  2,432,736.33</t>
  </si>
  <si>
    <t xml:space="preserve">  1,069,315.56</t>
  </si>
  <si>
    <t xml:space="preserve">  1,069,822.93</t>
  </si>
  <si>
    <t xml:space="preserve">  1,056,333.84</t>
  </si>
  <si>
    <t xml:space="preserve">   445,111.63</t>
  </si>
  <si>
    <t xml:space="preserve">   431,346.73</t>
  </si>
  <si>
    <t xml:space="preserve">   453,783.72</t>
  </si>
  <si>
    <t xml:space="preserve">   158,503.60</t>
  </si>
  <si>
    <t xml:space="preserve">   158,725.30</t>
  </si>
  <si>
    <t xml:space="preserve">   161,565.48</t>
  </si>
  <si>
    <t xml:space="preserve">  4,081,289.70</t>
  </si>
  <si>
    <t xml:space="preserve">  4,074,111.63</t>
  </si>
  <si>
    <t xml:space="preserve">  4,197,485.03</t>
  </si>
  <si>
    <t xml:space="preserve">  4,597,926.51</t>
  </si>
  <si>
    <t xml:space="preserve">  4,695,003.81</t>
  </si>
  <si>
    <t xml:space="preserve">  4,730,748.35</t>
  </si>
  <si>
    <t xml:space="preserve">   351,216.21</t>
  </si>
  <si>
    <t xml:space="preserve">   336,847.54</t>
  </si>
  <si>
    <t xml:space="preserve">   351,636.15</t>
  </si>
  <si>
    <t xml:space="preserve">      710.47</t>
  </si>
  <si>
    <t xml:space="preserve">      518.73</t>
  </si>
  <si>
    <t xml:space="preserve">      634.45</t>
  </si>
  <si>
    <t xml:space="preserve">      238.17</t>
  </si>
  <si>
    <t xml:space="preserve">      317.11</t>
  </si>
  <si>
    <t xml:space="preserve">      250.20</t>
  </si>
  <si>
    <t xml:space="preserve">  4,354,113.73</t>
  </si>
  <si>
    <t xml:space="preserve">  4,514,628.15</t>
  </si>
  <si>
    <t xml:space="preserve">  4,388,452.83</t>
  </si>
  <si>
    <t xml:space="preserve">   361,251.98</t>
  </si>
  <si>
    <t xml:space="preserve">   376,305.32</t>
  </si>
  <si>
    <t xml:space="preserve">   383,162.09</t>
  </si>
  <si>
    <t xml:space="preserve">  4,343,052.63</t>
  </si>
  <si>
    <t xml:space="preserve">  4,236,989.53</t>
  </si>
  <si>
    <t xml:space="preserve">  4,287,368.55</t>
  </si>
  <si>
    <t xml:space="preserve">   727,475.59</t>
  </si>
  <si>
    <t xml:space="preserve">   709,693.89</t>
  </si>
  <si>
    <t xml:space="preserve">   698,412.16</t>
  </si>
  <si>
    <t xml:space="preserve">   432,896.38</t>
  </si>
  <si>
    <t xml:space="preserve">   419,427.29</t>
  </si>
  <si>
    <t xml:space="preserve">   431,815.24</t>
  </si>
  <si>
    <t xml:space="preserve">  1,408,442.80</t>
  </si>
  <si>
    <t xml:space="preserve">  1,393,685.99</t>
  </si>
  <si>
    <t xml:space="preserve">  1,434,601.67</t>
  </si>
  <si>
    <t xml:space="preserve">  3,467,939.19</t>
  </si>
  <si>
    <t xml:space="preserve">  3,571,343.18</t>
  </si>
  <si>
    <t xml:space="preserve">  3,555,156.33</t>
  </si>
  <si>
    <t xml:space="preserve">  4,060,244.97</t>
  </si>
  <si>
    <t xml:space="preserve">  4,057,722.35</t>
  </si>
  <si>
    <t xml:space="preserve">  4,167,199.32</t>
  </si>
  <si>
    <t xml:space="preserve">   401,014.04</t>
  </si>
  <si>
    <t xml:space="preserve">   379,786.84</t>
  </si>
  <si>
    <t xml:space="preserve">  3,852,998.52</t>
  </si>
  <si>
    <t xml:space="preserve">  3,815,694.23</t>
  </si>
  <si>
    <t xml:space="preserve">  4,029,772.07</t>
  </si>
  <si>
    <t xml:space="preserve">   343,535.39</t>
  </si>
  <si>
    <t xml:space="preserve">   347,499.75</t>
  </si>
  <si>
    <t xml:space="preserve">   332,234.81</t>
  </si>
  <si>
    <t xml:space="preserve">  3,805,470.06</t>
  </si>
  <si>
    <t xml:space="preserve">  3,885,366.85</t>
  </si>
  <si>
    <t xml:space="preserve">  3,881,109.86</t>
  </si>
  <si>
    <t xml:space="preserve">   688,296.50</t>
  </si>
  <si>
    <t xml:space="preserve">   696,306.00</t>
  </si>
  <si>
    <t xml:space="preserve">   694,460.95</t>
  </si>
  <si>
    <t xml:space="preserve">   407,739.29</t>
  </si>
  <si>
    <t xml:space="preserve">   414,713.62</t>
  </si>
  <si>
    <t xml:space="preserve">   414,918.79</t>
  </si>
  <si>
    <t xml:space="preserve">  1,333,321.06</t>
  </si>
  <si>
    <t xml:space="preserve">  1,343,519.27</t>
  </si>
  <si>
    <t xml:space="preserve">  1,336,329.73</t>
  </si>
  <si>
    <t xml:space="preserve">  3,399,779.29</t>
  </si>
  <si>
    <t xml:space="preserve">  3,571,240.04</t>
  </si>
  <si>
    <t xml:space="preserve">  3,437,219.82</t>
  </si>
  <si>
    <t xml:space="preserve">  3,997,991.90</t>
  </si>
  <si>
    <t xml:space="preserve">  3,935,127.80</t>
  </si>
  <si>
    <t xml:space="preserve">  3,930,331.86</t>
  </si>
  <si>
    <t xml:space="preserve">   371,690.07</t>
  </si>
  <si>
    <t xml:space="preserve">   365,349.02</t>
  </si>
  <si>
    <t xml:space="preserve">   368,367.85</t>
  </si>
  <si>
    <t xml:space="preserve">    17,331.85</t>
  </si>
  <si>
    <t xml:space="preserve">    16,464.15</t>
  </si>
  <si>
    <t xml:space="preserve">    16,575.85</t>
  </si>
  <si>
    <t xml:space="preserve">       53.51</t>
  </si>
  <si>
    <t>-       42.46</t>
  </si>
  <si>
    <t xml:space="preserve">       66.49</t>
  </si>
  <si>
    <t xml:space="preserve">     6,854.83</t>
  </si>
  <si>
    <t xml:space="preserve">     6,496.32</t>
  </si>
  <si>
    <t xml:space="preserve">     6,610.98</t>
  </si>
  <si>
    <t xml:space="preserve">     8,255.86</t>
  </si>
  <si>
    <t xml:space="preserve">     8,224.18</t>
  </si>
  <si>
    <t xml:space="preserve">     8,247.37</t>
  </si>
  <si>
    <t xml:space="preserve">     7,804.57</t>
  </si>
  <si>
    <t xml:space="preserve">     8,061.76</t>
  </si>
  <si>
    <t xml:space="preserve">     8,007.54</t>
  </si>
  <si>
    <t xml:space="preserve">     1,517.07</t>
  </si>
  <si>
    <t xml:space="preserve">     1,343.78</t>
  </si>
  <si>
    <t xml:space="preserve">     1,370.91</t>
  </si>
  <si>
    <t xml:space="preserve">      920.56</t>
  </si>
  <si>
    <t xml:space="preserve">      957.15</t>
  </si>
  <si>
    <t xml:space="preserve">      925.97</t>
  </si>
  <si>
    <t xml:space="preserve">      182.14</t>
  </si>
  <si>
    <t xml:space="preserve">      560.92</t>
  </si>
  <si>
    <t xml:space="preserve">      284.36</t>
  </si>
  <si>
    <t xml:space="preserve">    11,516.31</t>
  </si>
  <si>
    <t xml:space="preserve">    11,408.64</t>
  </si>
  <si>
    <t xml:space="preserve">    11,236.49</t>
  </si>
  <si>
    <t xml:space="preserve">     3,999.50</t>
  </si>
  <si>
    <t xml:space="preserve">     5,628.03</t>
  </si>
  <si>
    <t xml:space="preserve">   127,721.27</t>
  </si>
  <si>
    <t xml:space="preserve">     7,796.49</t>
  </si>
  <si>
    <t xml:space="preserve">     7,569.79</t>
  </si>
  <si>
    <t xml:space="preserve">     7,395.57</t>
  </si>
  <si>
    <t xml:space="preserve">       31.13</t>
  </si>
  <si>
    <t xml:space="preserve">       96.22</t>
  </si>
  <si>
    <t xml:space="preserve">       75.27</t>
  </si>
  <si>
    <t xml:space="preserve">        2.10</t>
  </si>
  <si>
    <t xml:space="preserve">       33.81</t>
  </si>
  <si>
    <t xml:space="preserve">       93.78</t>
  </si>
  <si>
    <t xml:space="preserve">  3,732,447.74</t>
  </si>
  <si>
    <t xml:space="preserve">  3,828,656.27</t>
  </si>
  <si>
    <t xml:space="preserve">  3,863,080.47</t>
  </si>
  <si>
    <t xml:space="preserve">   352,839.72</t>
  </si>
  <si>
    <t xml:space="preserve">   346,588.83</t>
  </si>
  <si>
    <t xml:space="preserve">   357,641.77</t>
  </si>
  <si>
    <t xml:space="preserve">  3,658,991.56</t>
  </si>
  <si>
    <t xml:space="preserve">  3,630,140.45</t>
  </si>
  <si>
    <t xml:space="preserve">  3,536,591.96</t>
  </si>
  <si>
    <t xml:space="preserve">   905,918.84</t>
  </si>
  <si>
    <t xml:space="preserve">   910,723.64</t>
  </si>
  <si>
    <t xml:space="preserve">   905,163.73</t>
  </si>
  <si>
    <t xml:space="preserve">   397,357.83</t>
  </si>
  <si>
    <t xml:space="preserve">   393,441.17</t>
  </si>
  <si>
    <t xml:space="preserve">   394,852.96</t>
  </si>
  <si>
    <t xml:space="preserve">   463,718.87</t>
  </si>
  <si>
    <t xml:space="preserve">   471,226.35</t>
  </si>
  <si>
    <t xml:space="preserve">   462,287.87</t>
  </si>
  <si>
    <t xml:space="preserve">  3,789,354.31</t>
  </si>
  <si>
    <t xml:space="preserve">  3,822,290.05</t>
  </si>
  <si>
    <t xml:space="preserve">  3,891,238.65</t>
  </si>
  <si>
    <t xml:space="preserve">  4,534,176.63</t>
  </si>
  <si>
    <t xml:space="preserve">  4,451,345.41</t>
  </si>
  <si>
    <t xml:space="preserve">  4,491,166.07</t>
  </si>
  <si>
    <t xml:space="preserve">   303,126.96</t>
  </si>
  <si>
    <t xml:space="preserve">   298,378.62</t>
  </si>
  <si>
    <t xml:space="preserve">   290,042.86</t>
  </si>
  <si>
    <t xml:space="preserve">      744.63</t>
  </si>
  <si>
    <t xml:space="preserve">      736.31</t>
  </si>
  <si>
    <t xml:space="preserve">      236.58</t>
  </si>
  <si>
    <t xml:space="preserve">      304.61</t>
  </si>
  <si>
    <t xml:space="preserve">      206.67</t>
  </si>
  <si>
    <t xml:space="preserve">  4,194,952.47</t>
  </si>
  <si>
    <t xml:space="preserve">  4,177,171.82</t>
  </si>
  <si>
    <t xml:space="preserve">  4,257,688.97</t>
  </si>
  <si>
    <t xml:space="preserve">   363,925.47</t>
  </si>
  <si>
    <t xml:space="preserve">   351,637.34</t>
  </si>
  <si>
    <t xml:space="preserve">   373,728.80</t>
  </si>
  <si>
    <t xml:space="preserve">  4,017,184.38</t>
  </si>
  <si>
    <t xml:space="preserve">  3,972,711.93</t>
  </si>
  <si>
    <t xml:space="preserve">  4,021,128.59</t>
  </si>
  <si>
    <t xml:space="preserve">   696,250.11</t>
  </si>
  <si>
    <t xml:space="preserve">   728,881.30</t>
  </si>
  <si>
    <t xml:space="preserve">   706,314.13</t>
  </si>
  <si>
    <t xml:space="preserve">   435,771.22</t>
  </si>
  <si>
    <t xml:space="preserve">   427,727.30</t>
  </si>
  <si>
    <t>drift-5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</si>
  <si>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</si>
  <si>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</si>
  <si>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</si>
  <si>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</si>
  <si>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</si>
  <si>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</si>
  <si>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</si>
  <si>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</si>
  <si>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Al 396.152</t>
  </si>
  <si>
    <t>Na 589.592</t>
  </si>
  <si>
    <t>total</t>
  </si>
  <si>
    <t>Drift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</si>
  <si>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</si>
  <si>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</si>
  <si>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</si>
  <si>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</si>
  <si>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</si>
  <si>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</si>
  <si>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</si>
  <si>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</si>
  <si>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</si>
  <si>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</si>
  <si>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>305ROCK</t>
  </si>
  <si>
    <t>drift-1</t>
  </si>
  <si>
    <t>Sample</t>
  </si>
  <si>
    <t>Measured</t>
  </si>
  <si>
    <t>Intensity</t>
  </si>
  <si>
    <t>RSD(%)</t>
  </si>
  <si>
    <t>JP-1</t>
  </si>
  <si>
    <t>BHVO-2</t>
  </si>
  <si>
    <t>Ca 393.366</t>
  </si>
  <si>
    <t>Fe 259.940</t>
  </si>
  <si>
    <t>Mg 285.213</t>
  </si>
  <si>
    <t>Mn 257.610</t>
  </si>
  <si>
    <t>Si 251.611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</si>
  <si>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</si>
  <si>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</si>
  <si>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</si>
  <si>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</si>
  <si>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</si>
  <si>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</si>
  <si>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</si>
  <si>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</si>
  <si>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</si>
  <si>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</si>
  <si>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</si>
  <si>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</si>
  <si>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</si>
  <si>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</si>
  <si>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</si>
  <si>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</si>
  <si>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</si>
  <si>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</si>
  <si>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</si>
  <si>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</si>
  <si>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</si>
  <si>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</si>
  <si>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</si>
  <si>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</si>
  <si>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Power:</t>
  </si>
  <si>
    <t>1000</t>
  </si>
  <si>
    <t>Auxiliary Flow:</t>
  </si>
  <si>
    <t>0.0</t>
  </si>
  <si>
    <t>jp-1-2</t>
  </si>
  <si>
    <t>ja-3-2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</si>
  <si>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</si>
  <si>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</si>
  <si>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</si>
  <si>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</si>
  <si>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</si>
  <si>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</si>
  <si>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</si>
  <si>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</si>
  <si>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</si>
  <si>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</si>
  <si>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</si>
  <si>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 xml:space="preserve">   307,741.39</t>
  </si>
  <si>
    <t>average blank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</si>
  <si>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</si>
  <si>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</si>
  <si>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</si>
  <si>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</si>
  <si>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</si>
  <si>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</si>
  <si>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>drift-3</t>
  </si>
  <si>
    <t>dts-1-1</t>
  </si>
  <si>
    <t>drift-2</t>
  </si>
  <si>
    <t>ja-3-1</t>
  </si>
  <si>
    <t>P 178.229</t>
  </si>
  <si>
    <t xml:space="preserve">Nebulizer Flow: </t>
  </si>
  <si>
    <t>Sheath Flow:</t>
  </si>
  <si>
    <t>G1</t>
  </si>
  <si>
    <t>DateTime:</t>
  </si>
  <si>
    <t>drift-6</t>
  </si>
  <si>
    <t>bir-1-2</t>
  </si>
  <si>
    <t>Drift Corrected</t>
  </si>
  <si>
    <t>%wt</t>
  </si>
  <si>
    <t>ROA3</t>
  </si>
  <si>
    <t>Blank Corrected</t>
  </si>
  <si>
    <r>
      <t>But</t>
    </r>
    <r>
      <rPr>
        <sz val="10"/>
        <rFont val="Arial"/>
        <family val="0"/>
      </rPr>
      <t>,</t>
    </r>
    <r>
      <rPr>
        <sz val="10"/>
        <rFont val="Arial"/>
        <family val="0"/>
      </rPr>
      <t xml:space="preserve"> peridotic standards (JP-1 &amp; DTS-1) are </t>
    </r>
    <r>
      <rPr>
        <b/>
        <sz val="10"/>
        <rFont val="Arial"/>
        <family val="0"/>
      </rPr>
      <t>taken away</t>
    </r>
    <r>
      <rPr>
        <sz val="10"/>
        <rFont val="Arial"/>
        <family val="0"/>
      </rPr>
      <t xml:space="preserve"> from regression of </t>
    </r>
    <r>
      <rPr>
        <b/>
        <sz val="10"/>
        <color indexed="10"/>
        <rFont val="Arial"/>
        <family val="2"/>
      </rPr>
      <t>Mg</t>
    </r>
    <r>
      <rPr>
        <sz val="10"/>
        <rFont val="Arial"/>
        <family val="0"/>
      </rPr>
      <t xml:space="preserve"> for </t>
    </r>
    <r>
      <rPr>
        <b/>
        <i/>
        <sz val="10"/>
        <rFont val="Arial"/>
        <family val="0"/>
      </rPr>
      <t>basaltic</t>
    </r>
    <r>
      <rPr>
        <sz val="10"/>
        <rFont val="Arial"/>
        <family val="0"/>
      </rPr>
      <t xml:space="preserve"> samples (see sheets "blk, drift &amp; conc calc" and "regressions")</t>
    </r>
  </si>
  <si>
    <t>Nebulizer :</t>
  </si>
  <si>
    <t>Meinhard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</si>
  <si>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</si>
  <si>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</si>
  <si>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</si>
  <si>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</si>
  <si>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</si>
  <si>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</si>
  <si>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</si>
  <si>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</si>
  <si>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</si>
  <si>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</si>
  <si>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</si>
  <si>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</si>
  <si>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</si>
  <si>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</si>
  <si>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</si>
  <si>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</si>
  <si>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31</t>
  </si>
  <si>
    <t>Review:</t>
  </si>
  <si>
    <t>Analyst:</t>
  </si>
  <si>
    <t>Date:</t>
  </si>
  <si>
    <t>Visa:</t>
  </si>
  <si>
    <t xml:space="preserve"> 4294967295  of  1</t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</si>
  <si>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</si>
  <si>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</si>
  <si>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</si>
  <si>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</si>
  <si>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</si>
  <si>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</si>
  <si>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</si>
  <si>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</si>
  <si>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Analysis report from: 21.02.2005             Run: 305majors13</t>
  </si>
  <si>
    <t xml:space="preserve">      254.66</t>
  </si>
  <si>
    <t xml:space="preserve">      241.57</t>
  </si>
  <si>
    <t xml:space="preserve">      233.08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</si>
  <si>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</si>
  <si>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</si>
  <si>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</si>
  <si>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</si>
  <si>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t>jp-1-1</t>
  </si>
  <si>
    <t>drift-4</t>
  </si>
  <si>
    <t>JP-1, BIR-1, JA-3, and DTS-1 are used as standards for this run.</t>
  </si>
  <si>
    <t>3</t>
  </si>
  <si>
    <t>Print Date: 06-12-2004</t>
  </si>
  <si>
    <t>This file corresponds to 1309B-3 majors.xls and 1309B-3 majors int.xls.</t>
  </si>
  <si>
    <t>These are in Geochem/ICPRawData/batch3 folder</t>
  </si>
  <si>
    <t>blank-1</t>
  </si>
  <si>
    <t>bir-1-1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</si>
  <si>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</si>
  <si>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</si>
  <si>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</si>
  <si>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</si>
  <si>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</si>
  <si>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</si>
  <si>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</si>
  <si>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</si>
  <si>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</si>
  <si>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</si>
  <si>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</si>
  <si>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</si>
  <si>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</si>
  <si>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</si>
  <si>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</si>
  <si>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</si>
  <si>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</si>
  <si>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</si>
  <si>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</si>
  <si>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</si>
  <si>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 xml:space="preserve">      150.65</t>
  </si>
  <si>
    <t>dts-1-2</t>
  </si>
  <si>
    <t>#: 30</t>
  </si>
  <si>
    <t>jb3-2</t>
  </si>
  <si>
    <t>JB-3 (Imai et al., 1995)</t>
  </si>
  <si>
    <r>
      <t xml:space="preserve">Only </t>
    </r>
    <r>
      <rPr>
        <b/>
        <i/>
        <sz val="10"/>
        <rFont val="Arial"/>
        <family val="0"/>
      </rPr>
      <t>Major elements</t>
    </r>
    <r>
      <rPr>
        <sz val="10"/>
        <rFont val="Arial"/>
        <family val="0"/>
      </rPr>
      <t xml:space="preserve"> (except for P and including Sc) data are listed in this file.</t>
    </r>
  </si>
  <si>
    <t>drift-8</t>
  </si>
  <si>
    <t>214r3  45-55</t>
  </si>
  <si>
    <t>212r4  72-78</t>
  </si>
  <si>
    <t xml:space="preserve">      794.00</t>
  </si>
  <si>
    <t>244r1  16-26</t>
  </si>
  <si>
    <t>246r1  60-69</t>
  </si>
  <si>
    <t>248r2  5-11</t>
  </si>
  <si>
    <t>250r3  28-36</t>
  </si>
  <si>
    <t>252r1  88-96</t>
  </si>
  <si>
    <t>254r1  36-45</t>
  </si>
  <si>
    <t>255r1  28-35</t>
  </si>
  <si>
    <t>256r2  88-94</t>
  </si>
  <si>
    <t>258r1  34-39</t>
  </si>
  <si>
    <t>264r1  52-60</t>
  </si>
  <si>
    <t>267r2  111-120</t>
  </si>
  <si>
    <t xml:space="preserve">     3,618.70</t>
  </si>
  <si>
    <t>drift-7</t>
  </si>
  <si>
    <t>1309B-3 mojors.xls is all data files copied to sheets "RawData major" in this file, and Intensity and RSD are listed in 1309B-3 majors int.xls.</t>
  </si>
  <si>
    <t>P2O5</t>
  </si>
  <si>
    <t xml:space="preserve">JA-3 </t>
  </si>
  <si>
    <t>P</t>
  </si>
  <si>
    <t>P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</si>
  <si>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</si>
  <si>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</si>
  <si>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</si>
  <si>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</si>
  <si>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</si>
  <si>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</si>
  <si>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</si>
  <si>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</si>
  <si>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</si>
  <si>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</si>
  <si>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</si>
  <si>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</si>
  <si>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</si>
  <si>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</si>
  <si>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</si>
  <si>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</si>
  <si>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</si>
  <si>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</si>
  <si>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</si>
  <si>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</si>
  <si>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</si>
  <si>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</si>
  <si>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</si>
  <si>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</si>
  <si>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</si>
  <si>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</si>
  <si>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blank-2</t>
  </si>
  <si>
    <t>Slope, Intercept and trend calculations use only 4 and 4 rows, so if you need more don’t forget to change the calculations</t>
  </si>
  <si>
    <t>DTS-1 (1)</t>
  </si>
  <si>
    <t>JA-3 (1)</t>
  </si>
  <si>
    <t>JP-1 (2)</t>
  </si>
  <si>
    <t>#: 9</t>
  </si>
  <si>
    <t>#: 10</t>
  </si>
  <si>
    <t>#: 11</t>
  </si>
  <si>
    <t>#: 32</t>
  </si>
  <si>
    <t>#: 12</t>
  </si>
  <si>
    <t>#: 13</t>
  </si>
  <si>
    <t>#: 14</t>
  </si>
  <si>
    <t>jb3-1</t>
  </si>
  <si>
    <t>Average calculated using rows 4 and 5.  Don’t forget to change calculation if you have more than 2 blanks</t>
  </si>
  <si>
    <t>K 766.490</t>
  </si>
  <si>
    <t>Ti 334.941</t>
  </si>
  <si>
    <t>Nb</t>
  </si>
  <si>
    <t>K2O</t>
  </si>
  <si>
    <t>TiO2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</si>
</sst>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m/d/yy&quot;  &quot;h&quot;:&quot;mm"/>
    <numFmt numFmtId="191" formatCode="#,##0.00_);\-#,##0.00"/>
    <numFmt numFmtId="192" formatCode="0.0000"/>
    <numFmt numFmtId="193" formatCode="0.000"/>
    <numFmt numFmtId="194" formatCode="_(* #,##0_);_(* \(#,##0\);_(* &quot;-&quot;??_);_(@_)"/>
    <numFmt numFmtId="195" formatCode="0.0"/>
    <numFmt numFmtId="196" formatCode="dd&quot;.&quot;mm&quot;.&quot;yyyy&quot;  &quot;h&quot;:&quot;mm"/>
    <numFmt numFmtId="197" formatCode="0.00_ "/>
    <numFmt numFmtId="198" formatCode="0.000_ "/>
    <numFmt numFmtId="199" formatCode="#,##0.00000_);\-#,##0.00000"/>
    <numFmt numFmtId="200" formatCode="#,##0.000_);\-#,##0.000"/>
    <numFmt numFmtId="201" formatCode="hh&quot;:&quot;mm"/>
    <numFmt numFmtId="202" formatCode="0.00_);[Red]\(0.00\)"/>
    <numFmt numFmtId="203" formatCode="0.00000000_ "/>
    <numFmt numFmtId="204" formatCode="0.0000000_ "/>
    <numFmt numFmtId="205" formatCode="0.000000_ "/>
    <numFmt numFmtId="206" formatCode="0.00000_ "/>
    <numFmt numFmtId="207" formatCode="0.0000_ "/>
    <numFmt numFmtId="208" formatCode="0.00000"/>
    <numFmt numFmtId="209" formatCode="0.000000"/>
    <numFmt numFmtId="210" formatCode="0.0000000"/>
    <numFmt numFmtId="211" formatCode="0.00000000"/>
    <numFmt numFmtId="212" formatCode="0.000000000"/>
    <numFmt numFmtId="213" formatCode="yyyy/m/d\ h:mm;@"/>
    <numFmt numFmtId="214" formatCode="0_);[Red]\(0\)"/>
  </numFmts>
  <fonts count="43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0"/>
    </font>
    <font>
      <b/>
      <sz val="8"/>
      <name val="Arial"/>
      <family val="2"/>
    </font>
    <font>
      <sz val="10"/>
      <color indexed="8"/>
      <name val="MS Sans Serif"/>
      <family val="0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6"/>
      <name val="ＭＳ Ｐゴシック"/>
      <family val="3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95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94" fontId="1" fillId="0" borderId="0" xfId="16" applyNumberFormat="1" applyFont="1" applyAlignment="1">
      <alignment/>
    </xf>
    <xf numFmtId="192" fontId="1" fillId="0" borderId="0" xfId="0" applyNumberFormat="1" applyFont="1" applyAlignment="1">
      <alignment/>
    </xf>
    <xf numFmtId="193" fontId="1" fillId="0" borderId="0" xfId="0" applyNumberFormat="1" applyFont="1" applyAlignment="1">
      <alignment/>
    </xf>
    <xf numFmtId="192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92" fontId="1" fillId="0" borderId="0" xfId="0" applyNumberFormat="1" applyFont="1" applyFill="1" applyAlignment="1">
      <alignment/>
    </xf>
    <xf numFmtId="193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94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7" fontId="4" fillId="0" borderId="0" xfId="0" applyNumberFormat="1" applyFont="1" applyFill="1" applyAlignment="1">
      <alignment horizontal="right"/>
    </xf>
    <xf numFmtId="197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8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9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91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7" fontId="1" fillId="0" borderId="0" xfId="0" applyNumberFormat="1" applyFont="1" applyFill="1" applyAlignment="1">
      <alignment/>
    </xf>
    <xf numFmtId="202" fontId="1" fillId="0" borderId="0" xfId="0" applyNumberFormat="1" applyFont="1" applyFill="1" applyBorder="1" applyAlignment="1">
      <alignment horizontal="right" vertical="center"/>
    </xf>
    <xf numFmtId="202" fontId="1" fillId="0" borderId="0" xfId="0" applyNumberFormat="1" applyFont="1" applyFill="1" applyBorder="1" applyAlignment="1" applyProtection="1">
      <alignment/>
      <protection/>
    </xf>
    <xf numFmtId="202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202" fontId="15" fillId="0" borderId="0" xfId="0" applyNumberFormat="1" applyFont="1" applyFill="1" applyBorder="1" applyAlignment="1">
      <alignment/>
    </xf>
    <xf numFmtId="213" fontId="1" fillId="0" borderId="0" xfId="0" applyNumberFormat="1" applyFont="1" applyFill="1" applyBorder="1" applyAlignment="1">
      <alignment horizontal="left" vertical="center"/>
    </xf>
    <xf numFmtId="213" fontId="8" fillId="0" borderId="0" xfId="0" applyNumberFormat="1" applyFont="1" applyFill="1" applyBorder="1" applyAlignment="1">
      <alignment horizontal="left" vertical="center"/>
    </xf>
    <xf numFmtId="213" fontId="1" fillId="0" borderId="0" xfId="0" applyNumberFormat="1" applyFont="1" applyFill="1" applyBorder="1" applyAlignment="1">
      <alignment vertical="center"/>
    </xf>
    <xf numFmtId="213" fontId="1" fillId="0" borderId="0" xfId="0" applyNumberFormat="1" applyFont="1" applyFill="1" applyBorder="1" applyAlignment="1" applyProtection="1">
      <alignment/>
      <protection/>
    </xf>
    <xf numFmtId="213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7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7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193" fontId="9" fillId="0" borderId="0" xfId="0" applyNumberFormat="1" applyFont="1" applyFill="1" applyAlignment="1">
      <alignment/>
    </xf>
    <xf numFmtId="193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201" fontId="24" fillId="0" borderId="0" xfId="0" applyAlignment="1">
      <alignment vertical="center"/>
    </xf>
    <xf numFmtId="191" fontId="24" fillId="0" borderId="0" xfId="0" applyAlignment="1">
      <alignment horizontal="right" vertical="center"/>
    </xf>
    <xf numFmtId="0" fontId="25" fillId="0" borderId="0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7" fillId="0" borderId="0" xfId="0" applyAlignment="1">
      <alignment horizontal="left" vertical="center"/>
    </xf>
    <xf numFmtId="0" fontId="24" fillId="0" borderId="0" xfId="0" applyAlignment="1">
      <alignment horizontal="left" vertical="center"/>
    </xf>
    <xf numFmtId="0" fontId="24" fillId="0" borderId="0" xfId="0" applyAlignment="1">
      <alignment vertical="center"/>
    </xf>
    <xf numFmtId="0" fontId="28" fillId="0" borderId="0" xfId="0" applyAlignment="1">
      <alignment horizontal="left" vertical="center"/>
    </xf>
    <xf numFmtId="191" fontId="24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6" fontId="29" fillId="0" borderId="0" xfId="0" applyAlignment="1">
      <alignment vertical="center"/>
    </xf>
    <xf numFmtId="0" fontId="30" fillId="0" borderId="0" xfId="0" applyAlignment="1">
      <alignment horizontal="left" vertical="center"/>
    </xf>
    <xf numFmtId="0" fontId="31" fillId="0" borderId="0" xfId="0" applyAlignment="1">
      <alignment horizontal="left" vertical="center"/>
    </xf>
    <xf numFmtId="3" fontId="24" fillId="0" borderId="0" xfId="0" applyAlignment="1">
      <alignment horizontal="left" vertical="center"/>
    </xf>
    <xf numFmtId="0" fontId="32" fillId="0" borderId="0" xfId="0" applyAlignment="1">
      <alignment horizontal="left" vertical="center"/>
    </xf>
    <xf numFmtId="199" fontId="24" fillId="0" borderId="0" xfId="0" applyAlignment="1">
      <alignment horizontal="left" vertical="center"/>
    </xf>
    <xf numFmtId="200" fontId="24" fillId="0" borderId="0" xfId="0" applyAlignment="1">
      <alignment horizontal="left" vertical="center"/>
    </xf>
    <xf numFmtId="0" fontId="33" fillId="0" borderId="0" xfId="0" applyAlignment="1">
      <alignment horizontal="left" vertical="center"/>
    </xf>
    <xf numFmtId="0" fontId="33" fillId="0" borderId="0" xfId="0" applyAlignment="1">
      <alignment horizontal="right" vertical="center"/>
    </xf>
    <xf numFmtId="0" fontId="34" fillId="0" borderId="0" xfId="0" applyAlignment="1">
      <alignment horizontal="right" vertical="center"/>
    </xf>
    <xf numFmtId="0" fontId="29" fillId="0" borderId="0" xfId="0" applyAlignment="1">
      <alignment vertical="center"/>
    </xf>
    <xf numFmtId="200" fontId="29" fillId="0" borderId="0" xfId="0" applyAlignment="1">
      <alignment horizontal="right" vertical="center"/>
    </xf>
    <xf numFmtId="0" fontId="24" fillId="0" borderId="0" xfId="0" applyAlignment="1">
      <alignment horizontal="right" vertical="center"/>
    </xf>
    <xf numFmtId="0" fontId="35" fillId="0" borderId="0" xfId="0" applyAlignment="1">
      <alignment horizontal="right" vertical="center"/>
    </xf>
    <xf numFmtId="0" fontId="36" fillId="0" borderId="0" xfId="0" applyAlignment="1">
      <alignment horizontal="left" vertical="center"/>
    </xf>
    <xf numFmtId="0" fontId="37" fillId="0" borderId="0" xfId="0" applyAlignment="1">
      <alignment horizontal="left" vertical="center"/>
    </xf>
    <xf numFmtId="0" fontId="37" fillId="0" borderId="0" xfId="0" applyAlignment="1">
      <alignment vertical="center"/>
    </xf>
    <xf numFmtId="0" fontId="38" fillId="0" borderId="0" xfId="0" applyAlignment="1">
      <alignment horizontal="left" vertical="center"/>
    </xf>
    <xf numFmtId="0" fontId="29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7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197" fontId="1" fillId="0" borderId="0" xfId="0" applyNumberFormat="1" applyFont="1" applyAlignment="1">
      <alignment/>
    </xf>
    <xf numFmtId="193" fontId="1" fillId="0" borderId="0" xfId="0" applyNumberFormat="1" applyFont="1" applyFill="1" applyAlignment="1">
      <alignment/>
    </xf>
    <xf numFmtId="191" fontId="24" fillId="0" borderId="0" xfId="0" applyFill="1" applyAlignment="1">
      <alignment horizontal="right" vertical="center"/>
    </xf>
    <xf numFmtId="0" fontId="1" fillId="4" borderId="0" xfId="0" applyNumberFormat="1" applyFont="1" applyFill="1" applyBorder="1" applyAlignment="1" applyProtection="1">
      <alignment/>
      <protection/>
    </xf>
    <xf numFmtId="2" fontId="1" fillId="4" borderId="0" xfId="0" applyNumberFormat="1" applyFont="1" applyFill="1" applyBorder="1" applyAlignment="1" applyProtection="1">
      <alignment/>
      <protection/>
    </xf>
    <xf numFmtId="0" fontId="1" fillId="6" borderId="0" xfId="0" applyNumberFormat="1" applyFont="1" applyFill="1" applyBorder="1" applyAlignment="1" applyProtection="1">
      <alignment/>
      <protection/>
    </xf>
    <xf numFmtId="2" fontId="1" fillId="6" borderId="0" xfId="0" applyNumberFormat="1" applyFont="1" applyFill="1" applyBorder="1" applyAlignment="1" applyProtection="1">
      <alignment/>
      <protection/>
    </xf>
    <xf numFmtId="0" fontId="1" fillId="7" borderId="0" xfId="0" applyNumberFormat="1" applyFont="1" applyFill="1" applyBorder="1" applyAlignment="1" applyProtection="1">
      <alignment/>
      <protection/>
    </xf>
    <xf numFmtId="2" fontId="1" fillId="7" borderId="0" xfId="0" applyNumberFormat="1" applyFont="1" applyFill="1" applyBorder="1" applyAlignment="1" applyProtection="1">
      <alignment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regressions!$E$20:$E$25</c:f>
              <c:numCache>
                <c:ptCount val="6"/>
                <c:pt idx="0">
                  <c:v>0</c:v>
                </c:pt>
                <c:pt idx="1">
                  <c:v>4911947.549237213</c:v>
                </c:pt>
                <c:pt idx="2">
                  <c:v>1057737.2537654564</c:v>
                </c:pt>
                <c:pt idx="3">
                  <c:v>423484.42454358534</c:v>
                </c:pt>
                <c:pt idx="4">
                  <c:v>5069509.633405982</c:v>
                </c:pt>
                <c:pt idx="5">
                  <c:v>821100.6363796042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  <c:pt idx="4">
                  <c:v>30.149666915583403</c:v>
                </c:pt>
                <c:pt idx="5">
                  <c:v>4.922125747746678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20884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4911947.549237213</c:v>
                </c:pt>
                <c:pt idx="2">
                  <c:v>1057737.2537654564</c:v>
                </c:pt>
                <c:pt idx="3">
                  <c:v>423484.42454358534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CF305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4115604"/>
        <c:axId val="37040437"/>
      </c:scatterChart>
      <c:valAx>
        <c:axId val="4115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040437"/>
        <c:crossesAt val="-5"/>
        <c:crossBetween val="midCat"/>
        <c:dispUnits/>
      </c:valAx>
      <c:valAx>
        <c:axId val="37040437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156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Si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1.0423958298447362</c:v>
                </c:pt>
                <c:pt idx="2">
                  <c:v>1.0558817626319357</c:v>
                </c:pt>
                <c:pt idx="3">
                  <c:v>1.0854835910568856</c:v>
                </c:pt>
                <c:pt idx="4">
                  <c:v>1.0685228094794985</c:v>
                </c:pt>
                <c:pt idx="5">
                  <c:v>1.1155213626980989</c:v>
                </c:pt>
                <c:pt idx="6">
                  <c:v>1.1242046893390067</c:v>
                </c:pt>
                <c:pt idx="7">
                  <c:v>1.1144851394839386</c:v>
                </c:pt>
              </c:numCache>
            </c:numRef>
          </c:yVal>
          <c:smooth val="0"/>
        </c:ser>
        <c:ser>
          <c:idx val="1"/>
          <c:order val="1"/>
          <c:tx>
            <c:v>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0.9856168999310939</c:v>
                </c:pt>
                <c:pt idx="2">
                  <c:v>0.9718922006133358</c:v>
                </c:pt>
                <c:pt idx="3">
                  <c:v>1.0056701811563857</c:v>
                </c:pt>
                <c:pt idx="4">
                  <c:v>0.9932891676847112</c:v>
                </c:pt>
                <c:pt idx="5">
                  <c:v>0.9966086853424919</c:v>
                </c:pt>
                <c:pt idx="6">
                  <c:v>1.0086670011595034</c:v>
                </c:pt>
                <c:pt idx="7">
                  <c:v>1.025236570713118</c:v>
                </c:pt>
              </c:numCache>
            </c:numRef>
          </c:yVal>
          <c:smooth val="0"/>
        </c:ser>
        <c:ser>
          <c:idx val="2"/>
          <c:order val="2"/>
          <c:tx>
            <c:v>Fe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1.019644873513129</c:v>
                </c:pt>
                <c:pt idx="2">
                  <c:v>1.0493741387297708</c:v>
                </c:pt>
                <c:pt idx="3">
                  <c:v>1.050281108253116</c:v>
                </c:pt>
                <c:pt idx="4">
                  <c:v>1.0440041439885024</c:v>
                </c:pt>
                <c:pt idx="5">
                  <c:v>1.0415169514170943</c:v>
                </c:pt>
                <c:pt idx="6">
                  <c:v>1.0995781267758076</c:v>
                </c:pt>
                <c:pt idx="7">
                  <c:v>1.0983401143466824</c:v>
                </c:pt>
              </c:numCache>
            </c:numRef>
          </c:yVal>
          <c:smooth val="0"/>
        </c:ser>
        <c:ser>
          <c:idx val="3"/>
          <c:order val="3"/>
          <c:tx>
            <c:v>Mg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0.9836236616220142</c:v>
                </c:pt>
                <c:pt idx="2">
                  <c:v>1.0061217452485065</c:v>
                </c:pt>
                <c:pt idx="3">
                  <c:v>1.01387783869253</c:v>
                </c:pt>
                <c:pt idx="4">
                  <c:v>1.0059360969991815</c:v>
                </c:pt>
                <c:pt idx="5">
                  <c:v>0.9950212246366901</c:v>
                </c:pt>
                <c:pt idx="6">
                  <c:v>1.0287760463205844</c:v>
                </c:pt>
                <c:pt idx="7">
                  <c:v>1.0278149069261644</c:v>
                </c:pt>
              </c:numCache>
            </c:numRef>
          </c:yVal>
          <c:smooth val="0"/>
        </c:ser>
        <c:ser>
          <c:idx val="4"/>
          <c:order val="4"/>
          <c:tx>
            <c:v>Mn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1.0102392820945212</c:v>
                </c:pt>
                <c:pt idx="2">
                  <c:v>1.02733976879627</c:v>
                </c:pt>
                <c:pt idx="3">
                  <c:v>1.0429674885473859</c:v>
                </c:pt>
                <c:pt idx="4">
                  <c:v>1.0635313443696564</c:v>
                </c:pt>
                <c:pt idx="5">
                  <c:v>1.0711126836277622</c:v>
                </c:pt>
                <c:pt idx="6">
                  <c:v>1.0704111010090347</c:v>
                </c:pt>
                <c:pt idx="7">
                  <c:v>1.0982950975835968</c:v>
                </c:pt>
              </c:numCache>
            </c:numRef>
          </c:yVal>
          <c:smooth val="0"/>
        </c:ser>
        <c:ser>
          <c:idx val="5"/>
          <c:order val="5"/>
          <c:tx>
            <c:v>Ca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0.9727878998295325</c:v>
                </c:pt>
                <c:pt idx="2">
                  <c:v>0.9857563222420405</c:v>
                </c:pt>
                <c:pt idx="3">
                  <c:v>0.9897395884886663</c:v>
                </c:pt>
                <c:pt idx="4">
                  <c:v>0.9615539231026304</c:v>
                </c:pt>
                <c:pt idx="5">
                  <c:v>0.9702345389375863</c:v>
                </c:pt>
                <c:pt idx="6">
                  <c:v>0.9691672692798776</c:v>
                </c:pt>
                <c:pt idx="7">
                  <c:v>0.9928935511467766</c:v>
                </c:pt>
              </c:numCache>
            </c:numRef>
          </c:yVal>
          <c:smooth val="0"/>
        </c:ser>
        <c:ser>
          <c:idx val="6"/>
          <c:order val="6"/>
          <c:tx>
            <c:v>Na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1.0355740639375561</c:v>
                </c:pt>
                <c:pt idx="2">
                  <c:v>1.0581401324946178</c:v>
                </c:pt>
                <c:pt idx="3">
                  <c:v>1.1096533947413019</c:v>
                </c:pt>
                <c:pt idx="4">
                  <c:v>1.1156776169534195</c:v>
                </c:pt>
                <c:pt idx="5">
                  <c:v>1.1354264579979452</c:v>
                </c:pt>
                <c:pt idx="6">
                  <c:v>1.191445199604107</c:v>
                </c:pt>
                <c:pt idx="7">
                  <c:v>1.2234310648102695</c:v>
                </c:pt>
              </c:numCache>
            </c:numRef>
          </c:yVal>
          <c:smooth val="0"/>
        </c:ser>
        <c:ser>
          <c:idx val="7"/>
          <c:order val="7"/>
          <c:tx>
            <c:v>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1.0331200353885135</c:v>
                </c:pt>
                <c:pt idx="2">
                  <c:v>1.0715856176976595</c:v>
                </c:pt>
                <c:pt idx="3">
                  <c:v>1.0593328000260755</c:v>
                </c:pt>
                <c:pt idx="4">
                  <c:v>1.0691104516627645</c:v>
                </c:pt>
                <c:pt idx="5">
                  <c:v>1.0791422860277797</c:v>
                </c:pt>
                <c:pt idx="6">
                  <c:v>1.1405822447454879</c:v>
                </c:pt>
                <c:pt idx="7">
                  <c:v>1.1556547429703607</c:v>
                </c:pt>
              </c:numCache>
            </c:numRef>
          </c:yVal>
          <c:smooth val="0"/>
        </c:ser>
        <c:ser>
          <c:idx val="8"/>
          <c:order val="8"/>
          <c:tx>
            <c:v>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0.8693047055529185</c:v>
                </c:pt>
                <c:pt idx="2">
                  <c:v>0.9789388905897938</c:v>
                </c:pt>
                <c:pt idx="3">
                  <c:v>0.9877621063640089</c:v>
                </c:pt>
                <c:pt idx="4">
                  <c:v>0.9127346690857064</c:v>
                </c:pt>
                <c:pt idx="5">
                  <c:v>0.9562511566320147</c:v>
                </c:pt>
                <c:pt idx="6">
                  <c:v>0.9563925643551344</c:v>
                </c:pt>
                <c:pt idx="7">
                  <c:v>1.0264136145599039</c:v>
                </c:pt>
              </c:numCache>
            </c:numRef>
          </c:yVal>
          <c:smooth val="0"/>
        </c:ser>
        <c:ser>
          <c:idx val="9"/>
          <c:order val="9"/>
          <c:tx>
            <c:v>Ti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(Drift!$L$25,Drift!$L$28,Drift!$L$31,Drift!$L$36,Drift!$L$41,Drift!$L$46,Drift!$L$51,Drift!$L$56)</c:f>
              <c:numCache>
                <c:ptCount val="8"/>
                <c:pt idx="0">
                  <c:v>1</c:v>
                </c:pt>
                <c:pt idx="1">
                  <c:v>1.0203955964091784</c:v>
                </c:pt>
                <c:pt idx="2">
                  <c:v>1.0206771315876544</c:v>
                </c:pt>
                <c:pt idx="3">
                  <c:v>1.0512223056161254</c:v>
                </c:pt>
                <c:pt idx="4">
                  <c:v>1.0245764367283556</c:v>
                </c:pt>
                <c:pt idx="5">
                  <c:v>1.0306194532402941</c:v>
                </c:pt>
                <c:pt idx="6">
                  <c:v>1.0447982667584004</c:v>
                </c:pt>
                <c:pt idx="7">
                  <c:v>1.0781533791689046</c:v>
                </c:pt>
              </c:numCache>
            </c:numRef>
          </c:yVal>
          <c:smooth val="0"/>
        </c:ser>
        <c:axId val="64928478"/>
        <c:axId val="47485391"/>
      </c:scatterChart>
      <c:valAx>
        <c:axId val="64928478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47485391"/>
        <c:crosses val="autoZero"/>
        <c:crossBetween val="midCat"/>
        <c:dispUnits/>
      </c:valAx>
      <c:valAx>
        <c:axId val="47485391"/>
        <c:scaling>
          <c:orientation val="minMax"/>
          <c:max val="1.2"/>
          <c:min val="0.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64928478"/>
        <c:crosses val="autoZero"/>
        <c:crossBetween val="midCat"/>
        <c:dispUnits/>
        <c:majorUnit val="0.05"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104775</xdr:rowOff>
    </xdr:from>
    <xdr:to>
      <xdr:col>6</xdr:col>
      <xdr:colOff>285750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448425"/>
        <a:ext cx="31908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56</xdr:row>
      <xdr:rowOff>142875</xdr:rowOff>
    </xdr:from>
    <xdr:to>
      <xdr:col>13</xdr:col>
      <xdr:colOff>514350</xdr:colOff>
      <xdr:row>88</xdr:row>
      <xdr:rowOff>133350</xdr:rowOff>
    </xdr:to>
    <xdr:graphicFrame>
      <xdr:nvGraphicFramePr>
        <xdr:cNvPr id="1" name="Chart 13"/>
        <xdr:cNvGraphicFramePr/>
      </xdr:nvGraphicFramePr>
      <xdr:xfrm>
        <a:off x="1714500" y="8172450"/>
        <a:ext cx="73914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VOL\Geochem\305_Geochem\ICP_305\Run14_022405\JR1.USERVOL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6">
        <v>38327</v>
      </c>
      <c r="B1" t="s">
        <v>1206</v>
      </c>
    </row>
    <row r="2" ht="12.75">
      <c r="B2" t="s">
        <v>1207</v>
      </c>
    </row>
    <row r="3" ht="12.75">
      <c r="B3" t="s">
        <v>1253</v>
      </c>
    </row>
    <row r="5" ht="12.75">
      <c r="B5" t="s">
        <v>1235</v>
      </c>
    </row>
    <row r="7" spans="1:2" ht="12.75">
      <c r="A7" s="1"/>
      <c r="B7" t="s">
        <v>1203</v>
      </c>
    </row>
    <row r="8" spans="1:2" ht="12.75">
      <c r="A8" s="1"/>
      <c r="B8" s="14" t="s">
        <v>1160</v>
      </c>
    </row>
    <row r="9" ht="12.75">
      <c r="A9" s="1"/>
    </row>
    <row r="10" spans="1:3" ht="12.75">
      <c r="A10" s="1"/>
      <c r="B10" t="s">
        <v>1161</v>
      </c>
      <c r="C10" t="s">
        <v>1162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tabSelected="1" zoomScale="150" zoomScaleNormal="150" workbookViewId="0" topLeftCell="A34">
      <selection activeCell="A42" sqref="A42"/>
    </sheetView>
  </sheetViews>
  <sheetFormatPr defaultColWidth="11.421875" defaultRowHeight="12.75"/>
  <cols>
    <col min="1" max="1" width="12.8515625" style="32" customWidth="1"/>
    <col min="2" max="2" width="5.7109375" style="32" customWidth="1"/>
    <col min="3" max="3" width="6.8515625" style="32" customWidth="1"/>
    <col min="4" max="4" width="6.140625" style="32" customWidth="1"/>
    <col min="5" max="5" width="5.7109375" style="32" customWidth="1"/>
    <col min="6" max="6" width="6.28125" style="32" customWidth="1"/>
    <col min="7" max="7" width="6.421875" style="32" customWidth="1"/>
    <col min="8" max="8" width="6.7109375" style="32" customWidth="1"/>
    <col min="9" max="9" width="8.57421875" style="32" customWidth="1"/>
    <col min="10" max="10" width="8.140625" style="32" customWidth="1"/>
    <col min="11" max="11" width="8.8515625" style="32" customWidth="1"/>
    <col min="12" max="12" width="11.7109375" style="32" customWidth="1"/>
    <col min="13" max="13" width="10.7109375" style="19" bestFit="1" customWidth="1"/>
    <col min="14" max="14" width="10.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2" customFormat="1" ht="11.25">
      <c r="A1" s="165" t="s">
        <v>1118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92" customFormat="1" ht="11.25">
      <c r="A2" s="165">
        <f>'recalc raw'!A1</f>
        <v>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22" s="93" customFormat="1" ht="12" thickBot="1">
      <c r="A3" s="167" t="str">
        <f>'blk, drift &amp; conc calc'!B2</f>
        <v>Sample</v>
      </c>
      <c r="B3" s="168" t="str">
        <f>'blk, drift &amp; conc calc'!C145</f>
        <v>SiO2</v>
      </c>
      <c r="C3" s="168" t="str">
        <f>'blk, drift &amp; conc calc'!D145</f>
        <v>Al2O3</v>
      </c>
      <c r="D3" s="168" t="str">
        <f>'blk, drift &amp; conc calc'!E145</f>
        <v>Fe2O3</v>
      </c>
      <c r="E3" s="168" t="str">
        <f>'blk, drift &amp; conc calc'!F145</f>
        <v>MgO</v>
      </c>
      <c r="F3" s="168" t="str">
        <f>'blk, drift &amp; conc calc'!G145</f>
        <v>MnO</v>
      </c>
      <c r="G3" s="168" t="str">
        <f>'blk, drift &amp; conc calc'!H145</f>
        <v>CaO</v>
      </c>
      <c r="H3" s="168" t="str">
        <f>'blk, drift &amp; conc calc'!I145</f>
        <v>Na2O</v>
      </c>
      <c r="I3" s="168" t="str">
        <f>'blk, drift &amp; conc calc'!J145</f>
        <v>K2O</v>
      </c>
      <c r="J3" s="168" t="str">
        <f>'blk, drift &amp; conc calc'!K145</f>
        <v>P2O5</v>
      </c>
      <c r="K3" s="168" t="str">
        <f>'blk, drift &amp; conc calc'!L145</f>
        <v>TiO2</v>
      </c>
      <c r="L3" s="168" t="s">
        <v>1071</v>
      </c>
      <c r="M3" s="93">
        <f>'blk, drift &amp; conc calc'!M110</f>
        <v>0</v>
      </c>
      <c r="N3" s="93">
        <f>'blk, drift &amp; conc calc'!N110</f>
        <v>0</v>
      </c>
      <c r="O3" s="93">
        <f>'blk, drift &amp; conc calc'!O110</f>
        <v>0</v>
      </c>
      <c r="P3" s="93">
        <f>'blk, drift &amp; conc calc'!P110</f>
        <v>0</v>
      </c>
      <c r="Q3" s="93">
        <f>'blk, drift &amp; conc calc'!Q110</f>
        <v>0</v>
      </c>
      <c r="R3" s="93">
        <f>'blk, drift &amp; conc calc'!R110</f>
        <v>0</v>
      </c>
      <c r="S3" s="93">
        <f>'blk, drift &amp; conc calc'!S110</f>
        <v>0</v>
      </c>
      <c r="T3" s="93" t="str">
        <f>'blk, drift &amp; conc calc'!T110</f>
        <v>P 178.229</v>
      </c>
      <c r="U3" s="93">
        <f>'blk, drift &amp; conc calc'!U110</f>
        <v>0</v>
      </c>
      <c r="V3" s="93">
        <f>'blk, drift &amp; conc calc'!V110</f>
        <v>0</v>
      </c>
    </row>
    <row r="4" spans="2:7" ht="11.25">
      <c r="B4" s="169"/>
      <c r="C4" s="169"/>
      <c r="D4" s="169"/>
      <c r="E4" s="169"/>
      <c r="F4" s="169"/>
      <c r="G4" s="169"/>
    </row>
    <row r="5" spans="1:29" ht="11.25">
      <c r="A5" s="32" t="str">
        <f>'recalc raw'!C3</f>
        <v>drift-1</v>
      </c>
      <c r="B5" s="32">
        <f>'blk, drift &amp; conc calc'!C146</f>
        <v>49.80765342400237</v>
      </c>
      <c r="C5" s="32">
        <f>'blk, drift &amp; conc calc'!D146</f>
        <v>13.505644206082678</v>
      </c>
      <c r="D5" s="32">
        <f>'blk, drift &amp; conc calc'!E146</f>
        <v>12.50453155895879</v>
      </c>
      <c r="E5" s="32">
        <f>'blk, drift &amp; conc calc'!F146</f>
        <v>7.54486977709982</v>
      </c>
      <c r="F5" s="32">
        <f>'blk, drift &amp; conc calc'!G146</f>
        <v>0.17137394994164476</v>
      </c>
      <c r="G5" s="32">
        <f>'blk, drift &amp; conc calc'!H146</f>
        <v>11.5983926599999</v>
      </c>
      <c r="H5" s="32">
        <f>'blk, drift &amp; conc calc'!I146</f>
        <v>2.2637052315187995</v>
      </c>
      <c r="I5" s="32">
        <f>'blk, drift &amp; conc calc'!J146</f>
        <v>0.5308336387244368</v>
      </c>
      <c r="J5" s="32">
        <f>'blk, drift &amp; conc calc'!K146</f>
        <v>0.29592072840797007</v>
      </c>
      <c r="K5" s="32">
        <f>'blk, drift &amp; conc calc'!L146</f>
        <v>2.8029197454426344</v>
      </c>
      <c r="L5" s="32">
        <f>SUM(B5:K5)</f>
        <v>101.02584492017903</v>
      </c>
      <c r="M5" s="94" t="e">
        <f>'blk, drift &amp; conc calc'!M111</f>
        <v>#DIV/0!</v>
      </c>
      <c r="N5" s="94" t="e">
        <f>'blk, drift &amp; conc calc'!N111</f>
        <v>#DIV/0!</v>
      </c>
      <c r="O5" s="94" t="e">
        <f>'blk, drift &amp; conc calc'!O111</f>
        <v>#DIV/0!</v>
      </c>
      <c r="P5" s="94" t="e">
        <f>'blk, drift &amp; conc calc'!P111</f>
        <v>#DIV/0!</v>
      </c>
      <c r="Q5" s="94" t="e">
        <f>'blk, drift &amp; conc calc'!Q111</f>
        <v>#DIV/0!</v>
      </c>
      <c r="R5" s="94" t="e">
        <f>'blk, drift &amp; conc calc'!R111</f>
        <v>#DIV/0!</v>
      </c>
      <c r="S5" s="94" t="e">
        <f>'blk, drift &amp; conc calc'!S111</f>
        <v>#DIV/0!</v>
      </c>
      <c r="T5" s="94">
        <f>'blk, drift &amp; conc calc'!T111</f>
        <v>2.3531130679331085</v>
      </c>
      <c r="U5" s="94" t="e">
        <f>'blk, drift &amp; conc calc'!U111</f>
        <v>#DIV/0!</v>
      </c>
      <c r="V5" s="94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blank-1</v>
      </c>
      <c r="B6" s="32">
        <f>'blk, drift &amp; conc calc'!C147</f>
        <v>0.2330745470878067</v>
      </c>
      <c r="C6" s="32">
        <f>'blk, drift &amp; conc calc'!D147</f>
        <v>-0.0013176586452550512</v>
      </c>
      <c r="D6" s="32">
        <f>'blk, drift &amp; conc calc'!E147</f>
        <v>0.057579506765032</v>
      </c>
      <c r="E6" s="32">
        <f>'blk, drift &amp; conc calc'!F147</f>
        <v>-0.1867787905857217</v>
      </c>
      <c r="F6" s="32">
        <f>'blk, drift &amp; conc calc'!G147</f>
        <v>-0.0010748537134444873</v>
      </c>
      <c r="G6" s="32">
        <f>'blk, drift &amp; conc calc'!H147</f>
        <v>-0.09196335709530017</v>
      </c>
      <c r="H6" s="32">
        <f>'blk, drift &amp; conc calc'!I147</f>
        <v>-0.003904217187211444</v>
      </c>
      <c r="I6" s="32">
        <f>'blk, drift &amp; conc calc'!J147</f>
        <v>0.002128740324971396</v>
      </c>
      <c r="J6" s="32">
        <f>'blk, drift &amp; conc calc'!K147</f>
        <v>0.004701635579054972</v>
      </c>
      <c r="K6" s="32">
        <f>'blk, drift &amp; conc calc'!L147</f>
        <v>0.004453466107700083</v>
      </c>
      <c r="L6" s="32">
        <f aca="true" t="shared" si="0" ref="L6:L36">SUM(B6:K6)</f>
        <v>0.016899018637632303</v>
      </c>
      <c r="M6" s="94" t="e">
        <f>'blk, drift &amp; conc calc'!M112</f>
        <v>#DIV/0!</v>
      </c>
      <c r="N6" s="94" t="e">
        <f>'blk, drift &amp; conc calc'!N112</f>
        <v>#DIV/0!</v>
      </c>
      <c r="O6" s="94" t="e">
        <f>'blk, drift &amp; conc calc'!O112</f>
        <v>#DIV/0!</v>
      </c>
      <c r="P6" s="94" t="e">
        <f>'blk, drift &amp; conc calc'!P112</f>
        <v>#DIV/0!</v>
      </c>
      <c r="Q6" s="94" t="e">
        <f>'blk, drift &amp; conc calc'!Q112</f>
        <v>#DIV/0!</v>
      </c>
      <c r="R6" s="94" t="e">
        <f>'blk, drift &amp; conc calc'!R112</f>
        <v>#DIV/0!</v>
      </c>
      <c r="S6" s="94" t="e">
        <f>'blk, drift &amp; conc calc'!S112</f>
        <v>#DIV/0!</v>
      </c>
      <c r="T6" s="94">
        <f>'blk, drift &amp; conc calc'!T112</f>
        <v>18.13304452361403</v>
      </c>
      <c r="U6" s="94" t="e">
        <f>'blk, drift &amp; conc calc'!U112</f>
        <v>#DIV/0!</v>
      </c>
      <c r="V6" s="94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bir-1-1</v>
      </c>
      <c r="B7" s="32">
        <f>'blk, drift &amp; conc calc'!C148</f>
        <v>46.72689957587531</v>
      </c>
      <c r="C7" s="32">
        <f>'blk, drift &amp; conc calc'!D148</f>
        <v>15.187524174569578</v>
      </c>
      <c r="D7" s="32">
        <f>'blk, drift &amp; conc calc'!E148</f>
        <v>11.278916714043987</v>
      </c>
      <c r="E7" s="32">
        <f>'blk, drift &amp; conc calc'!F148</f>
        <v>9.738607051884562</v>
      </c>
      <c r="F7" s="32">
        <f>'blk, drift &amp; conc calc'!G148</f>
        <v>0.17530899692027258</v>
      </c>
      <c r="G7" s="32">
        <f>'blk, drift &amp; conc calc'!H148</f>
        <v>12.93097109839735</v>
      </c>
      <c r="H7" s="32">
        <f>'blk, drift &amp; conc calc'!I148</f>
        <v>1.7474646349682366</v>
      </c>
      <c r="I7" s="32">
        <f>'blk, drift &amp; conc calc'!J148</f>
        <v>0.02322520317050709</v>
      </c>
      <c r="J7" s="32">
        <f>'blk, drift &amp; conc calc'!K148</f>
        <v>0.004062082987829363</v>
      </c>
      <c r="K7" s="32">
        <f>'blk, drift &amp; conc calc'!L148</f>
        <v>0.9640740051369544</v>
      </c>
      <c r="L7" s="32">
        <f t="shared" si="0"/>
        <v>98.77705353795459</v>
      </c>
      <c r="M7" s="94" t="e">
        <f>'blk, drift &amp; conc calc'!M113</f>
        <v>#DIV/0!</v>
      </c>
      <c r="N7" s="94" t="e">
        <f>'blk, drift &amp; conc calc'!N113</f>
        <v>#DIV/0!</v>
      </c>
      <c r="O7" s="94" t="e">
        <f>'blk, drift &amp; conc calc'!O113</f>
        <v>#DIV/0!</v>
      </c>
      <c r="P7" s="94" t="e">
        <f>'blk, drift &amp; conc calc'!P113</f>
        <v>#DIV/0!</v>
      </c>
      <c r="Q7" s="94" t="e">
        <f>'blk, drift &amp; conc calc'!Q113</f>
        <v>#DIV/0!</v>
      </c>
      <c r="R7" s="94" t="e">
        <f>'blk, drift &amp; conc calc'!R113</f>
        <v>#DIV/0!</v>
      </c>
      <c r="S7" s="94" t="e">
        <f>'blk, drift &amp; conc calc'!S113</f>
        <v>#DIV/0!</v>
      </c>
      <c r="T7" s="94">
        <f>'blk, drift &amp; conc calc'!T113</f>
        <v>18.154380154548978</v>
      </c>
      <c r="U7" s="94" t="e">
        <f>'blk, drift &amp; conc calc'!U113</f>
        <v>#DIV/0!</v>
      </c>
      <c r="V7" s="94" t="e">
        <f>'blk, drift &amp; conc calc'!V113</f>
        <v>#DIV/0!</v>
      </c>
    </row>
    <row r="8" spans="1:22" ht="11.25">
      <c r="A8" s="32" t="str">
        <f>'recalc raw'!C6</f>
        <v>drift-2</v>
      </c>
      <c r="B8" s="32">
        <f>'blk, drift &amp; conc calc'!C149</f>
        <v>49.80765342400237</v>
      </c>
      <c r="C8" s="32">
        <f>'blk, drift &amp; conc calc'!D149</f>
        <v>13.505644206082678</v>
      </c>
      <c r="D8" s="32">
        <f>'blk, drift &amp; conc calc'!E149</f>
        <v>12.50453155895879</v>
      </c>
      <c r="E8" s="32">
        <f>'blk, drift &amp; conc calc'!F149</f>
        <v>7.544869777099822</v>
      </c>
      <c r="F8" s="32">
        <f>'blk, drift &amp; conc calc'!G149</f>
        <v>0.17137394994164476</v>
      </c>
      <c r="G8" s="32">
        <f>'blk, drift &amp; conc calc'!H149</f>
        <v>11.5983926599999</v>
      </c>
      <c r="H8" s="32">
        <f>'blk, drift &amp; conc calc'!I149</f>
        <v>2.2637052315187995</v>
      </c>
      <c r="I8" s="32">
        <f>'blk, drift &amp; conc calc'!J149</f>
        <v>0.5308336387244368</v>
      </c>
      <c r="J8" s="32">
        <f>'blk, drift &amp; conc calc'!K149</f>
        <v>0.29592072840797007</v>
      </c>
      <c r="K8" s="32">
        <f>'blk, drift &amp; conc calc'!L149</f>
        <v>2.8029197454426344</v>
      </c>
      <c r="L8" s="32">
        <f t="shared" si="0"/>
        <v>101.02584492017903</v>
      </c>
      <c r="M8" s="94" t="e">
        <f>'blk, drift &amp; conc calc'!M114</f>
        <v>#DIV/0!</v>
      </c>
      <c r="N8" s="94" t="e">
        <f>'blk, drift &amp; conc calc'!N114</f>
        <v>#DIV/0!</v>
      </c>
      <c r="O8" s="94" t="e">
        <f>'blk, drift &amp; conc calc'!O114</f>
        <v>#DIV/0!</v>
      </c>
      <c r="P8" s="94" t="e">
        <f>'blk, drift &amp; conc calc'!P114</f>
        <v>#DIV/0!</v>
      </c>
      <c r="Q8" s="94" t="e">
        <f>'blk, drift &amp; conc calc'!Q114</f>
        <v>#DIV/0!</v>
      </c>
      <c r="R8" s="94" t="e">
        <f>'blk, drift &amp; conc calc'!R114</f>
        <v>#DIV/0!</v>
      </c>
      <c r="S8" s="94" t="e">
        <f>'blk, drift &amp; conc calc'!S114</f>
        <v>#DIV/0!</v>
      </c>
      <c r="T8" s="94">
        <f>'blk, drift &amp; conc calc'!T114</f>
        <v>2.3531130679331085</v>
      </c>
      <c r="U8" s="94" t="e">
        <f>'blk, drift &amp; conc calc'!U114</f>
        <v>#DIV/0!</v>
      </c>
      <c r="V8" s="94" t="e">
        <f>'blk, drift &amp; conc calc'!V114</f>
        <v>#DIV/0!</v>
      </c>
    </row>
    <row r="9" spans="1:22" ht="11.25">
      <c r="A9" s="32" t="str">
        <f>'recalc raw'!C7</f>
        <v>jp-1-1</v>
      </c>
      <c r="B9" s="32">
        <f>'blk, drift &amp; conc calc'!C150</f>
        <v>43.63740042250161</v>
      </c>
      <c r="C9" s="32">
        <f>'blk, drift &amp; conc calc'!D150</f>
        <v>0.6828347914096585</v>
      </c>
      <c r="D9" s="32">
        <f>'blk, drift &amp; conc calc'!E150</f>
        <v>8.425384065758756</v>
      </c>
      <c r="E9" s="32">
        <f>'blk, drift &amp; conc calc'!F150</f>
        <v>46.39550100898393</v>
      </c>
      <c r="F9" s="32">
        <f>'blk, drift &amp; conc calc'!G150</f>
        <v>0.12344571277437856</v>
      </c>
      <c r="G9" s="32">
        <f>'blk, drift &amp; conc calc'!H150</f>
        <v>0.5261492467500265</v>
      </c>
      <c r="H9" s="32">
        <f>'blk, drift &amp; conc calc'!I150</f>
        <v>0.021546083374043016</v>
      </c>
      <c r="I9" s="32">
        <f>'blk, drift &amp; conc calc'!J150</f>
        <v>0.006964344119655645</v>
      </c>
      <c r="J9" s="32">
        <f>'blk, drift &amp; conc calc'!K150</f>
        <v>-0.01503026976554223</v>
      </c>
      <c r="K9" s="32">
        <f>'blk, drift &amp; conc calc'!L150</f>
        <v>0.0077016714747152465</v>
      </c>
      <c r="L9" s="32">
        <f t="shared" si="0"/>
        <v>99.81189707738123</v>
      </c>
      <c r="M9" s="94" t="e">
        <f>'blk, drift &amp; conc calc'!M115</f>
        <v>#DIV/0!</v>
      </c>
      <c r="N9" s="94" t="e">
        <f>'blk, drift &amp; conc calc'!N115</f>
        <v>#DIV/0!</v>
      </c>
      <c r="O9" s="94" t="e">
        <f>'blk, drift &amp; conc calc'!O115</f>
        <v>#DIV/0!</v>
      </c>
      <c r="P9" s="94" t="e">
        <f>'blk, drift &amp; conc calc'!P115</f>
        <v>#DIV/0!</v>
      </c>
      <c r="Q9" s="94" t="e">
        <f>'blk, drift &amp; conc calc'!Q115</f>
        <v>#DIV/0!</v>
      </c>
      <c r="R9" s="94" t="e">
        <f>'blk, drift &amp; conc calc'!R115</f>
        <v>#DIV/0!</v>
      </c>
      <c r="S9" s="94" t="e">
        <f>'blk, drift &amp; conc calc'!S115</f>
        <v>#DIV/0!</v>
      </c>
      <c r="T9" s="94">
        <f>'blk, drift &amp; conc calc'!T115</f>
        <v>19.185630712427265</v>
      </c>
      <c r="U9" s="94" t="e">
        <f>'blk, drift &amp; conc calc'!U115</f>
        <v>#DIV/0!</v>
      </c>
      <c r="V9" s="94" t="e">
        <f>'blk, drift &amp; conc calc'!V115</f>
        <v>#DIV/0!</v>
      </c>
    </row>
    <row r="10" spans="1:22" s="121" customFormat="1" ht="11.25">
      <c r="A10" s="91" t="str">
        <f>'recalc raw'!C8</f>
        <v>230r1  53-60</v>
      </c>
      <c r="B10" s="91">
        <f>'blk, drift &amp; conc calc'!C151</f>
        <v>50.9762001679972</v>
      </c>
      <c r="C10" s="91">
        <f>'blk, drift &amp; conc calc'!D151</f>
        <v>16.754876304171976</v>
      </c>
      <c r="D10" s="91">
        <f>'blk, drift &amp; conc calc'!E151</f>
        <v>5.882236141961344</v>
      </c>
      <c r="E10" s="91">
        <f>'blk, drift &amp; conc calc'!F151</f>
        <v>9.953214915487328</v>
      </c>
      <c r="F10" s="91">
        <f>'blk, drift &amp; conc calc'!G151</f>
        <v>0.12360615440525347</v>
      </c>
      <c r="G10" s="91">
        <f>'blk, drift &amp; conc calc'!H151</f>
        <v>14.105380365702752</v>
      </c>
      <c r="H10" s="91">
        <f>'blk, drift &amp; conc calc'!I151</f>
        <v>2.0177366206715592</v>
      </c>
      <c r="I10" s="91">
        <f>'blk, drift &amp; conc calc'!J151</f>
        <v>0.020826322887319417</v>
      </c>
      <c r="J10" s="91">
        <f>'blk, drift &amp; conc calc'!K151</f>
        <v>0.019161080623566407</v>
      </c>
      <c r="K10" s="91">
        <f>'blk, drift &amp; conc calc'!L151</f>
        <v>0.329267110532365</v>
      </c>
      <c r="L10" s="91">
        <f t="shared" si="0"/>
        <v>100.18250518444066</v>
      </c>
      <c r="M10" s="122" t="e">
        <f>'blk, drift &amp; conc calc'!M116</f>
        <v>#DIV/0!</v>
      </c>
      <c r="N10" s="122" t="e">
        <f>'blk, drift &amp; conc calc'!N116</f>
        <v>#DIV/0!</v>
      </c>
      <c r="O10" s="122" t="e">
        <f>'blk, drift &amp; conc calc'!O116</f>
        <v>#DIV/0!</v>
      </c>
      <c r="P10" s="122" t="e">
        <f>'blk, drift &amp; conc calc'!P116</f>
        <v>#DIV/0!</v>
      </c>
      <c r="Q10" s="122" t="e">
        <f>'blk, drift &amp; conc calc'!Q116</f>
        <v>#DIV/0!</v>
      </c>
      <c r="R10" s="122" t="e">
        <f>'blk, drift &amp; conc calc'!R116</f>
        <v>#DIV/0!</v>
      </c>
      <c r="S10" s="122" t="e">
        <f>'blk, drift &amp; conc calc'!S116</f>
        <v>#DIV/0!</v>
      </c>
      <c r="T10" s="122">
        <f>'blk, drift &amp; conc calc'!T116</f>
        <v>17.34560301185136</v>
      </c>
      <c r="U10" s="122" t="e">
        <f>'blk, drift &amp; conc calc'!U116</f>
        <v>#DIV/0!</v>
      </c>
      <c r="V10" s="122" t="e">
        <f>'blk, drift &amp; conc calc'!V116</f>
        <v>#DIV/0!</v>
      </c>
    </row>
    <row r="11" spans="1:22" ht="11.25">
      <c r="A11" s="32" t="str">
        <f>'recalc raw'!C9</f>
        <v>drift-3</v>
      </c>
      <c r="B11" s="32">
        <f>'blk, drift &amp; conc calc'!C152</f>
        <v>49.80765342400237</v>
      </c>
      <c r="C11" s="32">
        <f>'blk, drift &amp; conc calc'!D152</f>
        <v>13.505644206082678</v>
      </c>
      <c r="D11" s="32">
        <f>'blk, drift &amp; conc calc'!E152</f>
        <v>12.50453155895879</v>
      </c>
      <c r="E11" s="32">
        <f>'blk, drift &amp; conc calc'!F152</f>
        <v>7.54486977709982</v>
      </c>
      <c r="F11" s="32">
        <f>'blk, drift &amp; conc calc'!G152</f>
        <v>0.1713739499416448</v>
      </c>
      <c r="G11" s="32">
        <f>'blk, drift &amp; conc calc'!H152</f>
        <v>11.5983926599999</v>
      </c>
      <c r="H11" s="32">
        <f>'blk, drift &amp; conc calc'!I152</f>
        <v>2.2637052315187995</v>
      </c>
      <c r="I11" s="32">
        <f>'blk, drift &amp; conc calc'!J152</f>
        <v>0.5308336387244368</v>
      </c>
      <c r="J11" s="32">
        <f>'blk, drift &amp; conc calc'!K152</f>
        <v>0.29592072840797007</v>
      </c>
      <c r="K11" s="32">
        <f>'blk, drift &amp; conc calc'!L152</f>
        <v>2.8029197454426353</v>
      </c>
      <c r="L11" s="32">
        <f t="shared" si="0"/>
        <v>101.02584492017903</v>
      </c>
      <c r="M11" s="94" t="e">
        <f>'blk, drift &amp; conc calc'!M117</f>
        <v>#DIV/0!</v>
      </c>
      <c r="N11" s="94" t="e">
        <f>'blk, drift &amp; conc calc'!N117</f>
        <v>#DIV/0!</v>
      </c>
      <c r="O11" s="94" t="e">
        <f>'blk, drift &amp; conc calc'!O117</f>
        <v>#DIV/0!</v>
      </c>
      <c r="P11" s="94" t="e">
        <f>'blk, drift &amp; conc calc'!P117</f>
        <v>#DIV/0!</v>
      </c>
      <c r="Q11" s="94" t="e">
        <f>'blk, drift &amp; conc calc'!Q117</f>
        <v>#DIV/0!</v>
      </c>
      <c r="R11" s="94" t="e">
        <f>'blk, drift &amp; conc calc'!R117</f>
        <v>#DIV/0!</v>
      </c>
      <c r="S11" s="94" t="e">
        <f>'blk, drift &amp; conc calc'!S117</f>
        <v>#DIV/0!</v>
      </c>
      <c r="T11" s="94">
        <f>'blk, drift &amp; conc calc'!T117</f>
        <v>2.3531130679331085</v>
      </c>
      <c r="U11" s="94" t="e">
        <f>'blk, drift &amp; conc calc'!U117</f>
        <v>#DIV/0!</v>
      </c>
      <c r="V11" s="94" t="e">
        <f>'blk, drift &amp; conc calc'!V117</f>
        <v>#DIV/0!</v>
      </c>
    </row>
    <row r="12" spans="1:22" s="121" customFormat="1" ht="11.25">
      <c r="A12" s="91" t="str">
        <f>'recalc raw'!C10</f>
        <v>244r1  16-26</v>
      </c>
      <c r="B12" s="91">
        <f>'blk, drift &amp; conc calc'!C153</f>
        <v>52.545838039696775</v>
      </c>
      <c r="C12" s="91">
        <f>'blk, drift &amp; conc calc'!D153</f>
        <v>16.951079473442718</v>
      </c>
      <c r="D12" s="91">
        <f>'blk, drift &amp; conc calc'!E153</f>
        <v>6.165495702782112</v>
      </c>
      <c r="E12" s="91">
        <f>'blk, drift &amp; conc calc'!F153</f>
        <v>9.180222549573296</v>
      </c>
      <c r="F12" s="91">
        <f>'blk, drift &amp; conc calc'!G153</f>
        <v>0.1310416877717612</v>
      </c>
      <c r="G12" s="91">
        <f>'blk, drift &amp; conc calc'!H153</f>
        <v>13.268700011853817</v>
      </c>
      <c r="H12" s="91">
        <f>'blk, drift &amp; conc calc'!I153</f>
        <v>2.3923894294707027</v>
      </c>
      <c r="I12" s="91">
        <f>'blk, drift &amp; conc calc'!J153</f>
        <v>0.019866887003855024</v>
      </c>
      <c r="J12" s="91">
        <f>'blk, drift &amp; conc calc'!K153</f>
        <v>-0.003230751152154177</v>
      </c>
      <c r="K12" s="91">
        <f>'blk, drift &amp; conc calc'!L153</f>
        <v>0.37217953942893683</v>
      </c>
      <c r="L12" s="91">
        <f t="shared" si="0"/>
        <v>101.02358256987182</v>
      </c>
      <c r="M12" s="122" t="e">
        <f>'blk, drift &amp; conc calc'!M118</f>
        <v>#DIV/0!</v>
      </c>
      <c r="N12" s="122" t="e">
        <f>'blk, drift &amp; conc calc'!N118</f>
        <v>#DIV/0!</v>
      </c>
      <c r="O12" s="122" t="e">
        <f>'blk, drift &amp; conc calc'!O118</f>
        <v>#DIV/0!</v>
      </c>
      <c r="P12" s="122" t="e">
        <f>'blk, drift &amp; conc calc'!P118</f>
        <v>#DIV/0!</v>
      </c>
      <c r="Q12" s="122" t="e">
        <f>'blk, drift &amp; conc calc'!Q118</f>
        <v>#DIV/0!</v>
      </c>
      <c r="R12" s="122" t="e">
        <f>'blk, drift &amp; conc calc'!R118</f>
        <v>#DIV/0!</v>
      </c>
      <c r="S12" s="122" t="e">
        <f>'blk, drift &amp; conc calc'!S118</f>
        <v>#DIV/0!</v>
      </c>
      <c r="T12" s="122">
        <f>'blk, drift &amp; conc calc'!T118</f>
        <v>18.569955035277946</v>
      </c>
      <c r="U12" s="122" t="e">
        <f>'blk, drift &amp; conc calc'!U118</f>
        <v>#DIV/0!</v>
      </c>
      <c r="V12" s="122" t="e">
        <f>'blk, drift &amp; conc calc'!V118</f>
        <v>#DIV/0!</v>
      </c>
    </row>
    <row r="13" spans="1:29" s="121" customFormat="1" ht="11.25">
      <c r="A13" s="91" t="str">
        <f>'recalc raw'!C11</f>
        <v>246r1  60-69</v>
      </c>
      <c r="B13" s="91">
        <f>'blk, drift &amp; conc calc'!C154</f>
        <v>43.86958482140606</v>
      </c>
      <c r="C13" s="91">
        <f>'blk, drift &amp; conc calc'!D154</f>
        <v>11.231315007151272</v>
      </c>
      <c r="D13" s="91">
        <f>'blk, drift &amp; conc calc'!E154</f>
        <v>19.93181240556617</v>
      </c>
      <c r="E13" s="91">
        <f>'blk, drift &amp; conc calc'!F154</f>
        <v>6.401632837029815</v>
      </c>
      <c r="F13" s="91">
        <f>'blk, drift &amp; conc calc'!G154</f>
        <v>0.2714768296849498</v>
      </c>
      <c r="G13" s="91">
        <f>'blk, drift &amp; conc calc'!H154</f>
        <v>10.658077981767743</v>
      </c>
      <c r="H13" s="91">
        <f>'blk, drift &amp; conc calc'!I154</f>
        <v>2.440571988912156</v>
      </c>
      <c r="I13" s="91">
        <f>'blk, drift &amp; conc calc'!J154</f>
        <v>0.038627820366258836</v>
      </c>
      <c r="J13" s="91">
        <f>'blk, drift &amp; conc calc'!K154</f>
        <v>0.04975796125253425</v>
      </c>
      <c r="K13" s="91">
        <f>'blk, drift &amp; conc calc'!L154</f>
        <v>5.253879481562242</v>
      </c>
      <c r="L13" s="91">
        <f t="shared" si="0"/>
        <v>100.14673713469918</v>
      </c>
      <c r="M13" s="122" t="e">
        <f>'blk, drift &amp; conc calc'!M119</f>
        <v>#DIV/0!</v>
      </c>
      <c r="N13" s="122" t="e">
        <f>'blk, drift &amp; conc calc'!N119</f>
        <v>#DIV/0!</v>
      </c>
      <c r="O13" s="122" t="e">
        <f>'blk, drift &amp; conc calc'!O119</f>
        <v>#DIV/0!</v>
      </c>
      <c r="P13" s="122" t="e">
        <f>'blk, drift &amp; conc calc'!P119</f>
        <v>#DIV/0!</v>
      </c>
      <c r="Q13" s="122" t="e">
        <f>'blk, drift &amp; conc calc'!Q119</f>
        <v>#DIV/0!</v>
      </c>
      <c r="R13" s="122" t="e">
        <f>'blk, drift &amp; conc calc'!R119</f>
        <v>#DIV/0!</v>
      </c>
      <c r="S13" s="122" t="e">
        <f>'blk, drift &amp; conc calc'!S119</f>
        <v>#DIV/0!</v>
      </c>
      <c r="T13" s="122">
        <f>'blk, drift &amp; conc calc'!T119</f>
        <v>15.69787828502859</v>
      </c>
      <c r="U13" s="122" t="e">
        <f>'blk, drift &amp; conc calc'!U119</f>
        <v>#DIV/0!</v>
      </c>
      <c r="V13" s="122" t="e">
        <f>'blk, drift &amp; conc calc'!V119</f>
        <v>#DIV/0!</v>
      </c>
      <c r="W13" s="91"/>
      <c r="X13" s="91"/>
      <c r="Y13" s="91"/>
      <c r="Z13" s="91"/>
      <c r="AA13" s="91"/>
      <c r="AB13" s="91"/>
      <c r="AC13" s="91"/>
    </row>
    <row r="14" spans="1:29" s="121" customFormat="1" ht="11.25">
      <c r="A14" s="91" t="str">
        <f>'recalc raw'!C12</f>
        <v>248r2  5-11</v>
      </c>
      <c r="B14" s="91">
        <f>'blk, drift &amp; conc calc'!C155</f>
        <v>40.99187937487536</v>
      </c>
      <c r="C14" s="91">
        <f>'blk, drift &amp; conc calc'!D155</f>
        <v>3.737537650595901</v>
      </c>
      <c r="D14" s="91">
        <f>'blk, drift &amp; conc calc'!E155</f>
        <v>13.431385732597466</v>
      </c>
      <c r="E14" s="91">
        <f>'blk, drift &amp; conc calc'!F155</f>
        <v>38.232525389637</v>
      </c>
      <c r="F14" s="91">
        <f>'blk, drift &amp; conc calc'!G155</f>
        <v>0.18816985622523044</v>
      </c>
      <c r="G14" s="91">
        <f>'blk, drift &amp; conc calc'!H155</f>
        <v>2.627657394205591</v>
      </c>
      <c r="H14" s="91">
        <f>'blk, drift &amp; conc calc'!I155</f>
        <v>0.3026688292541462</v>
      </c>
      <c r="I14" s="91">
        <f>'blk, drift &amp; conc calc'!J155</f>
        <v>0.005494629680176183</v>
      </c>
      <c r="J14" s="91">
        <f>'blk, drift &amp; conc calc'!K155</f>
        <v>-0.001985411153106046</v>
      </c>
      <c r="K14" s="91">
        <f>'blk, drift &amp; conc calc'!L155</f>
        <v>0.04359590701282783</v>
      </c>
      <c r="L14" s="91">
        <f t="shared" si="0"/>
        <v>99.55892935293058</v>
      </c>
      <c r="M14" s="122" t="e">
        <f>'blk, drift &amp; conc calc'!M120</f>
        <v>#DIV/0!</v>
      </c>
      <c r="N14" s="122" t="e">
        <f>'blk, drift &amp; conc calc'!N120</f>
        <v>#DIV/0!</v>
      </c>
      <c r="O14" s="122" t="e">
        <f>'blk, drift &amp; conc calc'!O120</f>
        <v>#DIV/0!</v>
      </c>
      <c r="P14" s="122" t="e">
        <f>'blk, drift &amp; conc calc'!P120</f>
        <v>#DIV/0!</v>
      </c>
      <c r="Q14" s="122" t="e">
        <f>'blk, drift &amp; conc calc'!Q120</f>
        <v>#DIV/0!</v>
      </c>
      <c r="R14" s="122" t="e">
        <f>'blk, drift &amp; conc calc'!R120</f>
        <v>#DIV/0!</v>
      </c>
      <c r="S14" s="122" t="e">
        <f>'blk, drift &amp; conc calc'!S120</f>
        <v>#DIV/0!</v>
      </c>
      <c r="T14" s="122">
        <f>'blk, drift &amp; conc calc'!T120</f>
        <v>18.503443814251042</v>
      </c>
      <c r="U14" s="122" t="e">
        <f>'blk, drift &amp; conc calc'!U120</f>
        <v>#DIV/0!</v>
      </c>
      <c r="V14" s="122" t="e">
        <f>'blk, drift &amp; conc calc'!V120</f>
        <v>#DIV/0!</v>
      </c>
      <c r="W14" s="91"/>
      <c r="X14" s="91"/>
      <c r="Y14" s="91"/>
      <c r="Z14" s="91"/>
      <c r="AA14" s="91"/>
      <c r="AB14" s="91"/>
      <c r="AC14" s="91"/>
    </row>
    <row r="15" spans="1:22" ht="11.25">
      <c r="A15" s="32" t="str">
        <f>'recalc raw'!C13</f>
        <v>ja-3-1</v>
      </c>
      <c r="B15" s="32">
        <f>'blk, drift &amp; conc calc'!C156</f>
        <v>62.17755263699947</v>
      </c>
      <c r="C15" s="32">
        <f>'blk, drift &amp; conc calc'!D156</f>
        <v>15.678933747747642</v>
      </c>
      <c r="D15" s="32">
        <f>'blk, drift &amp; conc calc'!E156</f>
        <v>6.601419072584287</v>
      </c>
      <c r="E15" s="32">
        <f>'blk, drift &amp; conc calc'!F156</f>
        <v>3.838812475365981</v>
      </c>
      <c r="F15" s="32">
        <f>'blk, drift &amp; conc calc'!G156</f>
        <v>0.1082536000123583</v>
      </c>
      <c r="G15" s="32">
        <f>'blk, drift &amp; conc calc'!H156</f>
        <v>6.402970526306569</v>
      </c>
      <c r="H15" s="32">
        <f>'blk, drift &amp; conc calc'!I156</f>
        <v>3.205177605366512</v>
      </c>
      <c r="I15" s="32">
        <f>'blk, drift &amp; conc calc'!J156</f>
        <v>1.4488083023337786</v>
      </c>
      <c r="J15" s="32">
        <f>'blk, drift &amp; conc calc'!K156</f>
        <v>0.09465504322264398</v>
      </c>
      <c r="K15" s="32">
        <f>'blk, drift &amp; conc calc'!L156</f>
        <v>0.6720073428674092</v>
      </c>
      <c r="L15" s="32">
        <f t="shared" si="0"/>
        <v>100.22859035280666</v>
      </c>
      <c r="M15" s="94" t="e">
        <f>'blk, drift &amp; conc calc'!M121</f>
        <v>#DIV/0!</v>
      </c>
      <c r="N15" s="94" t="e">
        <f>'blk, drift &amp; conc calc'!N121</f>
        <v>#DIV/0!</v>
      </c>
      <c r="O15" s="94" t="e">
        <f>'blk, drift &amp; conc calc'!O121</f>
        <v>#DIV/0!</v>
      </c>
      <c r="P15" s="94" t="e">
        <f>'blk, drift &amp; conc calc'!P121</f>
        <v>#DIV/0!</v>
      </c>
      <c r="Q15" s="94" t="e">
        <f>'blk, drift &amp; conc calc'!Q121</f>
        <v>#DIV/0!</v>
      </c>
      <c r="R15" s="94" t="e">
        <f>'blk, drift &amp; conc calc'!R121</f>
        <v>#DIV/0!</v>
      </c>
      <c r="S15" s="94" t="e">
        <f>'blk, drift &amp; conc calc'!S121</f>
        <v>#DIV/0!</v>
      </c>
      <c r="T15" s="94">
        <f>'blk, drift &amp; conc calc'!T121</f>
        <v>13.264627981799183</v>
      </c>
      <c r="U15" s="94" t="e">
        <f>'blk, drift &amp; conc calc'!U121</f>
        <v>#DIV/0!</v>
      </c>
      <c r="V15" s="94" t="e">
        <f>'blk, drift &amp; conc calc'!V121</f>
        <v>#DIV/0!</v>
      </c>
    </row>
    <row r="16" spans="1:29" ht="11.25">
      <c r="A16" s="32" t="str">
        <f>'recalc raw'!C14</f>
        <v>drift-4</v>
      </c>
      <c r="B16" s="32">
        <f>'blk, drift &amp; conc calc'!C157</f>
        <v>49.80765342400237</v>
      </c>
      <c r="C16" s="32">
        <f>'blk, drift &amp; conc calc'!D157</f>
        <v>13.505644206082678</v>
      </c>
      <c r="D16" s="32">
        <f>'blk, drift &amp; conc calc'!E157</f>
        <v>12.50453155895879</v>
      </c>
      <c r="E16" s="32">
        <f>'blk, drift &amp; conc calc'!F157</f>
        <v>7.54486977709982</v>
      </c>
      <c r="F16" s="32">
        <f>'blk, drift &amp; conc calc'!G157</f>
        <v>0.1713739499416447</v>
      </c>
      <c r="G16" s="32">
        <f>'blk, drift &amp; conc calc'!H157</f>
        <v>11.5983926599999</v>
      </c>
      <c r="H16" s="32">
        <f>'blk, drift &amp; conc calc'!I157</f>
        <v>2.2637052315187995</v>
      </c>
      <c r="I16" s="32">
        <f>'blk, drift &amp; conc calc'!J157</f>
        <v>0.5308336387244368</v>
      </c>
      <c r="J16" s="32">
        <f>'blk, drift &amp; conc calc'!K157</f>
        <v>0.2959207284079701</v>
      </c>
      <c r="K16" s="32">
        <f>'blk, drift &amp; conc calc'!L157</f>
        <v>2.8029197454426344</v>
      </c>
      <c r="L16" s="32">
        <f t="shared" si="0"/>
        <v>101.02584492017903</v>
      </c>
      <c r="M16" s="94" t="e">
        <f>'blk, drift &amp; conc calc'!M122</f>
        <v>#DIV/0!</v>
      </c>
      <c r="N16" s="94" t="e">
        <f>'blk, drift &amp; conc calc'!N122</f>
        <v>#DIV/0!</v>
      </c>
      <c r="O16" s="94" t="e">
        <f>'blk, drift &amp; conc calc'!O122</f>
        <v>#DIV/0!</v>
      </c>
      <c r="P16" s="94" t="e">
        <f>'blk, drift &amp; conc calc'!P122</f>
        <v>#DIV/0!</v>
      </c>
      <c r="Q16" s="94" t="e">
        <f>'blk, drift &amp; conc calc'!Q122</f>
        <v>#DIV/0!</v>
      </c>
      <c r="R16" s="94" t="e">
        <f>'blk, drift &amp; conc calc'!R122</f>
        <v>#DIV/0!</v>
      </c>
      <c r="S16" s="94" t="e">
        <f>'blk, drift &amp; conc calc'!S122</f>
        <v>#DIV/0!</v>
      </c>
      <c r="T16" s="94">
        <f>'blk, drift &amp; conc calc'!T122</f>
        <v>2.3531130679331085</v>
      </c>
      <c r="U16" s="94" t="e">
        <f>'blk, drift &amp; conc calc'!U122</f>
        <v>#DIV/0!</v>
      </c>
      <c r="V16" s="94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dts-1-1</v>
      </c>
      <c r="B17" s="32">
        <f>'blk, drift &amp; conc calc'!C158</f>
        <v>40.470553609177465</v>
      </c>
      <c r="C17" s="32">
        <f>'blk, drift &amp; conc calc'!D158</f>
        <v>0.1764828155884596</v>
      </c>
      <c r="D17" s="32">
        <f>'blk, drift &amp; conc calc'!E158</f>
        <v>8.533800823575229</v>
      </c>
      <c r="E17" s="32">
        <f>'blk, drift &amp; conc calc'!F158</f>
        <v>48.006025044199994</v>
      </c>
      <c r="F17" s="32">
        <f>'blk, drift &amp; conc calc'!G158</f>
        <v>0.11761250467691631</v>
      </c>
      <c r="G17" s="32">
        <f>'blk, drift &amp; conc calc'!H158</f>
        <v>0.03894059026754157</v>
      </c>
      <c r="H17" s="32">
        <f>'blk, drift &amp; conc calc'!I158</f>
        <v>0.006630812297482966</v>
      </c>
      <c r="I17" s="32">
        <f>'blk, drift &amp; conc calc'!J158</f>
        <v>0.004810491333637976</v>
      </c>
      <c r="J17" s="32">
        <f>'blk, drift &amp; conc calc'!K158</f>
        <v>-0.02508494978838649</v>
      </c>
      <c r="K17" s="32">
        <f>'blk, drift &amp; conc calc'!L158</f>
        <v>0.007569998843034025</v>
      </c>
      <c r="L17" s="32">
        <f t="shared" si="0"/>
        <v>97.33734174017138</v>
      </c>
      <c r="M17" s="94" t="e">
        <f>'blk, drift &amp; conc calc'!M123</f>
        <v>#DIV/0!</v>
      </c>
      <c r="N17" s="94" t="e">
        <f>'blk, drift &amp; conc calc'!N123</f>
        <v>#DIV/0!</v>
      </c>
      <c r="O17" s="94" t="e">
        <f>'blk, drift &amp; conc calc'!O123</f>
        <v>#DIV/0!</v>
      </c>
      <c r="P17" s="94" t="e">
        <f>'blk, drift &amp; conc calc'!P123</f>
        <v>#DIV/0!</v>
      </c>
      <c r="Q17" s="94" t="e">
        <f>'blk, drift &amp; conc calc'!Q123</f>
        <v>#DIV/0!</v>
      </c>
      <c r="R17" s="94" t="e">
        <f>'blk, drift &amp; conc calc'!R123</f>
        <v>#DIV/0!</v>
      </c>
      <c r="S17" s="94" t="e">
        <f>'blk, drift &amp; conc calc'!S123</f>
        <v>#DIV/0!</v>
      </c>
      <c r="T17" s="94">
        <f>'blk, drift &amp; conc calc'!T123</f>
        <v>19.75220996431092</v>
      </c>
      <c r="U17" s="94" t="e">
        <f>'blk, drift &amp; conc calc'!U123</f>
        <v>#DIV/0!</v>
      </c>
      <c r="V17" s="94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1" customFormat="1" ht="11.25">
      <c r="A18" s="91" t="str">
        <f>'recalc raw'!C16</f>
        <v>250r3  28-36</v>
      </c>
      <c r="B18" s="91">
        <f>'blk, drift &amp; conc calc'!C159</f>
        <v>45.560744593600866</v>
      </c>
      <c r="C18" s="91">
        <f>'blk, drift &amp; conc calc'!D159</f>
        <v>11.725279124997025</v>
      </c>
      <c r="D18" s="91">
        <f>'blk, drift &amp; conc calc'!E159</f>
        <v>9.99554545708101</v>
      </c>
      <c r="E18" s="91">
        <f>'blk, drift &amp; conc calc'!F159</f>
        <v>20.330970650351517</v>
      </c>
      <c r="F18" s="91">
        <f>'blk, drift &amp; conc calc'!G159</f>
        <v>0.1497968719504584</v>
      </c>
      <c r="G18" s="91">
        <f>'blk, drift &amp; conc calc'!H159</f>
        <v>10.33235893757868</v>
      </c>
      <c r="H18" s="91">
        <f>'blk, drift &amp; conc calc'!I159</f>
        <v>1.1043972981193153</v>
      </c>
      <c r="I18" s="91">
        <f>'blk, drift &amp; conc calc'!J159</f>
        <v>0.008225720139013069</v>
      </c>
      <c r="J18" s="91">
        <f>'blk, drift &amp; conc calc'!K159</f>
        <v>-0.010122963918620524</v>
      </c>
      <c r="K18" s="91">
        <f>'blk, drift &amp; conc calc'!L159</f>
        <v>0.164156844320201</v>
      </c>
      <c r="L18" s="91">
        <f>SUM(B18:K18)</f>
        <v>99.36135253421945</v>
      </c>
      <c r="M18" s="122" t="e">
        <f>'blk, drift &amp; conc calc'!M124</f>
        <v>#DIV/0!</v>
      </c>
      <c r="N18" s="122" t="e">
        <f>'blk, drift &amp; conc calc'!N124</f>
        <v>#DIV/0!</v>
      </c>
      <c r="O18" s="122" t="e">
        <f>'blk, drift &amp; conc calc'!O124</f>
        <v>#DIV/0!</v>
      </c>
      <c r="P18" s="122" t="e">
        <f>'blk, drift &amp; conc calc'!P124</f>
        <v>#DIV/0!</v>
      </c>
      <c r="Q18" s="122" t="e">
        <f>'blk, drift &amp; conc calc'!Q124</f>
        <v>#DIV/0!</v>
      </c>
      <c r="R18" s="122" t="e">
        <f>'blk, drift &amp; conc calc'!R124</f>
        <v>#DIV/0!</v>
      </c>
      <c r="S18" s="122" t="e">
        <f>'blk, drift &amp; conc calc'!S124</f>
        <v>#DIV/0!</v>
      </c>
      <c r="T18" s="122">
        <f>'blk, drift &amp; conc calc'!T124</f>
        <v>18.936729436257878</v>
      </c>
      <c r="U18" s="122" t="e">
        <f>'blk, drift &amp; conc calc'!U124</f>
        <v>#DIV/0!</v>
      </c>
      <c r="V18" s="122" t="e">
        <f>'blk, drift &amp; conc calc'!V124</f>
        <v>#DIV/0!</v>
      </c>
    </row>
    <row r="19" spans="1:22" s="121" customFormat="1" ht="11.25">
      <c r="A19" s="91" t="str">
        <f>'recalc raw'!C17</f>
        <v>252r1  88-96</v>
      </c>
      <c r="B19" s="91">
        <f>'blk, drift &amp; conc calc'!C160</f>
        <v>51.498197371365016</v>
      </c>
      <c r="C19" s="91">
        <f>'blk, drift &amp; conc calc'!D160</f>
        <v>15.575215383771972</v>
      </c>
      <c r="D19" s="91">
        <f>'blk, drift &amp; conc calc'!E160</f>
        <v>7.262796535985265</v>
      </c>
      <c r="E19" s="91">
        <f>'blk, drift &amp; conc calc'!F160</f>
        <v>11.220468558882263</v>
      </c>
      <c r="F19" s="91">
        <f>'blk, drift &amp; conc calc'!G160</f>
        <v>0.1433331815682332</v>
      </c>
      <c r="G19" s="91">
        <f>'blk, drift &amp; conc calc'!H160</f>
        <v>11.339047101436208</v>
      </c>
      <c r="H19" s="91">
        <f>'blk, drift &amp; conc calc'!I160</f>
        <v>2.095721404669955</v>
      </c>
      <c r="I19" s="91">
        <f>'blk, drift &amp; conc calc'!J160</f>
        <v>0.01589231828422789</v>
      </c>
      <c r="J19" s="91">
        <f>'blk, drift &amp; conc calc'!K160</f>
        <v>0.03659511240256909</v>
      </c>
      <c r="K19" s="91">
        <f>'blk, drift &amp; conc calc'!L160</f>
        <v>0.32484658443912495</v>
      </c>
      <c r="L19" s="91">
        <f t="shared" si="0"/>
        <v>99.51211355280483</v>
      </c>
      <c r="M19" s="122" t="e">
        <f>'blk, drift &amp; conc calc'!M125</f>
        <v>#DIV/0!</v>
      </c>
      <c r="N19" s="122" t="e">
        <f>'blk, drift &amp; conc calc'!N125</f>
        <v>#DIV/0!</v>
      </c>
      <c r="O19" s="122" t="e">
        <f>'blk, drift &amp; conc calc'!O125</f>
        <v>#DIV/0!</v>
      </c>
      <c r="P19" s="122" t="e">
        <f>'blk, drift &amp; conc calc'!P125</f>
        <v>#DIV/0!</v>
      </c>
      <c r="Q19" s="122" t="e">
        <f>'blk, drift &amp; conc calc'!Q125</f>
        <v>#DIV/0!</v>
      </c>
      <c r="R19" s="122" t="e">
        <f>'blk, drift &amp; conc calc'!R125</f>
        <v>#DIV/0!</v>
      </c>
      <c r="S19" s="122" t="e">
        <f>'blk, drift &amp; conc calc'!S125</f>
        <v>#DIV/0!</v>
      </c>
      <c r="T19" s="122">
        <f>'blk, drift &amp; conc calc'!T125</f>
        <v>16.40126892559041</v>
      </c>
      <c r="U19" s="122" t="e">
        <f>'blk, drift &amp; conc calc'!U125</f>
        <v>#DIV/0!</v>
      </c>
      <c r="V19" s="122" t="e">
        <f>'blk, drift &amp; conc calc'!V125</f>
        <v>#DIV/0!</v>
      </c>
    </row>
    <row r="20" spans="1:29" s="121" customFormat="1" ht="11.25">
      <c r="A20" s="91" t="str">
        <f>'recalc raw'!C18</f>
        <v>254r1  36-45</v>
      </c>
      <c r="B20" s="91">
        <f>'blk, drift &amp; conc calc'!C161</f>
        <v>40.05808163974847</v>
      </c>
      <c r="C20" s="91">
        <f>'blk, drift &amp; conc calc'!D161</f>
        <v>9.413637845450461</v>
      </c>
      <c r="D20" s="91">
        <f>'blk, drift &amp; conc calc'!E161</f>
        <v>26.87237402537756</v>
      </c>
      <c r="E20" s="91">
        <f>'blk, drift &amp; conc calc'!F161</f>
        <v>7.48673504575271</v>
      </c>
      <c r="F20" s="91">
        <f>'blk, drift &amp; conc calc'!G161</f>
        <v>0.2675515173062279</v>
      </c>
      <c r="G20" s="91">
        <f>'blk, drift &amp; conc calc'!H161</f>
        <v>9.952791827877347</v>
      </c>
      <c r="H20" s="91">
        <f>'blk, drift &amp; conc calc'!I161</f>
        <v>1.837441685313001</v>
      </c>
      <c r="I20" s="91">
        <f>'blk, drift &amp; conc calc'!J161</f>
        <v>0.023540583814602306</v>
      </c>
      <c r="J20" s="91">
        <f>'blk, drift &amp; conc calc'!K161</f>
        <v>0.046051854954556395</v>
      </c>
      <c r="K20" s="91">
        <f>'blk, drift &amp; conc calc'!L161</f>
        <v>5.034111079123429</v>
      </c>
      <c r="L20" s="91">
        <f t="shared" si="0"/>
        <v>100.99231710471838</v>
      </c>
      <c r="M20" s="122" t="e">
        <f>'blk, drift &amp; conc calc'!M126</f>
        <v>#DIV/0!</v>
      </c>
      <c r="N20" s="122" t="e">
        <f>'blk, drift &amp; conc calc'!N126</f>
        <v>#DIV/0!</v>
      </c>
      <c r="O20" s="122" t="e">
        <f>'blk, drift &amp; conc calc'!O126</f>
        <v>#DIV/0!</v>
      </c>
      <c r="P20" s="122" t="e">
        <f>'blk, drift &amp; conc calc'!P126</f>
        <v>#DIV/0!</v>
      </c>
      <c r="Q20" s="122" t="e">
        <f>'blk, drift &amp; conc calc'!Q126</f>
        <v>#DIV/0!</v>
      </c>
      <c r="R20" s="122" t="e">
        <f>'blk, drift &amp; conc calc'!R126</f>
        <v>#DIV/0!</v>
      </c>
      <c r="S20" s="122" t="e">
        <f>'blk, drift &amp; conc calc'!S126</f>
        <v>#DIV/0!</v>
      </c>
      <c r="T20" s="122">
        <f>'blk, drift &amp; conc calc'!T126</f>
        <v>15.885058529422144</v>
      </c>
      <c r="U20" s="122" t="e">
        <f>'blk, drift &amp; conc calc'!U126</f>
        <v>#DIV/0!</v>
      </c>
      <c r="V20" s="122" t="e">
        <f>'blk, drift &amp; conc calc'!V126</f>
        <v>#DIV/0!</v>
      </c>
      <c r="W20" s="91"/>
      <c r="X20" s="91"/>
      <c r="Y20" s="91"/>
      <c r="Z20" s="91"/>
      <c r="AA20" s="91"/>
      <c r="AB20" s="91"/>
      <c r="AC20" s="91"/>
    </row>
    <row r="21" spans="1:29" ht="11.25">
      <c r="A21" s="32" t="str">
        <f>'recalc raw'!C19</f>
        <v>drift-5</v>
      </c>
      <c r="B21" s="32">
        <f>'blk, drift &amp; conc calc'!C162</f>
        <v>49.80765342400237</v>
      </c>
      <c r="C21" s="32">
        <f>'blk, drift &amp; conc calc'!D162</f>
        <v>13.505644206082678</v>
      </c>
      <c r="D21" s="32">
        <f>'blk, drift &amp; conc calc'!E162</f>
        <v>12.50453155895879</v>
      </c>
      <c r="E21" s="32">
        <f>'blk, drift &amp; conc calc'!F162</f>
        <v>7.54486977709982</v>
      </c>
      <c r="F21" s="32">
        <f>'blk, drift &amp; conc calc'!G162</f>
        <v>0.17137394994164476</v>
      </c>
      <c r="G21" s="32">
        <f>'blk, drift &amp; conc calc'!H162</f>
        <v>11.5983926599999</v>
      </c>
      <c r="H21" s="32">
        <f>'blk, drift &amp; conc calc'!I162</f>
        <v>2.2637052315187995</v>
      </c>
      <c r="I21" s="32">
        <f>'blk, drift &amp; conc calc'!J162</f>
        <v>0.5308336387244368</v>
      </c>
      <c r="J21" s="32">
        <f>'blk, drift &amp; conc calc'!K162</f>
        <v>0.29592072840797</v>
      </c>
      <c r="K21" s="32">
        <f>'blk, drift &amp; conc calc'!L162</f>
        <v>2.8029197454426353</v>
      </c>
      <c r="L21" s="32">
        <f t="shared" si="0"/>
        <v>101.02584492017903</v>
      </c>
      <c r="M21" s="94" t="e">
        <f>'blk, drift &amp; conc calc'!M127</f>
        <v>#DIV/0!</v>
      </c>
      <c r="N21" s="94" t="e">
        <f>'blk, drift &amp; conc calc'!N127</f>
        <v>#DIV/0!</v>
      </c>
      <c r="O21" s="94" t="e">
        <f>'blk, drift &amp; conc calc'!O127</f>
        <v>#DIV/0!</v>
      </c>
      <c r="P21" s="94" t="e">
        <f>'blk, drift &amp; conc calc'!P127</f>
        <v>#DIV/0!</v>
      </c>
      <c r="Q21" s="94" t="e">
        <f>'blk, drift &amp; conc calc'!Q127</f>
        <v>#DIV/0!</v>
      </c>
      <c r="R21" s="94" t="e">
        <f>'blk, drift &amp; conc calc'!R127</f>
        <v>#DIV/0!</v>
      </c>
      <c r="S21" s="94" t="e">
        <f>'blk, drift &amp; conc calc'!S127</f>
        <v>#DIV/0!</v>
      </c>
      <c r="T21" s="94">
        <f>'blk, drift &amp; conc calc'!T127</f>
        <v>2.3531130679331085</v>
      </c>
      <c r="U21" s="94" t="e">
        <f>'blk, drift &amp; conc calc'!U127</f>
        <v>#DIV/0!</v>
      </c>
      <c r="V21" s="94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bir-1-2</v>
      </c>
      <c r="B22" s="32">
        <f>'blk, drift &amp; conc calc'!C163</f>
        <v>46.990852589536374</v>
      </c>
      <c r="C22" s="32">
        <f>'blk, drift &amp; conc calc'!D163</f>
        <v>15.236327086183845</v>
      </c>
      <c r="D22" s="32">
        <f>'blk, drift &amp; conc calc'!E163</f>
        <v>11.413136523066752</v>
      </c>
      <c r="E22" s="32">
        <f>'blk, drift &amp; conc calc'!F163</f>
        <v>9.808069279847919</v>
      </c>
      <c r="F22" s="32">
        <f>'blk, drift &amp; conc calc'!G163</f>
        <v>0.1692124753431263</v>
      </c>
      <c r="G22" s="32">
        <f>'blk, drift &amp; conc calc'!H163</f>
        <v>13.240083934951652</v>
      </c>
      <c r="H22" s="32">
        <f>'blk, drift &amp; conc calc'!I163</f>
        <v>1.792588723507081</v>
      </c>
      <c r="I22" s="32">
        <f>'blk, drift &amp; conc calc'!J163</f>
        <v>0.02417223733190168</v>
      </c>
      <c r="J22" s="32">
        <f>'blk, drift &amp; conc calc'!K163</f>
        <v>0.042472656948086225</v>
      </c>
      <c r="K22" s="32">
        <f>'blk, drift &amp; conc calc'!L163</f>
        <v>0.9694180717988929</v>
      </c>
      <c r="L22" s="32">
        <f t="shared" si="0"/>
        <v>99.68633357851564</v>
      </c>
      <c r="M22" s="94" t="e">
        <f>'blk, drift &amp; conc calc'!M128</f>
        <v>#DIV/0!</v>
      </c>
      <c r="N22" s="94" t="e">
        <f>'blk, drift &amp; conc calc'!N128</f>
        <v>#DIV/0!</v>
      </c>
      <c r="O22" s="94" t="e">
        <f>'blk, drift &amp; conc calc'!O128</f>
        <v>#DIV/0!</v>
      </c>
      <c r="P22" s="94" t="e">
        <f>'blk, drift &amp; conc calc'!P128</f>
        <v>#DIV/0!</v>
      </c>
      <c r="Q22" s="94" t="e">
        <f>'blk, drift &amp; conc calc'!Q128</f>
        <v>#DIV/0!</v>
      </c>
      <c r="R22" s="94" t="e">
        <f>'blk, drift &amp; conc calc'!R128</f>
        <v>#DIV/0!</v>
      </c>
      <c r="S22" s="94" t="e">
        <f>'blk, drift &amp; conc calc'!S128</f>
        <v>#DIV/0!</v>
      </c>
      <c r="T22" s="94">
        <f>'blk, drift &amp; conc calc'!T128</f>
        <v>16.077185998875787</v>
      </c>
      <c r="U22" s="94" t="e">
        <f>'blk, drift &amp; conc calc'!U128</f>
        <v>#DIV/0!</v>
      </c>
      <c r="V22" s="94" t="e">
        <f>'blk, drift &amp; conc calc'!V128</f>
        <v>#DIV/0!</v>
      </c>
    </row>
    <row r="23" spans="1:22" s="121" customFormat="1" ht="11.25">
      <c r="A23" s="91" t="str">
        <f>'recalc raw'!C21</f>
        <v>255r1  28-35</v>
      </c>
      <c r="B23" s="91">
        <f>'blk, drift &amp; conc calc'!C164</f>
        <v>45.74760542659468</v>
      </c>
      <c r="C23" s="91">
        <f>'blk, drift &amp; conc calc'!D164</f>
        <v>11.693580932719193</v>
      </c>
      <c r="D23" s="91">
        <f>'blk, drift &amp; conc calc'!E164</f>
        <v>10.592156450535848</v>
      </c>
      <c r="E23" s="91">
        <f>'blk, drift &amp; conc calc'!F164</f>
        <v>23.494957571395066</v>
      </c>
      <c r="F23" s="91">
        <f>'blk, drift &amp; conc calc'!G164</f>
        <v>0.15145624646520972</v>
      </c>
      <c r="G23" s="91">
        <f>'blk, drift &amp; conc calc'!H164</f>
        <v>9.571701752067842</v>
      </c>
      <c r="H23" s="91">
        <f>'blk, drift &amp; conc calc'!I164</f>
        <v>0.8667244448214486</v>
      </c>
      <c r="I23" s="91">
        <f>'blk, drift &amp; conc calc'!J164</f>
        <v>0.005672935380142021</v>
      </c>
      <c r="J23" s="91">
        <f>'blk, drift &amp; conc calc'!K164</f>
        <v>0.028543879658308024</v>
      </c>
      <c r="K23" s="91">
        <f>'blk, drift &amp; conc calc'!L164</f>
        <v>0.11471716714347818</v>
      </c>
      <c r="L23" s="91">
        <f t="shared" si="0"/>
        <v>102.26711680678123</v>
      </c>
      <c r="M23" s="122" t="e">
        <f>'blk, drift &amp; conc calc'!M129</f>
        <v>#DIV/0!</v>
      </c>
      <c r="N23" s="122" t="e">
        <f>'blk, drift &amp; conc calc'!N129</f>
        <v>#DIV/0!</v>
      </c>
      <c r="O23" s="122" t="e">
        <f>'blk, drift &amp; conc calc'!O129</f>
        <v>#DIV/0!</v>
      </c>
      <c r="P23" s="122" t="e">
        <f>'blk, drift &amp; conc calc'!P129</f>
        <v>#DIV/0!</v>
      </c>
      <c r="Q23" s="122" t="e">
        <f>'blk, drift &amp; conc calc'!Q129</f>
        <v>#DIV/0!</v>
      </c>
      <c r="R23" s="122" t="e">
        <f>'blk, drift &amp; conc calc'!R129</f>
        <v>#DIV/0!</v>
      </c>
      <c r="S23" s="122" t="e">
        <f>'blk, drift &amp; conc calc'!S129</f>
        <v>#DIV/0!</v>
      </c>
      <c r="T23" s="122">
        <f>'blk, drift &amp; conc calc'!T129</f>
        <v>16.83390401046637</v>
      </c>
      <c r="U23" s="122" t="e">
        <f>'blk, drift &amp; conc calc'!U129</f>
        <v>#DIV/0!</v>
      </c>
      <c r="V23" s="122" t="e">
        <f>'blk, drift &amp; conc calc'!V129</f>
        <v>#DIV/0!</v>
      </c>
    </row>
    <row r="24" spans="1:22" s="121" customFormat="1" ht="11.25">
      <c r="A24" s="91" t="str">
        <f>'recalc raw'!C22</f>
        <v>256r2  88-94</v>
      </c>
      <c r="B24" s="91">
        <f>'blk, drift &amp; conc calc'!C165</f>
        <v>40.82958014103406</v>
      </c>
      <c r="C24" s="91">
        <f>'blk, drift &amp; conc calc'!D165</f>
        <v>3.317527981486565</v>
      </c>
      <c r="D24" s="91">
        <f>'blk, drift &amp; conc calc'!E165</f>
        <v>14.187075076449421</v>
      </c>
      <c r="E24" s="91">
        <f>'blk, drift &amp; conc calc'!F165</f>
        <v>38.09911524812646</v>
      </c>
      <c r="F24" s="91">
        <f>'blk, drift &amp; conc calc'!G165</f>
        <v>0.19501427229181886</v>
      </c>
      <c r="G24" s="91">
        <f>'blk, drift &amp; conc calc'!H165</f>
        <v>3.112011284828208</v>
      </c>
      <c r="H24" s="91">
        <f>'blk, drift &amp; conc calc'!I165</f>
        <v>0.22327518627402865</v>
      </c>
      <c r="I24" s="91">
        <f>'blk, drift &amp; conc calc'!J165</f>
        <v>0.0034590398781757176</v>
      </c>
      <c r="J24" s="91">
        <f>'blk, drift &amp; conc calc'!K165</f>
        <v>-0.01304421822747549</v>
      </c>
      <c r="K24" s="91">
        <f>'blk, drift &amp; conc calc'!L165</f>
        <v>0.0659201042128227</v>
      </c>
      <c r="L24" s="91">
        <f t="shared" si="0"/>
        <v>100.01993411635407</v>
      </c>
      <c r="M24" s="122" t="e">
        <f>'blk, drift &amp; conc calc'!M130</f>
        <v>#DIV/0!</v>
      </c>
      <c r="N24" s="122" t="e">
        <f>'blk, drift &amp; conc calc'!N130</f>
        <v>#DIV/0!</v>
      </c>
      <c r="O24" s="122" t="e">
        <f>'blk, drift &amp; conc calc'!O130</f>
        <v>#DIV/0!</v>
      </c>
      <c r="P24" s="122" t="e">
        <f>'blk, drift &amp; conc calc'!P130</f>
        <v>#DIV/0!</v>
      </c>
      <c r="Q24" s="122" t="e">
        <f>'blk, drift &amp; conc calc'!Q130</f>
        <v>#DIV/0!</v>
      </c>
      <c r="R24" s="122" t="e">
        <f>'blk, drift &amp; conc calc'!R130</f>
        <v>#DIV/0!</v>
      </c>
      <c r="S24" s="122" t="e">
        <f>'blk, drift &amp; conc calc'!S130</f>
        <v>#DIV/0!</v>
      </c>
      <c r="T24" s="122">
        <f>'blk, drift &amp; conc calc'!T130</f>
        <v>19.089078949072032</v>
      </c>
      <c r="U24" s="122" t="e">
        <f>'blk, drift &amp; conc calc'!U130</f>
        <v>#DIV/0!</v>
      </c>
      <c r="V24" s="122" t="e">
        <f>'blk, drift &amp; conc calc'!V130</f>
        <v>#DIV/0!</v>
      </c>
    </row>
    <row r="25" spans="1:22" ht="11.25">
      <c r="A25" s="32" t="str">
        <f>'recalc raw'!C23</f>
        <v>jb3-1</v>
      </c>
      <c r="B25" s="32">
        <f>'blk, drift &amp; conc calc'!C166</f>
        <v>49.64929359914268</v>
      </c>
      <c r="C25" s="32">
        <f>'blk, drift &amp; conc calc'!D166</f>
        <v>17.169022202710998</v>
      </c>
      <c r="D25" s="32">
        <f>'blk, drift &amp; conc calc'!E166</f>
        <v>11.815023160077965</v>
      </c>
      <c r="E25" s="32">
        <f>'blk, drift &amp; conc calc'!F166</f>
        <v>5.412488038109017</v>
      </c>
      <c r="F25" s="32">
        <f>'blk, drift &amp; conc calc'!G166</f>
        <v>0.17537230226952508</v>
      </c>
      <c r="G25" s="32">
        <f>'blk, drift &amp; conc calc'!H166</f>
        <v>9.968235382297312</v>
      </c>
      <c r="H25" s="32">
        <f>'blk, drift &amp; conc calc'!I166</f>
        <v>2.7863551932529793</v>
      </c>
      <c r="I25" s="32">
        <f>'blk, drift &amp; conc calc'!J166</f>
        <v>0.7788480034958234</v>
      </c>
      <c r="J25" s="32">
        <f>'blk, drift &amp; conc calc'!K166</f>
        <v>0.35123824368608214</v>
      </c>
      <c r="K25" s="32">
        <f>'blk, drift &amp; conc calc'!L166</f>
        <v>1.4232357432329088</v>
      </c>
      <c r="L25" s="32">
        <f t="shared" si="0"/>
        <v>99.5291118682753</v>
      </c>
      <c r="M25" s="94" t="e">
        <f>'blk, drift &amp; conc calc'!M131</f>
        <v>#DIV/0!</v>
      </c>
      <c r="N25" s="94" t="e">
        <f>'blk, drift &amp; conc calc'!N131</f>
        <v>#DIV/0!</v>
      </c>
      <c r="O25" s="94" t="e">
        <f>'blk, drift &amp; conc calc'!O131</f>
        <v>#DIV/0!</v>
      </c>
      <c r="P25" s="94" t="e">
        <f>'blk, drift &amp; conc calc'!P131</f>
        <v>#DIV/0!</v>
      </c>
      <c r="Q25" s="94" t="e">
        <f>'blk, drift &amp; conc calc'!Q131</f>
        <v>#DIV/0!</v>
      </c>
      <c r="R25" s="94" t="e">
        <f>'blk, drift &amp; conc calc'!R131</f>
        <v>#DIV/0!</v>
      </c>
      <c r="S25" s="94" t="e">
        <f>'blk, drift &amp; conc calc'!S131</f>
        <v>#DIV/0!</v>
      </c>
      <c r="T25" s="94">
        <f>'blk, drift &amp; conc calc'!T131</f>
        <v>-0.6438127614378253</v>
      </c>
      <c r="U25" s="94" t="e">
        <f>'blk, drift &amp; conc calc'!U131</f>
        <v>#DIV/0!</v>
      </c>
      <c r="V25" s="94" t="e">
        <f>'blk, drift &amp; conc calc'!V131</f>
        <v>#DIV/0!</v>
      </c>
    </row>
    <row r="26" spans="1:22" ht="11.25">
      <c r="A26" s="32" t="str">
        <f>'recalc raw'!C24</f>
        <v>drift-6</v>
      </c>
      <c r="B26" s="32">
        <f>'blk, drift &amp; conc calc'!C167</f>
        <v>49.80765342400237</v>
      </c>
      <c r="C26" s="32">
        <f>'blk, drift &amp; conc calc'!D167</f>
        <v>13.505644206082678</v>
      </c>
      <c r="D26" s="32">
        <f>'blk, drift &amp; conc calc'!E167</f>
        <v>12.50453155895879</v>
      </c>
      <c r="E26" s="32">
        <f>'blk, drift &amp; conc calc'!F167</f>
        <v>7.54486977709982</v>
      </c>
      <c r="F26" s="32">
        <f>'blk, drift &amp; conc calc'!G167</f>
        <v>0.1713739499416448</v>
      </c>
      <c r="G26" s="32">
        <f>'blk, drift &amp; conc calc'!H167</f>
        <v>11.5983926599999</v>
      </c>
      <c r="H26" s="32">
        <f>'blk, drift &amp; conc calc'!I167</f>
        <v>2.2637052315187995</v>
      </c>
      <c r="I26" s="32">
        <f>'blk, drift &amp; conc calc'!J167</f>
        <v>0.5308336387244367</v>
      </c>
      <c r="J26" s="32">
        <f>'blk, drift &amp; conc calc'!K167</f>
        <v>0.29592072840797007</v>
      </c>
      <c r="K26" s="32">
        <f>'blk, drift &amp; conc calc'!L167</f>
        <v>2.8029197454426344</v>
      </c>
      <c r="L26" s="32">
        <f t="shared" si="0"/>
        <v>101.02584492017903</v>
      </c>
      <c r="M26" s="94" t="e">
        <f>'blk, drift &amp; conc calc'!M132</f>
        <v>#DIV/0!</v>
      </c>
      <c r="N26" s="94" t="e">
        <f>'blk, drift &amp; conc calc'!N132</f>
        <v>#DIV/0!</v>
      </c>
      <c r="O26" s="94" t="e">
        <f>'blk, drift &amp; conc calc'!O132</f>
        <v>#DIV/0!</v>
      </c>
      <c r="P26" s="94" t="e">
        <f>'blk, drift &amp; conc calc'!P132</f>
        <v>#DIV/0!</v>
      </c>
      <c r="Q26" s="94" t="e">
        <f>'blk, drift &amp; conc calc'!Q132</f>
        <v>#DIV/0!</v>
      </c>
      <c r="R26" s="94" t="e">
        <f>'blk, drift &amp; conc calc'!R132</f>
        <v>#DIV/0!</v>
      </c>
      <c r="S26" s="94" t="e">
        <f>'blk, drift &amp; conc calc'!S132</f>
        <v>#DIV/0!</v>
      </c>
      <c r="T26" s="94">
        <f>'blk, drift &amp; conc calc'!T132</f>
        <v>2.3531130679331085</v>
      </c>
      <c r="U26" s="94" t="e">
        <f>'blk, drift &amp; conc calc'!U132</f>
        <v>#DIV/0!</v>
      </c>
      <c r="V26" s="94" t="e">
        <f>'blk, drift &amp; conc calc'!V132</f>
        <v>#DIV/0!</v>
      </c>
    </row>
    <row r="27" spans="1:22" s="121" customFormat="1" ht="11.25">
      <c r="A27" s="91" t="str">
        <f>'recalc raw'!C25</f>
        <v>258r1  34-39</v>
      </c>
      <c r="B27" s="91">
        <f>'blk, drift &amp; conc calc'!C168</f>
        <v>52.481612520945994</v>
      </c>
      <c r="C27" s="91">
        <f>'blk, drift &amp; conc calc'!D168</f>
        <v>15.87879002697474</v>
      </c>
      <c r="D27" s="91">
        <f>'blk, drift &amp; conc calc'!E168</f>
        <v>7.957085192395875</v>
      </c>
      <c r="E27" s="91">
        <f>'blk, drift &amp; conc calc'!F168</f>
        <v>8.633336196371816</v>
      </c>
      <c r="F27" s="91">
        <f>'blk, drift &amp; conc calc'!G168</f>
        <v>0.152799200540196</v>
      </c>
      <c r="G27" s="91">
        <f>'blk, drift &amp; conc calc'!H168</f>
        <v>11.99977921228997</v>
      </c>
      <c r="H27" s="91">
        <f>'blk, drift &amp; conc calc'!I168</f>
        <v>2.9413782030871594</v>
      </c>
      <c r="I27" s="91">
        <f>'blk, drift &amp; conc calc'!J168</f>
        <v>0.026567069805583668</v>
      </c>
      <c r="J27" s="91">
        <f>'blk, drift &amp; conc calc'!K168</f>
        <v>-0.010502382135671642</v>
      </c>
      <c r="K27" s="91">
        <f>'blk, drift &amp; conc calc'!L168</f>
        <v>0.49019357279697295</v>
      </c>
      <c r="L27" s="91">
        <f t="shared" si="0"/>
        <v>100.55103881307262</v>
      </c>
      <c r="M27" s="122" t="e">
        <f>'blk, drift &amp; conc calc'!M133</f>
        <v>#DIV/0!</v>
      </c>
      <c r="N27" s="122" t="e">
        <f>'blk, drift &amp; conc calc'!N133</f>
        <v>#DIV/0!</v>
      </c>
      <c r="O27" s="122" t="e">
        <f>'blk, drift &amp; conc calc'!O133</f>
        <v>#DIV/0!</v>
      </c>
      <c r="P27" s="122" t="e">
        <f>'blk, drift &amp; conc calc'!P133</f>
        <v>#DIV/0!</v>
      </c>
      <c r="Q27" s="122" t="e">
        <f>'blk, drift &amp; conc calc'!Q133</f>
        <v>#DIV/0!</v>
      </c>
      <c r="R27" s="122" t="e">
        <f>'blk, drift &amp; conc calc'!R133</f>
        <v>#DIV/0!</v>
      </c>
      <c r="S27" s="122" t="e">
        <f>'blk, drift &amp; conc calc'!S133</f>
        <v>#DIV/0!</v>
      </c>
      <c r="T27" s="122">
        <f>'blk, drift &amp; conc calc'!T133</f>
        <v>18.956838289628656</v>
      </c>
      <c r="U27" s="122" t="e">
        <f>'blk, drift &amp; conc calc'!U133</f>
        <v>#DIV/0!</v>
      </c>
      <c r="V27" s="122" t="e">
        <f>'blk, drift &amp; conc calc'!V133</f>
        <v>#DIV/0!</v>
      </c>
    </row>
    <row r="28" spans="1:22" ht="11.25">
      <c r="A28" s="32" t="str">
        <f>'recalc raw'!C26</f>
        <v>jp-1-2</v>
      </c>
      <c r="B28" s="32">
        <f>'blk, drift &amp; conc calc'!C169</f>
        <v>43.66065219386589</v>
      </c>
      <c r="C28" s="32">
        <f>'blk, drift &amp; conc calc'!D169</f>
        <v>0.6884479695521667</v>
      </c>
      <c r="D28" s="32">
        <f>'blk, drift &amp; conc calc'!E169</f>
        <v>8.636541113438682</v>
      </c>
      <c r="E28" s="32">
        <f>'blk, drift &amp; conc calc'!F169</f>
        <v>45.74337091783658</v>
      </c>
      <c r="F28" s="32">
        <f>'blk, drift &amp; conc calc'!G169</f>
        <v>0.12321029264282324</v>
      </c>
      <c r="G28" s="32">
        <f>'blk, drift &amp; conc calc'!H169</f>
        <v>0.5480445675353783</v>
      </c>
      <c r="H28" s="32">
        <f>'blk, drift &amp; conc calc'!I169</f>
        <v>0.03222774358282569</v>
      </c>
      <c r="I28" s="32">
        <f>'blk, drift &amp; conc calc'!J169</f>
        <v>0.008174129780175706</v>
      </c>
      <c r="J28" s="32">
        <f>'blk, drift &amp; conc calc'!K169</f>
        <v>0.018942043263895116</v>
      </c>
      <c r="K28" s="32">
        <f>'blk, drift &amp; conc calc'!L169</f>
        <v>0.008424644135620869</v>
      </c>
      <c r="L28" s="32">
        <f t="shared" si="0"/>
        <v>99.46803561563404</v>
      </c>
      <c r="M28" s="94" t="e">
        <f>'blk, drift &amp; conc calc'!M134</f>
        <v>#DIV/0!</v>
      </c>
      <c r="N28" s="94" t="e">
        <f>'blk, drift &amp; conc calc'!N134</f>
        <v>#DIV/0!</v>
      </c>
      <c r="O28" s="94" t="e">
        <f>'blk, drift &amp; conc calc'!O134</f>
        <v>#DIV/0!</v>
      </c>
      <c r="P28" s="94" t="e">
        <f>'blk, drift &amp; conc calc'!P134</f>
        <v>#DIV/0!</v>
      </c>
      <c r="Q28" s="94" t="e">
        <f>'blk, drift &amp; conc calc'!Q134</f>
        <v>#DIV/0!</v>
      </c>
      <c r="R28" s="94" t="e">
        <f>'blk, drift &amp; conc calc'!R134</f>
        <v>#DIV/0!</v>
      </c>
      <c r="S28" s="94" t="e">
        <f>'blk, drift &amp; conc calc'!S134</f>
        <v>#DIV/0!</v>
      </c>
      <c r="T28" s="94">
        <f>'blk, drift &amp; conc calc'!T134</f>
        <v>17.361381781142402</v>
      </c>
      <c r="U28" s="94" t="e">
        <f>'blk, drift &amp; conc calc'!U134</f>
        <v>#DIV/0!</v>
      </c>
      <c r="V28" s="94" t="e">
        <f>'blk, drift &amp; conc calc'!V134</f>
        <v>#DIV/0!</v>
      </c>
    </row>
    <row r="29" spans="1:22" s="121" customFormat="1" ht="11.25">
      <c r="A29" s="91" t="str">
        <f>'recalc raw'!C27</f>
        <v>264r1  52-60</v>
      </c>
      <c r="B29" s="91">
        <f>'blk, drift &amp; conc calc'!C170</f>
        <v>52.42668448372302</v>
      </c>
      <c r="C29" s="91">
        <f>'blk, drift &amp; conc calc'!D170</f>
        <v>14.190312341661558</v>
      </c>
      <c r="D29" s="91">
        <f>'blk, drift &amp; conc calc'!E170</f>
        <v>11.000963130704413</v>
      </c>
      <c r="E29" s="91">
        <f>'blk, drift &amp; conc calc'!F170</f>
        <v>8.967382477860054</v>
      </c>
      <c r="F29" s="91">
        <f>'blk, drift &amp; conc calc'!G170</f>
        <v>0.21565476506419423</v>
      </c>
      <c r="G29" s="91">
        <f>'blk, drift &amp; conc calc'!H170</f>
        <v>10.852414850013268</v>
      </c>
      <c r="H29" s="91">
        <f>'blk, drift &amp; conc calc'!I170</f>
        <v>2.8344488233358653</v>
      </c>
      <c r="I29" s="91">
        <f>'blk, drift &amp; conc calc'!J170</f>
        <v>0.028154628525756918</v>
      </c>
      <c r="J29" s="91">
        <f>'blk, drift &amp; conc calc'!K170</f>
        <v>0.006117961947130899</v>
      </c>
      <c r="K29" s="91">
        <f>'blk, drift &amp; conc calc'!L170</f>
        <v>0.7289874766634651</v>
      </c>
      <c r="L29" s="91">
        <f t="shared" si="0"/>
        <v>101.25112093949872</v>
      </c>
      <c r="M29" s="122" t="e">
        <f>'blk, drift &amp; conc calc'!M135</f>
        <v>#DIV/0!</v>
      </c>
      <c r="N29" s="122" t="e">
        <f>'blk, drift &amp; conc calc'!N135</f>
        <v>#DIV/0!</v>
      </c>
      <c r="O29" s="122" t="e">
        <f>'blk, drift &amp; conc calc'!O135</f>
        <v>#DIV/0!</v>
      </c>
      <c r="P29" s="122" t="e">
        <f>'blk, drift &amp; conc calc'!P135</f>
        <v>#DIV/0!</v>
      </c>
      <c r="Q29" s="122" t="e">
        <f>'blk, drift &amp; conc calc'!Q135</f>
        <v>#DIV/0!</v>
      </c>
      <c r="R29" s="122" t="e">
        <f>'blk, drift &amp; conc calc'!R135</f>
        <v>#DIV/0!</v>
      </c>
      <c r="S29" s="122" t="e">
        <f>'blk, drift &amp; conc calc'!S135</f>
        <v>#DIV/0!</v>
      </c>
      <c r="T29" s="122">
        <f>'blk, drift &amp; conc calc'!T135</f>
        <v>18.056271102434817</v>
      </c>
      <c r="U29" s="122" t="e">
        <f>'blk, drift &amp; conc calc'!U135</f>
        <v>#DIV/0!</v>
      </c>
      <c r="V29" s="122" t="e">
        <f>'blk, drift &amp; conc calc'!V135</f>
        <v>#DIV/0!</v>
      </c>
    </row>
    <row r="30" spans="1:22" s="121" customFormat="1" ht="11.25">
      <c r="A30" s="91" t="str">
        <f>'recalc raw'!C28</f>
        <v>267r2  111-120</v>
      </c>
      <c r="B30" s="91">
        <f>'blk, drift &amp; conc calc'!C171</f>
        <v>50.82936513141971</v>
      </c>
      <c r="C30" s="91">
        <f>'blk, drift &amp; conc calc'!D171</f>
        <v>15.374586723355984</v>
      </c>
      <c r="D30" s="91">
        <f>'blk, drift &amp; conc calc'!E171</f>
        <v>5.933160336535739</v>
      </c>
      <c r="E30" s="91">
        <f>'blk, drift &amp; conc calc'!F171</f>
        <v>10.666794084866886</v>
      </c>
      <c r="F30" s="91">
        <f>'blk, drift &amp; conc calc'!G171</f>
        <v>0.12520130973862034</v>
      </c>
      <c r="G30" s="91">
        <f>'blk, drift &amp; conc calc'!H171</f>
        <v>15.184225156357058</v>
      </c>
      <c r="H30" s="91">
        <f>'blk, drift &amp; conc calc'!I171</f>
        <v>1.9432510538816345</v>
      </c>
      <c r="I30" s="91">
        <f>'blk, drift &amp; conc calc'!J171</f>
        <v>0.016125237343885025</v>
      </c>
      <c r="J30" s="91">
        <f>'blk, drift &amp; conc calc'!K171</f>
        <v>0.007186751694963422</v>
      </c>
      <c r="K30" s="91">
        <f>'blk, drift &amp; conc calc'!L171</f>
        <v>0.3495392043674906</v>
      </c>
      <c r="L30" s="91">
        <f t="shared" si="0"/>
        <v>100.42943498956195</v>
      </c>
      <c r="M30" s="122" t="e">
        <f>'blk, drift &amp; conc calc'!M136</f>
        <v>#DIV/0!</v>
      </c>
      <c r="N30" s="122" t="e">
        <f>'blk, drift &amp; conc calc'!N136</f>
        <v>#DIV/0!</v>
      </c>
      <c r="O30" s="122" t="e">
        <f>'blk, drift &amp; conc calc'!O136</f>
        <v>#DIV/0!</v>
      </c>
      <c r="P30" s="122" t="e">
        <f>'blk, drift &amp; conc calc'!P136</f>
        <v>#DIV/0!</v>
      </c>
      <c r="Q30" s="122" t="e">
        <f>'blk, drift &amp; conc calc'!Q136</f>
        <v>#DIV/0!</v>
      </c>
      <c r="R30" s="122" t="e">
        <f>'blk, drift &amp; conc calc'!R136</f>
        <v>#DIV/0!</v>
      </c>
      <c r="S30" s="122" t="e">
        <f>'blk, drift &amp; conc calc'!S136</f>
        <v>#DIV/0!</v>
      </c>
      <c r="T30" s="122">
        <f>'blk, drift &amp; conc calc'!T136</f>
        <v>17.998366182835774</v>
      </c>
      <c r="U30" s="122" t="e">
        <f>'blk, drift &amp; conc calc'!U136</f>
        <v>#DIV/0!</v>
      </c>
      <c r="V30" s="122" t="e">
        <f>'blk, drift &amp; conc calc'!V136</f>
        <v>#DIV/0!</v>
      </c>
    </row>
    <row r="31" spans="1:22" ht="11.25">
      <c r="A31" s="32" t="str">
        <f>'recalc raw'!C29</f>
        <v>drift-7</v>
      </c>
      <c r="B31" s="32">
        <f>'blk, drift &amp; conc calc'!C172</f>
        <v>49.80765342400237</v>
      </c>
      <c r="C31" s="32">
        <f>'blk, drift &amp; conc calc'!D172</f>
        <v>13.505644206082678</v>
      </c>
      <c r="D31" s="32">
        <f>'blk, drift &amp; conc calc'!E172</f>
        <v>12.50453155895879</v>
      </c>
      <c r="E31" s="32">
        <f>'blk, drift &amp; conc calc'!F172</f>
        <v>7.54486977709982</v>
      </c>
      <c r="F31" s="32">
        <f>'blk, drift &amp; conc calc'!G172</f>
        <v>0.17137394994164476</v>
      </c>
      <c r="G31" s="32">
        <f>'blk, drift &amp; conc calc'!H172</f>
        <v>11.5983926599999</v>
      </c>
      <c r="H31" s="32">
        <f>'blk, drift &amp; conc calc'!I172</f>
        <v>2.2637052315187987</v>
      </c>
      <c r="I31" s="32">
        <f>'blk, drift &amp; conc calc'!J172</f>
        <v>0.5308336387244368</v>
      </c>
      <c r="J31" s="32">
        <f>'blk, drift &amp; conc calc'!K172</f>
        <v>0.29592072840797007</v>
      </c>
      <c r="K31" s="32">
        <f>'blk, drift &amp; conc calc'!L172</f>
        <v>2.8029197454426344</v>
      </c>
      <c r="L31" s="32">
        <f t="shared" si="0"/>
        <v>101.02584492017903</v>
      </c>
      <c r="M31" s="94" t="e">
        <f>'blk, drift &amp; conc calc'!M137</f>
        <v>#DIV/0!</v>
      </c>
      <c r="N31" s="94" t="e">
        <f>'blk, drift &amp; conc calc'!N137</f>
        <v>#DIV/0!</v>
      </c>
      <c r="O31" s="94" t="e">
        <f>'blk, drift &amp; conc calc'!O137</f>
        <v>#DIV/0!</v>
      </c>
      <c r="P31" s="94" t="e">
        <f>'blk, drift &amp; conc calc'!P137</f>
        <v>#DIV/0!</v>
      </c>
      <c r="Q31" s="94" t="e">
        <f>'blk, drift &amp; conc calc'!Q137</f>
        <v>#DIV/0!</v>
      </c>
      <c r="R31" s="94" t="e">
        <f>'blk, drift &amp; conc calc'!R137</f>
        <v>#DIV/0!</v>
      </c>
      <c r="S31" s="94" t="e">
        <f>'blk, drift &amp; conc calc'!S137</f>
        <v>#DIV/0!</v>
      </c>
      <c r="T31" s="94">
        <f>'blk, drift &amp; conc calc'!T137</f>
        <v>2.3531130679331085</v>
      </c>
      <c r="U31" s="94" t="e">
        <f>'blk, drift &amp; conc calc'!U137</f>
        <v>#DIV/0!</v>
      </c>
      <c r="V31" s="94" t="e">
        <f>'blk, drift &amp; conc calc'!V137</f>
        <v>#DIV/0!</v>
      </c>
    </row>
    <row r="32" spans="1:22" ht="12" customHeight="1">
      <c r="A32" s="32" t="str">
        <f>'recalc raw'!C30</f>
        <v>ja-3-2</v>
      </c>
      <c r="B32" s="32">
        <f>'blk, drift &amp; conc calc'!C173</f>
        <v>63.76638195310661</v>
      </c>
      <c r="C32" s="32">
        <f>'blk, drift &amp; conc calc'!D173</f>
        <v>15.783115871070928</v>
      </c>
      <c r="D32" s="32">
        <f>'blk, drift &amp; conc calc'!E173</f>
        <v>6.487332702268704</v>
      </c>
      <c r="E32" s="32">
        <f>'blk, drift &amp; conc calc'!F173</f>
        <v>3.762017131369236</v>
      </c>
      <c r="F32" s="32">
        <f>'blk, drift &amp; conc calc'!G173</f>
        <v>0.10827908388621552</v>
      </c>
      <c r="G32" s="32">
        <f>'blk, drift &amp; conc calc'!H173</f>
        <v>6.540071936582206</v>
      </c>
      <c r="H32" s="32">
        <f>'blk, drift &amp; conc calc'!I173</f>
        <v>3.195890619555224</v>
      </c>
      <c r="I32" s="32">
        <f>'blk, drift &amp; conc calc'!J173</f>
        <v>1.3748109459537212</v>
      </c>
      <c r="J32" s="32">
        <f>'blk, drift &amp; conc calc'!K173</f>
        <v>0.13648566512534</v>
      </c>
      <c r="K32" s="32">
        <f>'blk, drift &amp; conc calc'!L173</f>
        <v>0.6880092288860509</v>
      </c>
      <c r="L32" s="32">
        <f t="shared" si="0"/>
        <v>101.84239513780423</v>
      </c>
      <c r="M32" s="94" t="e">
        <f>'blk, drift &amp; conc calc'!M138</f>
        <v>#DIV/0!</v>
      </c>
      <c r="N32" s="94" t="e">
        <f>'blk, drift &amp; conc calc'!N138</f>
        <v>#DIV/0!</v>
      </c>
      <c r="O32" s="94" t="e">
        <f>'blk, drift &amp; conc calc'!O138</f>
        <v>#DIV/0!</v>
      </c>
      <c r="P32" s="94" t="e">
        <f>'blk, drift &amp; conc calc'!P138</f>
        <v>#DIV/0!</v>
      </c>
      <c r="Q32" s="94" t="e">
        <f>'blk, drift &amp; conc calc'!Q138</f>
        <v>#DIV/0!</v>
      </c>
      <c r="R32" s="94" t="e">
        <f>'blk, drift &amp; conc calc'!R138</f>
        <v>#DIV/0!</v>
      </c>
      <c r="S32" s="94" t="e">
        <f>'blk, drift &amp; conc calc'!S138</f>
        <v>#DIV/0!</v>
      </c>
      <c r="T32" s="94">
        <f>'blk, drift &amp; conc calc'!T138</f>
        <v>10.99442106427869</v>
      </c>
      <c r="U32" s="94" t="e">
        <f>'blk, drift &amp; conc calc'!U138</f>
        <v>#DIV/0!</v>
      </c>
      <c r="V32" s="94" t="e">
        <f>'blk, drift &amp; conc calc'!V138</f>
        <v>#DIV/0!</v>
      </c>
    </row>
    <row r="33" spans="1:22" ht="11.25">
      <c r="A33" s="32" t="str">
        <f>'recalc raw'!C31</f>
        <v>blank-2</v>
      </c>
      <c r="B33" s="32">
        <f>'blk, drift &amp; conc calc'!C174</f>
        <v>0.24231866012648653</v>
      </c>
      <c r="C33" s="32">
        <f>'blk, drift &amp; conc calc'!D174</f>
        <v>0.00577375086987443</v>
      </c>
      <c r="D33" s="32">
        <f>'blk, drift &amp; conc calc'!E174</f>
        <v>0.058150868102562155</v>
      </c>
      <c r="E33" s="32">
        <f>'blk, drift &amp; conc calc'!F174</f>
        <v>-0.18848827877921295</v>
      </c>
      <c r="F33" s="32">
        <f>'blk, drift &amp; conc calc'!G174</f>
        <v>-0.0010266360399771223</v>
      </c>
      <c r="G33" s="32">
        <f>'blk, drift &amp; conc calc'!H174</f>
        <v>-0.07571441261575448</v>
      </c>
      <c r="H33" s="32">
        <f>'blk, drift &amp; conc calc'!I174</f>
        <v>0.004867219210393429</v>
      </c>
      <c r="I33" s="32">
        <f>'blk, drift &amp; conc calc'!J174</f>
        <v>0.0010213449983853444</v>
      </c>
      <c r="J33" s="32">
        <f>'blk, drift &amp; conc calc'!K174</f>
        <v>-0.008122960065312367</v>
      </c>
      <c r="K33" s="32">
        <f>'blk, drift &amp; conc calc'!L174</f>
        <v>0.004013490136839355</v>
      </c>
      <c r="L33" s="32">
        <f t="shared" si="0"/>
        <v>0.04279304594428434</v>
      </c>
      <c r="M33" s="94" t="e">
        <f>'blk, drift &amp; conc calc'!M139</f>
        <v>#DIV/0!</v>
      </c>
      <c r="N33" s="94" t="e">
        <f>'blk, drift &amp; conc calc'!N139</f>
        <v>#DIV/0!</v>
      </c>
      <c r="O33" s="94" t="e">
        <f>'blk, drift &amp; conc calc'!O139</f>
        <v>#DIV/0!</v>
      </c>
      <c r="P33" s="94" t="e">
        <f>'blk, drift &amp; conc calc'!P139</f>
        <v>#DIV/0!</v>
      </c>
      <c r="Q33" s="94" t="e">
        <f>'blk, drift &amp; conc calc'!Q139</f>
        <v>#DIV/0!</v>
      </c>
      <c r="R33" s="94" t="e">
        <f>'blk, drift &amp; conc calc'!R139</f>
        <v>#DIV/0!</v>
      </c>
      <c r="S33" s="94" t="e">
        <f>'blk, drift &amp; conc calc'!S139</f>
        <v>#DIV/0!</v>
      </c>
      <c r="T33" s="94">
        <f>'blk, drift &amp; conc calc'!T139</f>
        <v>18.836225977755923</v>
      </c>
      <c r="U33" s="94" t="e">
        <f>'blk, drift &amp; conc calc'!U139</f>
        <v>#DIV/0!</v>
      </c>
      <c r="V33" s="94" t="e">
        <f>'blk, drift &amp; conc calc'!V139</f>
        <v>#DIV/0!</v>
      </c>
    </row>
    <row r="34" spans="1:22" ht="11.25">
      <c r="A34" s="32" t="str">
        <f>'recalc raw'!C32</f>
        <v>dts-1-2</v>
      </c>
      <c r="B34" s="32">
        <f>'blk, drift &amp; conc calc'!C175</f>
        <v>40.464860627946706</v>
      </c>
      <c r="C34" s="32">
        <f>'blk, drift &amp; conc calc'!D175</f>
        <v>0.18184713128323857</v>
      </c>
      <c r="D34" s="32">
        <f>'blk, drift &amp; conc calc'!E175</f>
        <v>8.60847834303401</v>
      </c>
      <c r="E34" s="32">
        <f>'blk, drift &amp; conc calc'!F175</f>
        <v>47.10045289150565</v>
      </c>
      <c r="F34" s="32">
        <f>'blk, drift &amp; conc calc'!G175</f>
        <v>0.1202957546023868</v>
      </c>
      <c r="G34" s="32">
        <f>'blk, drift &amp; conc calc'!H175</f>
        <v>0.05816736963161829</v>
      </c>
      <c r="H34" s="32">
        <f>'blk, drift &amp; conc calc'!I175</f>
        <v>0.015182918748658536</v>
      </c>
      <c r="I34" s="32">
        <f>'blk, drift &amp; conc calc'!J175</f>
        <v>0.0017258656530536223</v>
      </c>
      <c r="J34" s="32">
        <f>'blk, drift &amp; conc calc'!K175</f>
        <v>-0.018290404530962447</v>
      </c>
      <c r="K34" s="32">
        <f>'blk, drift &amp; conc calc'!L175</f>
        <v>0.0077982376831641</v>
      </c>
      <c r="L34" s="32">
        <f t="shared" si="0"/>
        <v>96.54051873555753</v>
      </c>
      <c r="M34" s="94" t="e">
        <f>'blk, drift &amp; conc calc'!M140</f>
        <v>#DIV/0!</v>
      </c>
      <c r="N34" s="94" t="e">
        <f>'blk, drift &amp; conc calc'!N140</f>
        <v>#DIV/0!</v>
      </c>
      <c r="O34" s="94" t="e">
        <f>'blk, drift &amp; conc calc'!O140</f>
        <v>#DIV/0!</v>
      </c>
      <c r="P34" s="94" t="e">
        <f>'blk, drift &amp; conc calc'!P140</f>
        <v>#DIV/0!</v>
      </c>
      <c r="Q34" s="94" t="e">
        <f>'blk, drift &amp; conc calc'!Q140</f>
        <v>#DIV/0!</v>
      </c>
      <c r="R34" s="94" t="e">
        <f>'blk, drift &amp; conc calc'!R140</f>
        <v>#DIV/0!</v>
      </c>
      <c r="S34" s="94" t="e">
        <f>'blk, drift &amp; conc calc'!S140</f>
        <v>#DIV/0!</v>
      </c>
      <c r="T34" s="94">
        <f>'blk, drift &amp; conc calc'!T140</f>
        <v>19.391536689254924</v>
      </c>
      <c r="U34" s="94" t="e">
        <f>'blk, drift &amp; conc calc'!U140</f>
        <v>#DIV/0!</v>
      </c>
      <c r="V34" s="94" t="e">
        <f>'blk, drift &amp; conc calc'!V140</f>
        <v>#DIV/0!</v>
      </c>
    </row>
    <row r="35" spans="1:22" ht="11.25">
      <c r="A35" s="32" t="str">
        <f>'recalc raw'!C33</f>
        <v>jb3-2</v>
      </c>
      <c r="B35" s="32">
        <f>'blk, drift &amp; conc calc'!C176</f>
        <v>51.54336448808687</v>
      </c>
      <c r="C35" s="32">
        <f>'blk, drift &amp; conc calc'!D176</f>
        <v>17.083299501002713</v>
      </c>
      <c r="D35" s="32">
        <f>'blk, drift &amp; conc calc'!E176</f>
        <v>11.807510337026113</v>
      </c>
      <c r="E35" s="32">
        <f>'blk, drift &amp; conc calc'!F176</f>
        <v>5.237326421666396</v>
      </c>
      <c r="F35" s="32">
        <f>'blk, drift &amp; conc calc'!G176</f>
        <v>0.18358039401962967</v>
      </c>
      <c r="G35" s="32">
        <f>'blk, drift &amp; conc calc'!H176</f>
        <v>9.773938373457352</v>
      </c>
      <c r="H35" s="32">
        <f>'blk, drift &amp; conc calc'!I176</f>
        <v>2.776303810635156</v>
      </c>
      <c r="I35" s="32">
        <f>'blk, drift &amp; conc calc'!J176</f>
        <v>0.7759167557949651</v>
      </c>
      <c r="J35" s="32">
        <f>'blk, drift &amp; conc calc'!K176</f>
        <v>0.2667119402442279</v>
      </c>
      <c r="K35" s="32">
        <f>'blk, drift &amp; conc calc'!L176</f>
        <v>1.414114128098088</v>
      </c>
      <c r="L35" s="32">
        <f t="shared" si="0"/>
        <v>100.86206615003152</v>
      </c>
      <c r="M35" s="94" t="e">
        <f>'blk, drift &amp; conc calc'!M141</f>
        <v>#DIV/0!</v>
      </c>
      <c r="N35" s="94" t="e">
        <f>'blk, drift &amp; conc calc'!N141</f>
        <v>#DIV/0!</v>
      </c>
      <c r="O35" s="94" t="e">
        <f>'blk, drift &amp; conc calc'!O141</f>
        <v>#DIV/0!</v>
      </c>
      <c r="P35" s="94" t="e">
        <f>'blk, drift &amp; conc calc'!P141</f>
        <v>#DIV/0!</v>
      </c>
      <c r="Q35" s="94" t="e">
        <f>'blk, drift &amp; conc calc'!Q141</f>
        <v>#DIV/0!</v>
      </c>
      <c r="R35" s="94" t="e">
        <f>'blk, drift &amp; conc calc'!R141</f>
        <v>#DIV/0!</v>
      </c>
      <c r="S35" s="94" t="e">
        <f>'blk, drift &amp; conc calc'!S141</f>
        <v>#DIV/0!</v>
      </c>
      <c r="T35" s="94">
        <f>'blk, drift &amp; conc calc'!T141</f>
        <v>3.937360874669423</v>
      </c>
      <c r="U35" s="94" t="e">
        <f>'blk, drift &amp; conc calc'!U141</f>
        <v>#DIV/0!</v>
      </c>
      <c r="V35" s="94" t="e">
        <f>'blk, drift &amp; conc calc'!V141</f>
        <v>#DIV/0!</v>
      </c>
    </row>
    <row r="36" spans="1:22" ht="11.25">
      <c r="A36" s="32" t="str">
        <f>'recalc raw'!C34</f>
        <v>drift-8</v>
      </c>
      <c r="B36" s="32">
        <f>'blk, drift &amp; conc calc'!C177</f>
        <v>49.80765342400237</v>
      </c>
      <c r="C36" s="32">
        <f>'blk, drift &amp; conc calc'!D177</f>
        <v>13.505644206082678</v>
      </c>
      <c r="D36" s="32">
        <f>'blk, drift &amp; conc calc'!E177</f>
        <v>12.50453155895879</v>
      </c>
      <c r="E36" s="32">
        <f>'blk, drift &amp; conc calc'!F177</f>
        <v>7.54486977709982</v>
      </c>
      <c r="F36" s="32">
        <f>'blk, drift &amp; conc calc'!G177</f>
        <v>0.17137394994164476</v>
      </c>
      <c r="G36" s="32">
        <f>'blk, drift &amp; conc calc'!H177</f>
        <v>11.5983926599999</v>
      </c>
      <c r="H36" s="32">
        <f>'blk, drift &amp; conc calc'!I177</f>
        <v>2.2637052315187995</v>
      </c>
      <c r="I36" s="32">
        <f>'blk, drift &amp; conc calc'!J177</f>
        <v>0.5308336387244368</v>
      </c>
      <c r="J36" s="32">
        <f>'blk, drift &amp; conc calc'!K177</f>
        <v>0.29592072840797007</v>
      </c>
      <c r="K36" s="32">
        <f>'blk, drift &amp; conc calc'!L177</f>
        <v>2.8029197454426353</v>
      </c>
      <c r="L36" s="32">
        <f t="shared" si="0"/>
        <v>101.02584492017903</v>
      </c>
      <c r="M36" s="94" t="e">
        <f>'blk, drift &amp; conc calc'!M142</f>
        <v>#DIV/0!</v>
      </c>
      <c r="N36" s="94" t="e">
        <f>'blk, drift &amp; conc calc'!N142</f>
        <v>#DIV/0!</v>
      </c>
      <c r="O36" s="94" t="e">
        <f>'blk, drift &amp; conc calc'!O142</f>
        <v>#DIV/0!</v>
      </c>
      <c r="P36" s="94" t="e">
        <f>'blk, drift &amp; conc calc'!P142</f>
        <v>#DIV/0!</v>
      </c>
      <c r="Q36" s="94" t="e">
        <f>'blk, drift &amp; conc calc'!Q142</f>
        <v>#DIV/0!</v>
      </c>
      <c r="R36" s="94" t="e">
        <f>'blk, drift &amp; conc calc'!R142</f>
        <v>#DIV/0!</v>
      </c>
      <c r="S36" s="94" t="e">
        <f>'blk, drift &amp; conc calc'!S142</f>
        <v>#DIV/0!</v>
      </c>
      <c r="T36" s="94">
        <f>'blk, drift &amp; conc calc'!T142</f>
        <v>2.353113067933105</v>
      </c>
      <c r="U36" s="94" t="e">
        <f>'blk, drift &amp; conc calc'!U142</f>
        <v>#DIV/0!</v>
      </c>
      <c r="V36" s="94" t="e">
        <f>'blk, drift &amp; conc calc'!V142</f>
        <v>#DIV/0!</v>
      </c>
    </row>
    <row r="41" spans="1:22" ht="11.25">
      <c r="A41" s="170" t="s">
        <v>1085</v>
      </c>
      <c r="B41" s="170" t="s">
        <v>1063</v>
      </c>
      <c r="C41" s="170" t="s">
        <v>1067</v>
      </c>
      <c r="D41" s="170" t="s">
        <v>1064</v>
      </c>
      <c r="E41" s="170" t="s">
        <v>1130</v>
      </c>
      <c r="F41" s="170" t="s">
        <v>1129</v>
      </c>
      <c r="G41" s="170" t="s">
        <v>1131</v>
      </c>
      <c r="H41" s="170" t="s">
        <v>1068</v>
      </c>
      <c r="I41" s="170" t="s">
        <v>1301</v>
      </c>
      <c r="J41" s="170" t="s">
        <v>1254</v>
      </c>
      <c r="K41" s="170" t="s">
        <v>1302</v>
      </c>
      <c r="L41" s="170" t="s">
        <v>1071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1076</v>
      </c>
      <c r="U41" s="19">
        <v>0</v>
      </c>
      <c r="V41" s="19">
        <v>0</v>
      </c>
    </row>
    <row r="42" spans="1:22" ht="11.25">
      <c r="A42" s="170" t="str">
        <f aca="true" t="shared" si="1" ref="A42:L42">A10</f>
        <v>230r1  53-60</v>
      </c>
      <c r="B42" s="170">
        <f t="shared" si="1"/>
        <v>50.9762001679972</v>
      </c>
      <c r="C42" s="170">
        <f t="shared" si="1"/>
        <v>16.754876304171976</v>
      </c>
      <c r="D42" s="170">
        <f t="shared" si="1"/>
        <v>5.882236141961344</v>
      </c>
      <c r="E42" s="170">
        <f t="shared" si="1"/>
        <v>9.953214915487328</v>
      </c>
      <c r="F42" s="170">
        <f t="shared" si="1"/>
        <v>0.12360615440525347</v>
      </c>
      <c r="G42" s="170">
        <f t="shared" si="1"/>
        <v>14.105380365702752</v>
      </c>
      <c r="H42" s="170">
        <f t="shared" si="1"/>
        <v>2.0177366206715592</v>
      </c>
      <c r="I42" s="170">
        <f t="shared" si="1"/>
        <v>0.020826322887319417</v>
      </c>
      <c r="J42" s="170">
        <f t="shared" si="1"/>
        <v>0.019161080623566407</v>
      </c>
      <c r="K42" s="170">
        <f t="shared" si="1"/>
        <v>0.329267110532365</v>
      </c>
      <c r="L42" s="170">
        <f t="shared" si="1"/>
        <v>100.18250518444066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0" t="str">
        <f>A12</f>
        <v>244r1  16-26</v>
      </c>
      <c r="B43" s="170">
        <f>AVERAGE(B12,B20)</f>
        <v>46.30195983972263</v>
      </c>
      <c r="C43" s="170">
        <f aca="true" t="shared" si="2" ref="C43:K43">AVERAGE(C12,C20)</f>
        <v>13.182358659446589</v>
      </c>
      <c r="D43" s="170">
        <f t="shared" si="2"/>
        <v>16.518934864079835</v>
      </c>
      <c r="E43" s="170">
        <f t="shared" si="2"/>
        <v>8.333478797663004</v>
      </c>
      <c r="F43" s="170">
        <f t="shared" si="2"/>
        <v>0.19929660253899456</v>
      </c>
      <c r="G43" s="170">
        <f t="shared" si="2"/>
        <v>11.610745919865582</v>
      </c>
      <c r="H43" s="170">
        <f t="shared" si="2"/>
        <v>2.1149155573918517</v>
      </c>
      <c r="I43" s="170">
        <f t="shared" si="2"/>
        <v>0.021703735409228667</v>
      </c>
      <c r="J43" s="170">
        <f t="shared" si="2"/>
        <v>0.02141055190120111</v>
      </c>
      <c r="K43" s="170">
        <f t="shared" si="2"/>
        <v>2.703145309276183</v>
      </c>
      <c r="L43" s="170">
        <f>SUM(B43:K43)</f>
        <v>101.0079498372951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0" t="str">
        <f aca="true" t="shared" si="3" ref="A44:L44">A13</f>
        <v>246r1  60-69</v>
      </c>
      <c r="B44" s="170">
        <f t="shared" si="3"/>
        <v>43.86958482140606</v>
      </c>
      <c r="C44" s="170">
        <f t="shared" si="3"/>
        <v>11.231315007151272</v>
      </c>
      <c r="D44" s="170">
        <f t="shared" si="3"/>
        <v>19.93181240556617</v>
      </c>
      <c r="E44" s="170">
        <f t="shared" si="3"/>
        <v>6.401632837029815</v>
      </c>
      <c r="F44" s="170">
        <f t="shared" si="3"/>
        <v>0.2714768296849498</v>
      </c>
      <c r="G44" s="170">
        <f t="shared" si="3"/>
        <v>10.658077981767743</v>
      </c>
      <c r="H44" s="170">
        <f t="shared" si="3"/>
        <v>2.440571988912156</v>
      </c>
      <c r="I44" s="170">
        <f t="shared" si="3"/>
        <v>0.038627820366258836</v>
      </c>
      <c r="J44" s="170">
        <f t="shared" si="3"/>
        <v>0.04975796125253425</v>
      </c>
      <c r="K44" s="170">
        <f t="shared" si="3"/>
        <v>5.253879481562242</v>
      </c>
      <c r="L44" s="170">
        <f t="shared" si="3"/>
        <v>100.14673713469918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0" t="str">
        <f aca="true" t="shared" si="4" ref="A45:L45">A14</f>
        <v>248r2  5-11</v>
      </c>
      <c r="B45" s="170">
        <f t="shared" si="4"/>
        <v>40.99187937487536</v>
      </c>
      <c r="C45" s="170">
        <f t="shared" si="4"/>
        <v>3.737537650595901</v>
      </c>
      <c r="D45" s="170">
        <f t="shared" si="4"/>
        <v>13.431385732597466</v>
      </c>
      <c r="E45" s="170">
        <f t="shared" si="4"/>
        <v>38.232525389637</v>
      </c>
      <c r="F45" s="170">
        <f t="shared" si="4"/>
        <v>0.18816985622523044</v>
      </c>
      <c r="G45" s="170">
        <f t="shared" si="4"/>
        <v>2.627657394205591</v>
      </c>
      <c r="H45" s="170">
        <f t="shared" si="4"/>
        <v>0.3026688292541462</v>
      </c>
      <c r="I45" s="170">
        <f t="shared" si="4"/>
        <v>0.005494629680176183</v>
      </c>
      <c r="J45" s="170">
        <f t="shared" si="4"/>
        <v>-0.001985411153106046</v>
      </c>
      <c r="K45" s="170">
        <f t="shared" si="4"/>
        <v>0.04359590701282783</v>
      </c>
      <c r="L45" s="170">
        <f t="shared" si="4"/>
        <v>99.55892935293058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0" t="str">
        <f aca="true" t="shared" si="5" ref="A46:L46">A18</f>
        <v>250r3  28-36</v>
      </c>
      <c r="B46" s="170">
        <f t="shared" si="5"/>
        <v>45.560744593600866</v>
      </c>
      <c r="C46" s="170">
        <f t="shared" si="5"/>
        <v>11.725279124997025</v>
      </c>
      <c r="D46" s="170">
        <f t="shared" si="5"/>
        <v>9.99554545708101</v>
      </c>
      <c r="E46" s="170">
        <f t="shared" si="5"/>
        <v>20.330970650351517</v>
      </c>
      <c r="F46" s="170">
        <f t="shared" si="5"/>
        <v>0.1497968719504584</v>
      </c>
      <c r="G46" s="170">
        <f t="shared" si="5"/>
        <v>10.33235893757868</v>
      </c>
      <c r="H46" s="170">
        <f t="shared" si="5"/>
        <v>1.1043972981193153</v>
      </c>
      <c r="I46" s="170">
        <f t="shared" si="5"/>
        <v>0.008225720139013069</v>
      </c>
      <c r="J46" s="170">
        <f t="shared" si="5"/>
        <v>-0.010122963918620524</v>
      </c>
      <c r="K46" s="170">
        <f t="shared" si="5"/>
        <v>0.164156844320201</v>
      </c>
      <c r="L46" s="170">
        <f t="shared" si="5"/>
        <v>99.36135253421945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0" t="str">
        <f aca="true" t="shared" si="6" ref="A47:L48">A19</f>
        <v>252r1  88-96</v>
      </c>
      <c r="B47" s="170">
        <f t="shared" si="6"/>
        <v>51.498197371365016</v>
      </c>
      <c r="C47" s="170">
        <f t="shared" si="6"/>
        <v>15.575215383771972</v>
      </c>
      <c r="D47" s="170">
        <f t="shared" si="6"/>
        <v>7.262796535985265</v>
      </c>
      <c r="E47" s="170">
        <f t="shared" si="6"/>
        <v>11.220468558882263</v>
      </c>
      <c r="F47" s="170">
        <f t="shared" si="6"/>
        <v>0.1433331815682332</v>
      </c>
      <c r="G47" s="170">
        <f t="shared" si="6"/>
        <v>11.339047101436208</v>
      </c>
      <c r="H47" s="170">
        <f t="shared" si="6"/>
        <v>2.095721404669955</v>
      </c>
      <c r="I47" s="170">
        <f t="shared" si="6"/>
        <v>0.01589231828422789</v>
      </c>
      <c r="J47" s="170">
        <f t="shared" si="6"/>
        <v>0.03659511240256909</v>
      </c>
      <c r="K47" s="170">
        <f t="shared" si="6"/>
        <v>0.32484658443912495</v>
      </c>
      <c r="L47" s="170">
        <f t="shared" si="6"/>
        <v>99.51211355280483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12" ht="11.25">
      <c r="A48" s="170" t="str">
        <f>A20</f>
        <v>254r1  36-45</v>
      </c>
      <c r="B48" s="170">
        <f aca="true" t="shared" si="7" ref="B48:K48">B20</f>
        <v>40.05808163974847</v>
      </c>
      <c r="C48" s="170">
        <f t="shared" si="7"/>
        <v>9.413637845450461</v>
      </c>
      <c r="D48" s="170">
        <f t="shared" si="7"/>
        <v>26.87237402537756</v>
      </c>
      <c r="E48" s="170">
        <f t="shared" si="7"/>
        <v>7.48673504575271</v>
      </c>
      <c r="F48" s="170">
        <f t="shared" si="7"/>
        <v>0.2675515173062279</v>
      </c>
      <c r="G48" s="170">
        <f t="shared" si="7"/>
        <v>9.952791827877347</v>
      </c>
      <c r="H48" s="170">
        <f t="shared" si="7"/>
        <v>1.837441685313001</v>
      </c>
      <c r="I48" s="170">
        <f t="shared" si="7"/>
        <v>0.023540583814602306</v>
      </c>
      <c r="J48" s="170">
        <f t="shared" si="7"/>
        <v>0.046051854954556395</v>
      </c>
      <c r="K48" s="170">
        <f t="shared" si="7"/>
        <v>5.034111079123429</v>
      </c>
      <c r="L48" s="170">
        <f t="shared" si="6"/>
        <v>100.99231710471838</v>
      </c>
    </row>
    <row r="49" spans="1:22" ht="11.25">
      <c r="A49" s="170" t="str">
        <f aca="true" t="shared" si="8" ref="A49:L49">A23</f>
        <v>255r1  28-35</v>
      </c>
      <c r="B49" s="170">
        <f t="shared" si="8"/>
        <v>45.74760542659468</v>
      </c>
      <c r="C49" s="170">
        <f t="shared" si="8"/>
        <v>11.693580932719193</v>
      </c>
      <c r="D49" s="170">
        <f t="shared" si="8"/>
        <v>10.592156450535848</v>
      </c>
      <c r="E49" s="170">
        <f t="shared" si="8"/>
        <v>23.494957571395066</v>
      </c>
      <c r="F49" s="170">
        <f t="shared" si="8"/>
        <v>0.15145624646520972</v>
      </c>
      <c r="G49" s="170">
        <f t="shared" si="8"/>
        <v>9.571701752067842</v>
      </c>
      <c r="H49" s="170">
        <f t="shared" si="8"/>
        <v>0.8667244448214486</v>
      </c>
      <c r="I49" s="170">
        <f t="shared" si="8"/>
        <v>0.005672935380142021</v>
      </c>
      <c r="J49" s="170">
        <f t="shared" si="8"/>
        <v>0.028543879658308024</v>
      </c>
      <c r="K49" s="170">
        <f t="shared" si="8"/>
        <v>0.11471716714347818</v>
      </c>
      <c r="L49" s="170">
        <f t="shared" si="8"/>
        <v>102.26711680678123</v>
      </c>
      <c r="M49" s="19" t="e">
        <v>#DIV/0!</v>
      </c>
      <c r="N49" s="19" t="e">
        <v>#DIV/0!</v>
      </c>
      <c r="O49" s="19" t="e">
        <v>#DIV/0!</v>
      </c>
      <c r="P49" s="19" t="e">
        <v>#DIV/0!</v>
      </c>
      <c r="Q49" s="19" t="e">
        <v>#DIV/0!</v>
      </c>
      <c r="R49" s="19" t="e">
        <v>#DIV/0!</v>
      </c>
      <c r="S49" s="19" t="e">
        <v>#DIV/0!</v>
      </c>
      <c r="T49" s="19">
        <v>47.00779233259468</v>
      </c>
      <c r="U49" s="19" t="e">
        <v>#DIV/0!</v>
      </c>
      <c r="V49" s="19" t="e">
        <v>#DIV/0!</v>
      </c>
    </row>
    <row r="50" spans="1:12" ht="11.25">
      <c r="A50" s="170" t="str">
        <f aca="true" t="shared" si="9" ref="A50:L50">A24</f>
        <v>256r2  88-94</v>
      </c>
      <c r="B50" s="170">
        <f t="shared" si="9"/>
        <v>40.82958014103406</v>
      </c>
      <c r="C50" s="170">
        <f t="shared" si="9"/>
        <v>3.317527981486565</v>
      </c>
      <c r="D50" s="170">
        <f t="shared" si="9"/>
        <v>14.187075076449421</v>
      </c>
      <c r="E50" s="170">
        <f t="shared" si="9"/>
        <v>38.09911524812646</v>
      </c>
      <c r="F50" s="170">
        <f t="shared" si="9"/>
        <v>0.19501427229181886</v>
      </c>
      <c r="G50" s="170">
        <f t="shared" si="9"/>
        <v>3.112011284828208</v>
      </c>
      <c r="H50" s="170">
        <f t="shared" si="9"/>
        <v>0.22327518627402865</v>
      </c>
      <c r="I50" s="170">
        <f t="shared" si="9"/>
        <v>0.0034590398781757176</v>
      </c>
      <c r="J50" s="170">
        <f t="shared" si="9"/>
        <v>-0.01304421822747549</v>
      </c>
      <c r="K50" s="170">
        <f t="shared" si="9"/>
        <v>0.0659201042128227</v>
      </c>
      <c r="L50" s="170">
        <f t="shared" si="9"/>
        <v>100.01993411635407</v>
      </c>
    </row>
    <row r="51" spans="1:12" ht="11.25">
      <c r="A51" s="170" t="str">
        <f aca="true" t="shared" si="10" ref="A51:L51">A27</f>
        <v>258r1  34-39</v>
      </c>
      <c r="B51" s="170">
        <f t="shared" si="10"/>
        <v>52.481612520945994</v>
      </c>
      <c r="C51" s="170">
        <f t="shared" si="10"/>
        <v>15.87879002697474</v>
      </c>
      <c r="D51" s="170">
        <f t="shared" si="10"/>
        <v>7.957085192395875</v>
      </c>
      <c r="E51" s="170">
        <f t="shared" si="10"/>
        <v>8.633336196371816</v>
      </c>
      <c r="F51" s="170">
        <f t="shared" si="10"/>
        <v>0.152799200540196</v>
      </c>
      <c r="G51" s="170">
        <f t="shared" si="10"/>
        <v>11.99977921228997</v>
      </c>
      <c r="H51" s="170">
        <f t="shared" si="10"/>
        <v>2.9413782030871594</v>
      </c>
      <c r="I51" s="170">
        <f t="shared" si="10"/>
        <v>0.026567069805583668</v>
      </c>
      <c r="J51" s="170">
        <f t="shared" si="10"/>
        <v>-0.010502382135671642</v>
      </c>
      <c r="K51" s="170">
        <f t="shared" si="10"/>
        <v>0.49019357279697295</v>
      </c>
      <c r="L51" s="170">
        <f t="shared" si="10"/>
        <v>100.55103881307262</v>
      </c>
    </row>
    <row r="52" spans="1:12" ht="11.25">
      <c r="A52" s="170" t="str">
        <f aca="true" t="shared" si="11" ref="A52:L52">A29</f>
        <v>264r1  52-60</v>
      </c>
      <c r="B52" s="170">
        <f t="shared" si="11"/>
        <v>52.42668448372302</v>
      </c>
      <c r="C52" s="170">
        <f t="shared" si="11"/>
        <v>14.190312341661558</v>
      </c>
      <c r="D52" s="170">
        <f t="shared" si="11"/>
        <v>11.000963130704413</v>
      </c>
      <c r="E52" s="170">
        <f t="shared" si="11"/>
        <v>8.967382477860054</v>
      </c>
      <c r="F52" s="170">
        <f t="shared" si="11"/>
        <v>0.21565476506419423</v>
      </c>
      <c r="G52" s="170">
        <f t="shared" si="11"/>
        <v>10.852414850013268</v>
      </c>
      <c r="H52" s="170">
        <f t="shared" si="11"/>
        <v>2.8344488233358653</v>
      </c>
      <c r="I52" s="170">
        <f t="shared" si="11"/>
        <v>0.028154628525756918</v>
      </c>
      <c r="J52" s="170">
        <f t="shared" si="11"/>
        <v>0.006117961947130899</v>
      </c>
      <c r="K52" s="170">
        <f t="shared" si="11"/>
        <v>0.7289874766634651</v>
      </c>
      <c r="L52" s="170">
        <f t="shared" si="11"/>
        <v>101.25112093949872</v>
      </c>
    </row>
    <row r="53" spans="1:12" ht="11.25">
      <c r="A53" s="170" t="str">
        <f aca="true" t="shared" si="12" ref="A53:L53">A30</f>
        <v>267r2  111-120</v>
      </c>
      <c r="B53" s="170">
        <f t="shared" si="12"/>
        <v>50.82936513141971</v>
      </c>
      <c r="C53" s="170">
        <f t="shared" si="12"/>
        <v>15.374586723355984</v>
      </c>
      <c r="D53" s="170">
        <f t="shared" si="12"/>
        <v>5.933160336535739</v>
      </c>
      <c r="E53" s="170">
        <f t="shared" si="12"/>
        <v>10.666794084866886</v>
      </c>
      <c r="F53" s="170">
        <f t="shared" si="12"/>
        <v>0.12520130973862034</v>
      </c>
      <c r="G53" s="170">
        <f t="shared" si="12"/>
        <v>15.184225156357058</v>
      </c>
      <c r="H53" s="170">
        <f t="shared" si="12"/>
        <v>1.9432510538816345</v>
      </c>
      <c r="I53" s="170">
        <f t="shared" si="12"/>
        <v>0.016125237343885025</v>
      </c>
      <c r="J53" s="170">
        <f t="shared" si="12"/>
        <v>0.007186751694963422</v>
      </c>
      <c r="K53" s="170">
        <f t="shared" si="12"/>
        <v>0.3495392043674906</v>
      </c>
      <c r="L53" s="170">
        <f t="shared" si="12"/>
        <v>100.42943498956195</v>
      </c>
    </row>
  </sheetData>
  <printOptions/>
  <pageMargins left="1" right="1" top="1" bottom="1" header="0.5" footer="0.5"/>
  <pageSetup fitToHeight="1" fitToWidth="1" horizontalDpi="600" verticalDpi="600" orientation="landscape" scale="5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="125" zoomScaleNormal="125" workbookViewId="0" topLeftCell="D51">
      <selection activeCell="B69" sqref="B69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1087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Si 251.611</v>
      </c>
      <c r="D2" s="18" t="str">
        <f>'blk, drift &amp; conc calc'!D2</f>
        <v>Al 396.152</v>
      </c>
      <c r="E2" s="18" t="str">
        <f>'blk, drift &amp; conc calc'!E2</f>
        <v>Fe 259.940</v>
      </c>
      <c r="F2" s="18" t="str">
        <f>'blk, drift &amp; conc calc'!F2</f>
        <v>Mg 285.213</v>
      </c>
      <c r="G2" s="18" t="str">
        <f>'blk, drift &amp; conc calc'!G2</f>
        <v>Mn 257.610</v>
      </c>
      <c r="H2" s="18" t="str">
        <f>'blk, drift &amp; conc calc'!H2</f>
        <v>Ca 393.366</v>
      </c>
      <c r="I2" s="18" t="str">
        <f>'blk, drift &amp; conc calc'!I2</f>
        <v>Na 589.592</v>
      </c>
      <c r="J2" s="18" t="str">
        <f>'blk, drift &amp; conc calc'!J2</f>
        <v>K 766.490</v>
      </c>
      <c r="K2" s="18" t="s">
        <v>1081</v>
      </c>
      <c r="L2" s="18" t="str">
        <f>'blk, drift &amp; conc calc'!L2</f>
        <v>Ti 334.941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P 178.229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drift-1</v>
      </c>
      <c r="C4" s="1">
        <f>'blk, drift &amp; conc calc'!C40</f>
        <v>4817432.768146396</v>
      </c>
      <c r="D4" s="1">
        <f>'blk, drift &amp; conc calc'!D40</f>
        <v>4736825.757716878</v>
      </c>
      <c r="E4" s="1">
        <f>'blk, drift &amp; conc calc'!E40</f>
        <v>4802797.982791106</v>
      </c>
      <c r="F4" s="1">
        <f>'blk, drift &amp; conc calc'!F40</f>
        <v>821100.6363796042</v>
      </c>
      <c r="G4" s="1">
        <f>'blk, drift &amp; conc calc'!G40</f>
        <v>429721.3019124481</v>
      </c>
      <c r="H4" s="1">
        <f>'blk, drift &amp; conc calc'!H40</f>
        <v>4133791.302237183</v>
      </c>
      <c r="I4" s="1">
        <f>'blk, drift &amp; conc calc'!I40</f>
        <v>324715.2373426543</v>
      </c>
      <c r="J4" s="1">
        <f>'blk, drift &amp; conc calc'!J40</f>
        <v>25133.176187105077</v>
      </c>
      <c r="K4" s="1">
        <f>'blk, drift &amp; conc calc'!K40</f>
        <v>305.08890457614115</v>
      </c>
      <c r="L4" s="1">
        <f>'blk, drift &amp; conc calc'!L40</f>
        <v>1660312.664578005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310.3354275990716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drift-2</v>
      </c>
      <c r="C5" s="1">
        <f>'blk, drift &amp; conc calc'!C43</f>
        <v>5021671.828073187</v>
      </c>
      <c r="D5" s="1">
        <f>'blk, drift &amp; conc calc'!D43</f>
        <v>4668695.5188346645</v>
      </c>
      <c r="E5" s="1">
        <f>'blk, drift &amp; conc calc'!E43</f>
        <v>4897148.341672149</v>
      </c>
      <c r="F5" s="1">
        <f>'blk, drift &amp; conc calc'!F43</f>
        <v>807654.0145158725</v>
      </c>
      <c r="G5" s="1">
        <f>'blk, drift &amp; conc calc'!G43</f>
        <v>434121.33954475453</v>
      </c>
      <c r="H5" s="1">
        <f>'blk, drift &amp; conc calc'!H43</f>
        <v>4021302.1592368977</v>
      </c>
      <c r="I5" s="1">
        <f>'blk, drift &amp; conc calc'!I43</f>
        <v>336266.6779573806</v>
      </c>
      <c r="J5" s="1">
        <f>'blk, drift &amp; conc calc'!J43</f>
        <v>25965.587871847743</v>
      </c>
      <c r="K5" s="1">
        <f>'blk, drift &amp; conc calc'!K43</f>
        <v>265.21522036002483</v>
      </c>
      <c r="L5" s="1">
        <f>'blk, drift &amp; conc calc'!L43</f>
        <v>1694175.7315977856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270.46174338295526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drift-3</v>
      </c>
      <c r="C6" s="1">
        <f>'blk, drift &amp; conc calc'!C46</f>
        <v>5086639.402591261</v>
      </c>
      <c r="D6" s="1">
        <f>'blk, drift &amp; conc calc'!D46</f>
        <v>4603684.009589389</v>
      </c>
      <c r="E6" s="1">
        <f>'blk, drift &amp; conc calc'!E46</f>
        <v>5039931.996684498</v>
      </c>
      <c r="F6" s="1">
        <f>'blk, drift &amp; conc calc'!F46</f>
        <v>826127.2052989068</v>
      </c>
      <c r="G6" s="1">
        <f>'blk, drift &amp; conc calc'!G46</f>
        <v>441469.7829535666</v>
      </c>
      <c r="H6" s="1">
        <f>'blk, drift &amp; conc calc'!H46</f>
        <v>4074910.9110094607</v>
      </c>
      <c r="I6" s="1">
        <f>'blk, drift &amp; conc calc'!I46</f>
        <v>343594.2242647775</v>
      </c>
      <c r="J6" s="1">
        <f>'blk, drift &amp; conc calc'!J46</f>
        <v>26932.3501291631</v>
      </c>
      <c r="K6" s="1">
        <f>'blk, drift &amp; conc calc'!K46</f>
        <v>298.6633937770231</v>
      </c>
      <c r="L6" s="1">
        <f>'blk, drift &amp; conc calc'!L46</f>
        <v>1694643.1680201336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303.9099167999535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drift-4</v>
      </c>
      <c r="C7" s="1">
        <f>'blk, drift &amp; conc calc'!C51</f>
        <v>5229244.220842662</v>
      </c>
      <c r="D7" s="1">
        <f>'blk, drift &amp; conc calc'!D51</f>
        <v>4763684.417869368</v>
      </c>
      <c r="E7" s="1">
        <f>'blk, drift &amp; conc calc'!E51</f>
        <v>5044287.988081673</v>
      </c>
      <c r="F7" s="1">
        <f>'blk, drift &amp; conc calc'!F51</f>
        <v>832495.7385616141</v>
      </c>
      <c r="G7" s="1">
        <f>'blk, drift &amp; conc calc'!G51</f>
        <v>448185.3470309389</v>
      </c>
      <c r="H7" s="1">
        <f>'blk, drift &amp; conc calc'!H51</f>
        <v>4091376.9023742573</v>
      </c>
      <c r="I7" s="1">
        <f>'blk, drift &amp; conc calc'!I51</f>
        <v>360321.36544150393</v>
      </c>
      <c r="J7" s="1">
        <f>'blk, drift &amp; conc calc'!J51</f>
        <v>26624.397903834706</v>
      </c>
      <c r="K7" s="1">
        <f>'blk, drift &amp; conc calc'!K51</f>
        <v>301.3552590124173</v>
      </c>
      <c r="L7" s="1">
        <f>'blk, drift &amp; conc calc'!L51</f>
        <v>1745357.707301343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306.60178203534775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drift-5</v>
      </c>
      <c r="C8" s="1">
        <f>'blk, drift &amp; conc calc'!C56</f>
        <v>5147536.795898384</v>
      </c>
      <c r="D8" s="1">
        <f>'blk, drift &amp; conc calc'!D56</f>
        <v>4705037.7143501</v>
      </c>
      <c r="E8" s="1">
        <f>'blk, drift &amp; conc calc'!E56</f>
        <v>5014140.996773534</v>
      </c>
      <c r="F8" s="1">
        <f>'blk, drift &amp; conc calc'!F56</f>
        <v>825974.7694032432</v>
      </c>
      <c r="G8" s="1">
        <f>'blk, drift &amp; conc calc'!G56</f>
        <v>457022.0739272249</v>
      </c>
      <c r="H8" s="1">
        <f>'blk, drift &amp; conc calc'!H56</f>
        <v>3974863.2439536946</v>
      </c>
      <c r="I8" s="1">
        <f>'blk, drift &amp; conc calc'!I56</f>
        <v>362277.52218691655</v>
      </c>
      <c r="J8" s="1">
        <f>'blk, drift &amp; conc calc'!J56</f>
        <v>26870.141345115746</v>
      </c>
      <c r="K8" s="1">
        <f>'blk, drift &amp; conc calc'!K56</f>
        <v>278.46522036002483</v>
      </c>
      <c r="L8" s="1">
        <f>'blk, drift &amp; conc calc'!L56</f>
        <v>1701117.233728294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283.71174338295526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drift-6</v>
      </c>
      <c r="C9" s="1">
        <f>'blk, drift &amp; conc calc'!C61</f>
        <v>5373949.166229142</v>
      </c>
      <c r="D9" s="1">
        <f>'blk, drift &amp; conc calc'!D61</f>
        <v>4720761.691094671</v>
      </c>
      <c r="E9" s="1">
        <f>'blk, drift &amp; conc calc'!E61</f>
        <v>5002195.5133087635</v>
      </c>
      <c r="F9" s="1">
        <f>'blk, drift &amp; conc calc'!F61</f>
        <v>817012.5607603993</v>
      </c>
      <c r="G9" s="1">
        <f>'blk, drift &amp; conc calc'!G61</f>
        <v>460279.93690345815</v>
      </c>
      <c r="H9" s="1">
        <f>'blk, drift &amp; conc calc'!H61</f>
        <v>4010747.0981902974</v>
      </c>
      <c r="I9" s="1">
        <f>'blk, drift &amp; conc calc'!I61</f>
        <v>368690.2717939321</v>
      </c>
      <c r="J9" s="1">
        <f>'blk, drift &amp; conc calc'!J61</f>
        <v>27122.273205691527</v>
      </c>
      <c r="K9" s="1">
        <f>'blk, drift &amp; conc calc'!K61</f>
        <v>291.74161787652935</v>
      </c>
      <c r="L9" s="1">
        <f>'blk, drift &amp; conc calc'!L61</f>
        <v>1711150.5305753194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296.9881408994598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drift-7</v>
      </c>
      <c r="C10" s="1">
        <f>'blk, drift &amp; conc calc'!C66</f>
        <v>5415780.50852557</v>
      </c>
      <c r="D10" s="1">
        <f>'blk, drift &amp; conc calc'!D66</f>
        <v>4777879.832051376</v>
      </c>
      <c r="E10" s="1">
        <f>'blk, drift &amp; conc calc'!E66</f>
        <v>5281051.609200072</v>
      </c>
      <c r="F10" s="1">
        <f>'blk, drift &amp; conc calc'!F66</f>
        <v>844728.666325925</v>
      </c>
      <c r="G10" s="1">
        <f>'blk, drift &amp; conc calc'!G66</f>
        <v>459978.45190713933</v>
      </c>
      <c r="H10" s="1">
        <f>'blk, drift &amp; conc calc'!H66</f>
        <v>4006335.22816212</v>
      </c>
      <c r="I10" s="1">
        <f>'blk, drift &amp; conc calc'!I66</f>
        <v>386880.41077021376</v>
      </c>
      <c r="J10" s="1">
        <f>'blk, drift &amp; conc calc'!J66</f>
        <v>28666.45451307215</v>
      </c>
      <c r="K10" s="1">
        <f>'blk, drift &amp; conc calc'!K66</f>
        <v>291.7847598038745</v>
      </c>
      <c r="L10" s="1">
        <f>'blk, drift &amp; conc calc'!L66</f>
        <v>1734691.794228121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297.03128282680495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drift-8</v>
      </c>
      <c r="C11" s="1">
        <f>'blk, drift &amp; conc calc'!C71</f>
        <v>5368957.230562132</v>
      </c>
      <c r="D11" s="1">
        <f>'blk, drift &amp; conc calc'!D71</f>
        <v>4856366.995907219</v>
      </c>
      <c r="E11" s="1">
        <f>'blk, drift &amp; conc calc'!E71</f>
        <v>5275105.685602799</v>
      </c>
      <c r="F11" s="1">
        <f>'blk, drift &amp; conc calc'!F71</f>
        <v>843939.4741575172</v>
      </c>
      <c r="G11" s="1">
        <f>'blk, drift &amp; conc calc'!G71</f>
        <v>471960.7992176824</v>
      </c>
      <c r="H11" s="1">
        <f>'blk, drift &amp; conc calc'!H71</f>
        <v>4104414.7257779343</v>
      </c>
      <c r="I11" s="1">
        <f>'blk, drift &amp; conc calc'!I71</f>
        <v>397266.70858224295</v>
      </c>
      <c r="J11" s="1">
        <f>'blk, drift &amp; conc calc'!J71</f>
        <v>29045.274266537708</v>
      </c>
      <c r="K11" s="1">
        <f>'blk, drift &amp; conc calc'!K71</f>
        <v>313.1474053081186</v>
      </c>
      <c r="L11" s="1">
        <f>'blk, drift &amp; conc calc'!L71</f>
        <v>1790071.7097917043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318.39392833104904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drift-1</v>
      </c>
      <c r="C14" s="156">
        <f aca="true" t="shared" si="1" ref="C14:I19">C4/C$4*100</f>
        <v>100</v>
      </c>
      <c r="D14" s="156">
        <f t="shared" si="1"/>
        <v>100</v>
      </c>
      <c r="E14" s="156">
        <f t="shared" si="1"/>
        <v>100</v>
      </c>
      <c r="F14" s="156">
        <f t="shared" si="1"/>
        <v>100</v>
      </c>
      <c r="G14" s="156">
        <f t="shared" si="1"/>
        <v>100</v>
      </c>
      <c r="H14" s="156">
        <f t="shared" si="1"/>
        <v>100</v>
      </c>
      <c r="I14" s="156">
        <f t="shared" si="1"/>
        <v>100</v>
      </c>
      <c r="J14" s="156">
        <f aca="true" t="shared" si="2" ref="J14:U14">J4/J$4*100</f>
        <v>100</v>
      </c>
      <c r="K14" s="156">
        <f aca="true" t="shared" si="3" ref="K14:K21">K4/K$4*100</f>
        <v>100</v>
      </c>
      <c r="L14" s="156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drift-2</v>
      </c>
      <c r="C15" s="156">
        <f t="shared" si="1"/>
        <v>104.23958298447363</v>
      </c>
      <c r="D15" s="156">
        <f t="shared" si="1"/>
        <v>98.5616899931094</v>
      </c>
      <c r="E15" s="156">
        <f t="shared" si="1"/>
        <v>101.9644873513129</v>
      </c>
      <c r="F15" s="156">
        <f t="shared" si="1"/>
        <v>98.36236616220143</v>
      </c>
      <c r="G15" s="156">
        <f t="shared" si="1"/>
        <v>101.02392820945212</v>
      </c>
      <c r="H15" s="156">
        <f t="shared" si="1"/>
        <v>97.27878998295326</v>
      </c>
      <c r="I15" s="156">
        <f t="shared" si="1"/>
        <v>103.55740639375561</v>
      </c>
      <c r="J15" s="156">
        <f aca="true" t="shared" si="6" ref="J15:U15">J5/J$4*100</f>
        <v>103.31200353885134</v>
      </c>
      <c r="K15" s="156">
        <f t="shared" si="3"/>
        <v>86.93047055529185</v>
      </c>
      <c r="L15" s="156">
        <f t="shared" si="6"/>
        <v>102.03955964091784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87.15142369512839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drift-3</v>
      </c>
      <c r="C16" s="156">
        <f t="shared" si="1"/>
        <v>105.58817626319356</v>
      </c>
      <c r="D16" s="156">
        <f t="shared" si="1"/>
        <v>97.18922006133359</v>
      </c>
      <c r="E16" s="156">
        <f t="shared" si="1"/>
        <v>104.93741387297707</v>
      </c>
      <c r="F16" s="156">
        <f t="shared" si="1"/>
        <v>100.61217452485064</v>
      </c>
      <c r="G16" s="156">
        <f t="shared" si="1"/>
        <v>102.733976879627</v>
      </c>
      <c r="H16" s="156">
        <f t="shared" si="1"/>
        <v>98.57563222420404</v>
      </c>
      <c r="I16" s="156">
        <f t="shared" si="1"/>
        <v>105.81401324946178</v>
      </c>
      <c r="J16" s="156">
        <f aca="true" t="shared" si="7" ref="J16:U16">J6/J$4*100</f>
        <v>107.15856176976595</v>
      </c>
      <c r="K16" s="156">
        <f t="shared" si="3"/>
        <v>97.89388905897938</v>
      </c>
      <c r="L16" s="156">
        <f t="shared" si="7"/>
        <v>102.06771315876544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97.92949491818275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drift-4</v>
      </c>
      <c r="C17" s="156">
        <f t="shared" si="1"/>
        <v>108.54835910568856</v>
      </c>
      <c r="D17" s="156">
        <f t="shared" si="1"/>
        <v>100.56701811563858</v>
      </c>
      <c r="E17" s="156">
        <f t="shared" si="1"/>
        <v>105.0281108253116</v>
      </c>
      <c r="F17" s="156">
        <f t="shared" si="1"/>
        <v>101.387783869253</v>
      </c>
      <c r="G17" s="156">
        <f t="shared" si="1"/>
        <v>104.29674885473858</v>
      </c>
      <c r="H17" s="156">
        <f t="shared" si="1"/>
        <v>98.97395884886663</v>
      </c>
      <c r="I17" s="156">
        <f t="shared" si="1"/>
        <v>110.96533947413019</v>
      </c>
      <c r="J17" s="156">
        <f aca="true" t="shared" si="8" ref="J17:U17">J7/J$4*100</f>
        <v>105.93328000260756</v>
      </c>
      <c r="K17" s="156">
        <f t="shared" si="3"/>
        <v>98.77621063640089</v>
      </c>
      <c r="L17" s="156">
        <f t="shared" si="8"/>
        <v>105.12223056161254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98.79689998895408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drift-5</v>
      </c>
      <c r="C18" s="156">
        <f t="shared" si="1"/>
        <v>106.85228094794985</v>
      </c>
      <c r="D18" s="156">
        <f t="shared" si="1"/>
        <v>99.32891676847112</v>
      </c>
      <c r="E18" s="156">
        <f t="shared" si="1"/>
        <v>104.40041439885024</v>
      </c>
      <c r="F18" s="156">
        <f t="shared" si="1"/>
        <v>100.59360969991815</v>
      </c>
      <c r="G18" s="156">
        <f t="shared" si="1"/>
        <v>106.35313443696563</v>
      </c>
      <c r="H18" s="156">
        <f t="shared" si="1"/>
        <v>96.15539231026304</v>
      </c>
      <c r="I18" s="156">
        <f t="shared" si="1"/>
        <v>111.56776169534194</v>
      </c>
      <c r="J18" s="156">
        <f aca="true" t="shared" si="9" ref="J18:U19">J8/J$4*100</f>
        <v>106.91104516627645</v>
      </c>
      <c r="K18" s="156">
        <f t="shared" si="3"/>
        <v>91.27346690857064</v>
      </c>
      <c r="L18" s="156">
        <f t="shared" si="9"/>
        <v>102.45764367283556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91.4209974600412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drift-6</v>
      </c>
      <c r="C19" s="156">
        <f t="shared" si="1"/>
        <v>111.55213626980989</v>
      </c>
      <c r="D19" s="156">
        <f t="shared" si="1"/>
        <v>99.66086853424919</v>
      </c>
      <c r="E19" s="156">
        <f t="shared" si="1"/>
        <v>104.15169514170944</v>
      </c>
      <c r="F19" s="156">
        <f t="shared" si="1"/>
        <v>99.50212246366901</v>
      </c>
      <c r="G19" s="156">
        <f t="shared" si="1"/>
        <v>107.11126836277623</v>
      </c>
      <c r="H19" s="156">
        <f t="shared" si="1"/>
        <v>97.02345389375863</v>
      </c>
      <c r="I19" s="156">
        <f t="shared" si="1"/>
        <v>113.54264579979451</v>
      </c>
      <c r="J19" s="156">
        <f t="shared" si="9"/>
        <v>107.91422860277797</v>
      </c>
      <c r="K19" s="156">
        <f t="shared" si="3"/>
        <v>95.62511566320147</v>
      </c>
      <c r="L19" s="156">
        <f t="shared" si="9"/>
        <v>103.06194532402941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95.69907734902397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drift-7</v>
      </c>
      <c r="C20" s="156">
        <f aca="true" t="shared" si="10" ref="C20:J20">C10/C$4*100</f>
        <v>112.42046893390068</v>
      </c>
      <c r="D20" s="156">
        <f t="shared" si="10"/>
        <v>100.86670011595034</v>
      </c>
      <c r="E20" s="156">
        <f t="shared" si="10"/>
        <v>109.95781267758076</v>
      </c>
      <c r="F20" s="156">
        <f t="shared" si="10"/>
        <v>102.87760463205844</v>
      </c>
      <c r="G20" s="156">
        <f t="shared" si="10"/>
        <v>107.04111010090347</v>
      </c>
      <c r="H20" s="156">
        <f t="shared" si="10"/>
        <v>96.91672692798777</v>
      </c>
      <c r="I20" s="156">
        <f t="shared" si="10"/>
        <v>119.1445199604107</v>
      </c>
      <c r="J20" s="156">
        <f t="shared" si="10"/>
        <v>114.05822447454878</v>
      </c>
      <c r="K20" s="156">
        <f t="shared" si="3"/>
        <v>95.63925643551345</v>
      </c>
      <c r="L20" s="156">
        <f aca="true" t="shared" si="11" ref="L20:S21">L10/L$4*100</f>
        <v>104.47982667584003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95.71297905779082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drift-8</v>
      </c>
      <c r="C21" s="156">
        <f aca="true" t="shared" si="12" ref="C21:J21">C11/C$4*100</f>
        <v>111.44851394839385</v>
      </c>
      <c r="D21" s="156">
        <f t="shared" si="12"/>
        <v>102.52365707131179</v>
      </c>
      <c r="E21" s="156">
        <f t="shared" si="12"/>
        <v>109.83401143466824</v>
      </c>
      <c r="F21" s="156">
        <f t="shared" si="12"/>
        <v>102.78149069261644</v>
      </c>
      <c r="G21" s="156">
        <f t="shared" si="12"/>
        <v>109.82950975835968</v>
      </c>
      <c r="H21" s="156">
        <f t="shared" si="12"/>
        <v>99.28935511467766</v>
      </c>
      <c r="I21" s="156">
        <f t="shared" si="12"/>
        <v>122.34310648102695</v>
      </c>
      <c r="J21" s="156">
        <f t="shared" si="12"/>
        <v>115.56547429703608</v>
      </c>
      <c r="K21" s="156">
        <f t="shared" si="3"/>
        <v>102.64136145599039</v>
      </c>
      <c r="L21" s="156">
        <f t="shared" si="11"/>
        <v>107.81533791689046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102.59670666488918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1065</v>
      </c>
      <c r="C23" s="27"/>
      <c r="D23" s="27"/>
      <c r="E23" s="27"/>
      <c r="F23" s="27"/>
      <c r="G23" s="27"/>
    </row>
    <row r="24" spans="3:22" ht="11.25">
      <c r="C24" s="1" t="str">
        <f>C2</f>
        <v>Si 251.611</v>
      </c>
      <c r="D24" s="1" t="str">
        <f aca="true" t="shared" si="13" ref="D24:V24">D2</f>
        <v>Al 396.152</v>
      </c>
      <c r="E24" s="1" t="str">
        <f t="shared" si="13"/>
        <v>Fe 259.940</v>
      </c>
      <c r="F24" s="1" t="str">
        <f t="shared" si="13"/>
        <v>Mg 285.213</v>
      </c>
      <c r="G24" s="1" t="str">
        <f t="shared" si="13"/>
        <v>Mn 257.610</v>
      </c>
      <c r="H24" s="1" t="str">
        <f t="shared" si="13"/>
        <v>Ca 393.366</v>
      </c>
      <c r="I24" s="1" t="str">
        <f t="shared" si="13"/>
        <v>Na 589.592</v>
      </c>
      <c r="J24" s="1" t="str">
        <f t="shared" si="13"/>
        <v>K 766.490</v>
      </c>
      <c r="K24" s="1" t="str">
        <f>K2</f>
        <v>P</v>
      </c>
      <c r="L24" s="1" t="str">
        <f t="shared" si="13"/>
        <v>Ti 334.941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P 178.229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drift-1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blank-1</v>
      </c>
      <c r="C26" s="28">
        <f>C$25+(C$28-C$25)*($A26-$A$25)/($A$28-$A$25)</f>
        <v>1.0141319432815787</v>
      </c>
      <c r="D26" s="28">
        <f>D$25+(D$28-D$25)*($A26-$A$25)/($A$28-$A$25)</f>
        <v>0.9952056333103646</v>
      </c>
      <c r="E26" s="28">
        <f aca="true" t="shared" si="16" ref="E26:L27">E$25+(E$28-E$25)*($A26-$A$25)/($A$28-$A$25)</f>
        <v>1.006548291171043</v>
      </c>
      <c r="F26" s="28">
        <f t="shared" si="16"/>
        <v>0.9945412205406714</v>
      </c>
      <c r="G26" s="28">
        <f t="shared" si="16"/>
        <v>1.0034130940315071</v>
      </c>
      <c r="H26" s="28">
        <f t="shared" si="16"/>
        <v>0.9909292999431775</v>
      </c>
      <c r="I26" s="28">
        <f t="shared" si="16"/>
        <v>1.0118580213125188</v>
      </c>
      <c r="J26" s="28">
        <f t="shared" si="16"/>
        <v>1.011040011796171</v>
      </c>
      <c r="K26" s="28">
        <f t="shared" si="16"/>
        <v>0.9564349018509728</v>
      </c>
      <c r="L26" s="28">
        <f t="shared" si="16"/>
        <v>1.0067985321363928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0.9571714123170946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bir-1-1</v>
      </c>
      <c r="C27" s="28">
        <f>C$25+(C$28-C$25)*($A27-$A$25)/($A$28-$A$25)</f>
        <v>1.0282638865631575</v>
      </c>
      <c r="D27" s="28">
        <f>D$25+(D$28-D$25)*($A27-$A$25)/($A$28-$A$25)</f>
        <v>0.9904112666207293</v>
      </c>
      <c r="E27" s="28">
        <f t="shared" si="16"/>
        <v>1.0130965823420859</v>
      </c>
      <c r="F27" s="28">
        <f t="shared" si="16"/>
        <v>0.9890824410813428</v>
      </c>
      <c r="G27" s="28">
        <f t="shared" si="16"/>
        <v>1.006826188063014</v>
      </c>
      <c r="H27" s="28">
        <f t="shared" si="16"/>
        <v>0.981858599886355</v>
      </c>
      <c r="I27" s="28">
        <f t="shared" si="16"/>
        <v>1.0237160426250373</v>
      </c>
      <c r="J27" s="28">
        <f t="shared" si="16"/>
        <v>1.0220800235923424</v>
      </c>
      <c r="K27" s="28">
        <f t="shared" si="16"/>
        <v>0.9128698037019457</v>
      </c>
      <c r="L27" s="28">
        <f t="shared" si="16"/>
        <v>1.0135970642727856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0.9143428246341893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drift-2</v>
      </c>
      <c r="C28" s="30">
        <f>C15/100</f>
        <v>1.0423958298447362</v>
      </c>
      <c r="D28" s="30">
        <f>D15/100</f>
        <v>0.9856168999310939</v>
      </c>
      <c r="E28" s="30">
        <f aca="true" t="shared" si="21" ref="E28:L28">E15/100</f>
        <v>1.019644873513129</v>
      </c>
      <c r="F28" s="30">
        <f t="shared" si="21"/>
        <v>0.9836236616220142</v>
      </c>
      <c r="G28" s="30">
        <f t="shared" si="21"/>
        <v>1.0102392820945212</v>
      </c>
      <c r="H28" s="30">
        <f t="shared" si="21"/>
        <v>0.9727878998295325</v>
      </c>
      <c r="I28" s="30">
        <f t="shared" si="21"/>
        <v>1.0355740639375561</v>
      </c>
      <c r="J28" s="30">
        <f t="shared" si="21"/>
        <v>1.0331200353885135</v>
      </c>
      <c r="K28" s="30">
        <f t="shared" si="21"/>
        <v>0.8693047055529185</v>
      </c>
      <c r="L28" s="30">
        <f t="shared" si="21"/>
        <v>1.0203955964091784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0.8715142369512838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jp-1-1</v>
      </c>
      <c r="C29" s="33">
        <f>C$28+(C$31-C$28)*($A29-$A$28)/($A$31-$A$28)</f>
        <v>1.0468911407738026</v>
      </c>
      <c r="D29" s="33">
        <f>D$28+(D$31-D$28)*($A29-$A$28)/($A$31-$A$28)</f>
        <v>0.9810420001585078</v>
      </c>
      <c r="E29" s="33">
        <f aca="true" t="shared" si="23" ref="E29:L30">E$28+(E$31-E$28)*($A29-$A$28)/($A$31-$A$28)</f>
        <v>1.029554628585343</v>
      </c>
      <c r="F29" s="33">
        <f t="shared" si="23"/>
        <v>0.991123022830845</v>
      </c>
      <c r="G29" s="33">
        <f t="shared" si="23"/>
        <v>1.0159394443284375</v>
      </c>
      <c r="H29" s="33">
        <f t="shared" si="23"/>
        <v>0.9771107073003685</v>
      </c>
      <c r="I29" s="33">
        <f t="shared" si="23"/>
        <v>1.04309608678991</v>
      </c>
      <c r="J29" s="33">
        <f t="shared" si="23"/>
        <v>1.0459418961582287</v>
      </c>
      <c r="K29" s="33">
        <f t="shared" si="23"/>
        <v>0.9058494338985436</v>
      </c>
      <c r="L29" s="33">
        <f t="shared" si="23"/>
        <v>1.0204894414686705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0.9074411410281318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230r1  53-60</v>
      </c>
      <c r="C30" s="33">
        <f>C$28+(C$31-C$28)*($A30-$A$28)/($A$31-$A$28)</f>
        <v>1.0513864517028693</v>
      </c>
      <c r="D30" s="33">
        <f>D$28+(D$31-D$28)*($A30-$A$28)/($A$31-$A$28)</f>
        <v>0.9764671003859219</v>
      </c>
      <c r="E30" s="33">
        <f t="shared" si="23"/>
        <v>1.0394643836575568</v>
      </c>
      <c r="F30" s="33">
        <f t="shared" si="23"/>
        <v>0.9986223840396757</v>
      </c>
      <c r="G30" s="33">
        <f t="shared" si="23"/>
        <v>1.0216396065623536</v>
      </c>
      <c r="H30" s="33">
        <f t="shared" si="23"/>
        <v>0.9814335147712044</v>
      </c>
      <c r="I30" s="33">
        <f t="shared" si="23"/>
        <v>1.050618109642264</v>
      </c>
      <c r="J30" s="33">
        <f t="shared" si="23"/>
        <v>1.0587637569279442</v>
      </c>
      <c r="K30" s="33">
        <f t="shared" si="23"/>
        <v>0.9423941622441687</v>
      </c>
      <c r="L30" s="33">
        <f t="shared" si="23"/>
        <v>1.0205832865281623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0.9433680451049796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drift-3</v>
      </c>
      <c r="C31" s="30">
        <f>C16/100</f>
        <v>1.0558817626319357</v>
      </c>
      <c r="D31" s="30">
        <f>D16/100</f>
        <v>0.9718922006133358</v>
      </c>
      <c r="E31" s="30">
        <f aca="true" t="shared" si="27" ref="E31:L31">E16/100</f>
        <v>1.0493741387297708</v>
      </c>
      <c r="F31" s="30">
        <f t="shared" si="27"/>
        <v>1.0061217452485065</v>
      </c>
      <c r="G31" s="30">
        <f t="shared" si="27"/>
        <v>1.02733976879627</v>
      </c>
      <c r="H31" s="30">
        <f t="shared" si="27"/>
        <v>0.9857563222420405</v>
      </c>
      <c r="I31" s="30">
        <f t="shared" si="27"/>
        <v>1.0581401324946178</v>
      </c>
      <c r="J31" s="30">
        <f t="shared" si="27"/>
        <v>1.0715856176976595</v>
      </c>
      <c r="K31" s="30">
        <f t="shared" si="27"/>
        <v>0.9789388905897938</v>
      </c>
      <c r="L31" s="30">
        <f t="shared" si="27"/>
        <v>1.0206771315876544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0.9792949491818276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244r1  16-26</v>
      </c>
      <c r="C32" s="33">
        <f aca="true" t="shared" si="29" ref="C32:D35">C$31+(C$36-C$31)*($A32-$A$31)/($A$36-$A$31)</f>
        <v>1.0618021283169257</v>
      </c>
      <c r="D32" s="33">
        <f t="shared" si="29"/>
        <v>0.9786477967219458</v>
      </c>
      <c r="E32" s="33">
        <f aca="true" t="shared" si="30" ref="E32:L35">E$31+(E$36-E$31)*($A32-$A$31)/($A$36-$A$31)</f>
        <v>1.04955553263444</v>
      </c>
      <c r="F32" s="33">
        <f t="shared" si="30"/>
        <v>1.0076729639373112</v>
      </c>
      <c r="G32" s="33">
        <f t="shared" si="30"/>
        <v>1.0304653127464931</v>
      </c>
      <c r="H32" s="33">
        <f t="shared" si="30"/>
        <v>0.9865529754913657</v>
      </c>
      <c r="I32" s="33">
        <f t="shared" si="30"/>
        <v>1.0684427849439546</v>
      </c>
      <c r="J32" s="33">
        <f t="shared" si="30"/>
        <v>1.0691350541633426</v>
      </c>
      <c r="K32" s="33">
        <f t="shared" si="30"/>
        <v>0.9807035337446368</v>
      </c>
      <c r="L32" s="33">
        <f t="shared" si="30"/>
        <v>1.0267861663933486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0.9810297593233702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246r1  60-69</v>
      </c>
      <c r="C33" s="33">
        <f t="shared" si="29"/>
        <v>1.0677224940019157</v>
      </c>
      <c r="D33" s="33">
        <f t="shared" si="29"/>
        <v>0.9854033928305558</v>
      </c>
      <c r="E33" s="33">
        <f t="shared" si="30"/>
        <v>1.049736926539109</v>
      </c>
      <c r="F33" s="33">
        <f t="shared" si="30"/>
        <v>1.009224182626116</v>
      </c>
      <c r="G33" s="33">
        <f t="shared" si="30"/>
        <v>1.0335908566967162</v>
      </c>
      <c r="H33" s="33">
        <f t="shared" si="30"/>
        <v>0.9873496287406908</v>
      </c>
      <c r="I33" s="33">
        <f t="shared" si="30"/>
        <v>1.0787454373932914</v>
      </c>
      <c r="J33" s="33">
        <f t="shared" si="30"/>
        <v>1.0666844906290258</v>
      </c>
      <c r="K33" s="33">
        <f t="shared" si="30"/>
        <v>0.9824681768994799</v>
      </c>
      <c r="L33" s="33">
        <f t="shared" si="30"/>
        <v>1.0328952011990429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0.9827645694649129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248r2  5-11</v>
      </c>
      <c r="C34" s="33">
        <f t="shared" si="29"/>
        <v>1.0736428596869056</v>
      </c>
      <c r="D34" s="33">
        <f t="shared" si="29"/>
        <v>0.9921589889391658</v>
      </c>
      <c r="E34" s="33">
        <f t="shared" si="30"/>
        <v>1.0499183204437779</v>
      </c>
      <c r="F34" s="33">
        <f t="shared" si="30"/>
        <v>1.0107754013149206</v>
      </c>
      <c r="G34" s="33">
        <f t="shared" si="30"/>
        <v>1.0367164006469396</v>
      </c>
      <c r="H34" s="33">
        <f t="shared" si="30"/>
        <v>0.988146281990016</v>
      </c>
      <c r="I34" s="33">
        <f t="shared" si="30"/>
        <v>1.0890480898426282</v>
      </c>
      <c r="J34" s="33">
        <f t="shared" si="30"/>
        <v>1.0642339270947092</v>
      </c>
      <c r="K34" s="33">
        <f t="shared" si="30"/>
        <v>0.9842328200543228</v>
      </c>
      <c r="L34" s="33">
        <f t="shared" si="30"/>
        <v>1.039004236004737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0.9844993796064555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ja-3-1</v>
      </c>
      <c r="C35" s="33">
        <f t="shared" si="29"/>
        <v>1.0795632253718956</v>
      </c>
      <c r="D35" s="33">
        <f t="shared" si="29"/>
        <v>0.9989145850477757</v>
      </c>
      <c r="E35" s="33">
        <f t="shared" si="30"/>
        <v>1.050099714348447</v>
      </c>
      <c r="F35" s="33">
        <f t="shared" si="30"/>
        <v>1.0123266200037253</v>
      </c>
      <c r="G35" s="33">
        <f t="shared" si="30"/>
        <v>1.0398419445971627</v>
      </c>
      <c r="H35" s="33">
        <f t="shared" si="30"/>
        <v>0.9889429352393411</v>
      </c>
      <c r="I35" s="33">
        <f t="shared" si="30"/>
        <v>1.099350742291965</v>
      </c>
      <c r="J35" s="33">
        <f t="shared" si="30"/>
        <v>1.0617833635603924</v>
      </c>
      <c r="K35" s="33">
        <f t="shared" si="30"/>
        <v>0.9859974632091658</v>
      </c>
      <c r="L35" s="33">
        <f t="shared" si="30"/>
        <v>1.0451132708104311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0.9862341897479981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drift-4</v>
      </c>
      <c r="C36" s="30">
        <f>C17/100</f>
        <v>1.0854835910568856</v>
      </c>
      <c r="D36" s="30">
        <f>D17/100</f>
        <v>1.0056701811563857</v>
      </c>
      <c r="E36" s="30">
        <f aca="true" t="shared" si="34" ref="E36:L36">E17/100</f>
        <v>1.050281108253116</v>
      </c>
      <c r="F36" s="30">
        <f t="shared" si="34"/>
        <v>1.01387783869253</v>
      </c>
      <c r="G36" s="30">
        <f t="shared" si="34"/>
        <v>1.0429674885473859</v>
      </c>
      <c r="H36" s="30">
        <f t="shared" si="34"/>
        <v>0.9897395884886663</v>
      </c>
      <c r="I36" s="30">
        <f t="shared" si="34"/>
        <v>1.1096533947413019</v>
      </c>
      <c r="J36" s="30">
        <f t="shared" si="34"/>
        <v>1.0593328000260755</v>
      </c>
      <c r="K36" s="30">
        <f t="shared" si="34"/>
        <v>0.9877621063640089</v>
      </c>
      <c r="L36" s="30">
        <f t="shared" si="34"/>
        <v>1.0512223056161254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0.9879689998895408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dts-1-1</v>
      </c>
      <c r="C37" s="33">
        <f>C$36+(C$41-C$36)*($A37-$A$36)/($A$41-$A$36)</f>
        <v>1.0820914347414081</v>
      </c>
      <c r="D37" s="33">
        <f>D$36+(D$41-D$36)*($A37-$A$36)/($A$41-$A$36)</f>
        <v>1.003193978462051</v>
      </c>
      <c r="E37" s="33">
        <f aca="true" t="shared" si="36" ref="E37:L38">E$36+(E$41-E$36)*($A37-$A$36)/($A$41-$A$36)</f>
        <v>1.0490257154001934</v>
      </c>
      <c r="F37" s="33">
        <f t="shared" si="36"/>
        <v>1.0122894903538604</v>
      </c>
      <c r="G37" s="33">
        <f t="shared" si="36"/>
        <v>1.04708025971184</v>
      </c>
      <c r="H37" s="33">
        <f t="shared" si="36"/>
        <v>0.9841024554114591</v>
      </c>
      <c r="I37" s="33">
        <f t="shared" si="36"/>
        <v>1.1108582391837254</v>
      </c>
      <c r="J37" s="33">
        <f t="shared" si="36"/>
        <v>1.0612883303534133</v>
      </c>
      <c r="K37" s="33">
        <f t="shared" si="36"/>
        <v>0.9727566189083484</v>
      </c>
      <c r="L37" s="33">
        <f t="shared" si="36"/>
        <v>1.0458931318385714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0.9732171948317151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250r3  28-36</v>
      </c>
      <c r="C38" s="33">
        <f>C$36+(C$41-C$36)*($A38-$A$36)/($A$41-$A$36)</f>
        <v>1.0786992784259308</v>
      </c>
      <c r="D38" s="33">
        <f>D$36+(D$41-D$36)*($A38-$A$36)/($A$41-$A$36)</f>
        <v>1.000717775767716</v>
      </c>
      <c r="E38" s="33">
        <f t="shared" si="36"/>
        <v>1.0477703225472705</v>
      </c>
      <c r="F38" s="33">
        <f t="shared" si="36"/>
        <v>1.0107011420151906</v>
      </c>
      <c r="G38" s="33">
        <f t="shared" si="36"/>
        <v>1.051193030876294</v>
      </c>
      <c r="H38" s="33">
        <f t="shared" si="36"/>
        <v>0.978465322334252</v>
      </c>
      <c r="I38" s="33">
        <f t="shared" si="36"/>
        <v>1.112063083626149</v>
      </c>
      <c r="J38" s="33">
        <f t="shared" si="36"/>
        <v>1.063243860680751</v>
      </c>
      <c r="K38" s="33">
        <f t="shared" si="36"/>
        <v>0.9577511314526879</v>
      </c>
      <c r="L38" s="33">
        <f t="shared" si="36"/>
        <v>1.0405639580610175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0.9584653897738893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252r1  88-96</v>
      </c>
      <c r="C39" s="33">
        <f t="shared" si="38"/>
        <v>1.0753071221104533</v>
      </c>
      <c r="D39" s="33">
        <f t="shared" si="38"/>
        <v>0.998241573073381</v>
      </c>
      <c r="E39" s="33">
        <f t="shared" si="38"/>
        <v>1.046514929694348</v>
      </c>
      <c r="F39" s="33">
        <f t="shared" si="38"/>
        <v>1.009112793676521</v>
      </c>
      <c r="G39" s="33">
        <f t="shared" si="38"/>
        <v>1.0553058020407482</v>
      </c>
      <c r="H39" s="33">
        <f t="shared" si="38"/>
        <v>0.9728281892570447</v>
      </c>
      <c r="I39" s="33">
        <f t="shared" si="38"/>
        <v>1.1132679280685724</v>
      </c>
      <c r="J39" s="33">
        <f t="shared" si="38"/>
        <v>1.065199391008089</v>
      </c>
      <c r="K39" s="33">
        <f t="shared" si="38"/>
        <v>0.9427456439970274</v>
      </c>
      <c r="L39" s="33">
        <f t="shared" si="38"/>
        <v>1.0352347842834635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0.9437135847160636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254r1  36-45</v>
      </c>
      <c r="C40" s="33">
        <f t="shared" si="38"/>
        <v>1.071914965794976</v>
      </c>
      <c r="D40" s="33">
        <f t="shared" si="38"/>
        <v>0.9957653703790461</v>
      </c>
      <c r="E40" s="33">
        <f t="shared" si="38"/>
        <v>1.045259536841425</v>
      </c>
      <c r="F40" s="33">
        <f t="shared" si="38"/>
        <v>1.0075244453378511</v>
      </c>
      <c r="G40" s="33">
        <f t="shared" si="38"/>
        <v>1.0594185732052022</v>
      </c>
      <c r="H40" s="33">
        <f t="shared" si="38"/>
        <v>0.9671910561798376</v>
      </c>
      <c r="I40" s="33">
        <f t="shared" si="38"/>
        <v>1.114472772510996</v>
      </c>
      <c r="J40" s="33">
        <f t="shared" si="38"/>
        <v>1.0671549213354268</v>
      </c>
      <c r="K40" s="33">
        <f t="shared" si="38"/>
        <v>0.9277401565413669</v>
      </c>
      <c r="L40" s="33">
        <f t="shared" si="38"/>
        <v>1.0299056105059097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0.9289617796582378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drift-5</v>
      </c>
      <c r="C41" s="30">
        <f>C18/100</f>
        <v>1.0685228094794985</v>
      </c>
      <c r="D41" s="30">
        <f>D18/100</f>
        <v>0.9932891676847112</v>
      </c>
      <c r="E41" s="30">
        <f aca="true" t="shared" si="40" ref="E41:L41">E18/100</f>
        <v>1.0440041439885024</v>
      </c>
      <c r="F41" s="30">
        <f t="shared" si="40"/>
        <v>1.0059360969991815</v>
      </c>
      <c r="G41" s="30">
        <f t="shared" si="40"/>
        <v>1.0635313443696564</v>
      </c>
      <c r="H41" s="30">
        <f t="shared" si="40"/>
        <v>0.9615539231026304</v>
      </c>
      <c r="I41" s="30">
        <f t="shared" si="40"/>
        <v>1.1156776169534195</v>
      </c>
      <c r="J41" s="30">
        <f t="shared" si="40"/>
        <v>1.0691104516627645</v>
      </c>
      <c r="K41" s="30">
        <f t="shared" si="40"/>
        <v>0.9127346690857064</v>
      </c>
      <c r="L41" s="30">
        <f t="shared" si="40"/>
        <v>1.0245764367283556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0.9142099746004121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bir-1-2</v>
      </c>
      <c r="C42" s="33">
        <f aca="true" t="shared" si="42" ref="C42:V43">C$41+(C$46-C$41)*($A42-$A$41)/($A$46-$A$41)</f>
        <v>1.0779225201232185</v>
      </c>
      <c r="D42" s="33">
        <f t="shared" si="42"/>
        <v>0.9939530712162673</v>
      </c>
      <c r="E42" s="33">
        <f t="shared" si="42"/>
        <v>1.0435067054742209</v>
      </c>
      <c r="F42" s="33">
        <f t="shared" si="42"/>
        <v>1.0037531225266831</v>
      </c>
      <c r="G42" s="33">
        <f t="shared" si="42"/>
        <v>1.0650476122212775</v>
      </c>
      <c r="H42" s="33">
        <f t="shared" si="42"/>
        <v>0.9632900462696216</v>
      </c>
      <c r="I42" s="33">
        <f t="shared" si="42"/>
        <v>1.1196273851623246</v>
      </c>
      <c r="J42" s="33">
        <f t="shared" si="42"/>
        <v>1.0711168185357676</v>
      </c>
      <c r="K42" s="33">
        <f t="shared" si="42"/>
        <v>0.9214379665949681</v>
      </c>
      <c r="L42" s="33">
        <f t="shared" si="42"/>
        <v>1.0257850400307433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0.9227661343783776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255r1  28-35</v>
      </c>
      <c r="C43" s="33">
        <f>C$41+(C$46-C$41)*($A43-$A$41)/($A$46-$A$41)</f>
        <v>1.0873222307669386</v>
      </c>
      <c r="D43" s="33">
        <f>D$41+(D$46-D$41)*($A43-$A$41)/($A$46-$A$41)</f>
        <v>0.9946169747478235</v>
      </c>
      <c r="E43" s="33">
        <f t="shared" si="42"/>
        <v>1.0430092669599391</v>
      </c>
      <c r="F43" s="33">
        <f t="shared" si="42"/>
        <v>1.001570148054185</v>
      </c>
      <c r="G43" s="33">
        <f t="shared" si="42"/>
        <v>1.0665638800728987</v>
      </c>
      <c r="H43" s="33">
        <f t="shared" si="42"/>
        <v>0.9650261694366128</v>
      </c>
      <c r="I43" s="33">
        <f t="shared" si="42"/>
        <v>1.1235771533712298</v>
      </c>
      <c r="J43" s="33">
        <f t="shared" si="42"/>
        <v>1.0731231854087706</v>
      </c>
      <c r="K43" s="33">
        <f t="shared" si="42"/>
        <v>0.9301412641042297</v>
      </c>
      <c r="L43" s="33">
        <f t="shared" si="42"/>
        <v>1.026993643333131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0.9313222941563432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256r2  88-94</v>
      </c>
      <c r="C44" s="33">
        <f t="shared" si="43"/>
        <v>1.0967219414106588</v>
      </c>
      <c r="D44" s="33">
        <f t="shared" si="43"/>
        <v>0.9952808782793796</v>
      </c>
      <c r="E44" s="33">
        <f t="shared" si="43"/>
        <v>1.0425118284456576</v>
      </c>
      <c r="F44" s="33">
        <f t="shared" si="43"/>
        <v>0.9993871735816866</v>
      </c>
      <c r="G44" s="33">
        <f t="shared" si="43"/>
        <v>1.0680801479245199</v>
      </c>
      <c r="H44" s="33">
        <f t="shared" si="43"/>
        <v>0.9667622926036039</v>
      </c>
      <c r="I44" s="33">
        <f t="shared" si="43"/>
        <v>1.127526921580135</v>
      </c>
      <c r="J44" s="33">
        <f t="shared" si="43"/>
        <v>1.0751295522817736</v>
      </c>
      <c r="K44" s="33">
        <f t="shared" si="43"/>
        <v>0.9388445616134914</v>
      </c>
      <c r="L44" s="33">
        <f t="shared" si="43"/>
        <v>1.0282022466355187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0.9398784539343086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jb3-1</v>
      </c>
      <c r="C45" s="33">
        <f t="shared" si="43"/>
        <v>1.1061216520543788</v>
      </c>
      <c r="D45" s="33">
        <f t="shared" si="43"/>
        <v>0.9959447818109358</v>
      </c>
      <c r="E45" s="33">
        <f t="shared" si="43"/>
        <v>1.0420143899313759</v>
      </c>
      <c r="F45" s="33">
        <f t="shared" si="43"/>
        <v>0.9972041991091883</v>
      </c>
      <c r="G45" s="33">
        <f t="shared" si="43"/>
        <v>1.069596415776141</v>
      </c>
      <c r="H45" s="33">
        <f t="shared" si="43"/>
        <v>0.9684984157705951</v>
      </c>
      <c r="I45" s="33">
        <f t="shared" si="43"/>
        <v>1.13147668978904</v>
      </c>
      <c r="J45" s="33">
        <f t="shared" si="43"/>
        <v>1.0771359191547767</v>
      </c>
      <c r="K45" s="33">
        <f t="shared" si="43"/>
        <v>0.947547859122753</v>
      </c>
      <c r="L45" s="33">
        <f t="shared" si="43"/>
        <v>1.0294108499379064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0.9484346137122741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drift-6</v>
      </c>
      <c r="C46" s="30">
        <f>C19/100</f>
        <v>1.1155213626980989</v>
      </c>
      <c r="D46" s="30">
        <f>D19/100</f>
        <v>0.9966086853424919</v>
      </c>
      <c r="E46" s="30">
        <f aca="true" t="shared" si="45" ref="E46:L46">E19/100</f>
        <v>1.0415169514170943</v>
      </c>
      <c r="F46" s="30">
        <f t="shared" si="45"/>
        <v>0.9950212246366901</v>
      </c>
      <c r="G46" s="30">
        <f t="shared" si="45"/>
        <v>1.0711126836277622</v>
      </c>
      <c r="H46" s="30">
        <f t="shared" si="45"/>
        <v>0.9702345389375863</v>
      </c>
      <c r="I46" s="30">
        <f t="shared" si="45"/>
        <v>1.1354264579979452</v>
      </c>
      <c r="J46" s="30">
        <f t="shared" si="45"/>
        <v>1.0791422860277797</v>
      </c>
      <c r="K46" s="30">
        <f t="shared" si="45"/>
        <v>0.9562511566320147</v>
      </c>
      <c r="L46" s="30">
        <f t="shared" si="45"/>
        <v>1.0306194532402941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0.9569907734902396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258r1  34-39</v>
      </c>
      <c r="C47" s="28">
        <f>C$46+(C$51-C$46)*($A47-$A$46)/($A$51-$A$46)</f>
        <v>1.1172580280262805</v>
      </c>
      <c r="D47" s="28">
        <f>D$46+(D$51-D$46)*($A47-$A$46)/($A$51-$A$46)</f>
        <v>0.9990203485058942</v>
      </c>
      <c r="E47" s="28">
        <f aca="true" t="shared" si="47" ref="E47:L47">E$46+(E$51-E$46)*($A47-$A$46)/($A$51-$A$46)</f>
        <v>1.053129186488837</v>
      </c>
      <c r="F47" s="28">
        <f t="shared" si="47"/>
        <v>1.001772188973469</v>
      </c>
      <c r="G47" s="28">
        <f t="shared" si="47"/>
        <v>1.0709723671040168</v>
      </c>
      <c r="H47" s="28">
        <f t="shared" si="47"/>
        <v>0.9700210850060446</v>
      </c>
      <c r="I47" s="28">
        <f t="shared" si="47"/>
        <v>1.1466302063191776</v>
      </c>
      <c r="J47" s="28">
        <f t="shared" si="47"/>
        <v>1.0914302777713214</v>
      </c>
      <c r="K47" s="28">
        <f t="shared" si="47"/>
        <v>0.9562794381766386</v>
      </c>
      <c r="L47" s="28">
        <f t="shared" si="47"/>
        <v>1.0334552159439154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0.9570185769077734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jp-1-2</v>
      </c>
      <c r="C48" s="28">
        <f aca="true" t="shared" si="49" ref="C48:S50">C$46+(C$51-C$46)*($A48-$A$46)/($A$51-$A$46)</f>
        <v>1.1189946933544621</v>
      </c>
      <c r="D48" s="28">
        <f t="shared" si="49"/>
        <v>1.0014320116692965</v>
      </c>
      <c r="E48" s="28">
        <f t="shared" si="49"/>
        <v>1.0647414215605797</v>
      </c>
      <c r="F48" s="28">
        <f t="shared" si="49"/>
        <v>1.0085231533102479</v>
      </c>
      <c r="G48" s="28">
        <f t="shared" si="49"/>
        <v>1.0708320505802713</v>
      </c>
      <c r="H48" s="28">
        <f t="shared" si="49"/>
        <v>0.9698076310745029</v>
      </c>
      <c r="I48" s="28">
        <f t="shared" si="49"/>
        <v>1.15783395464041</v>
      </c>
      <c r="J48" s="28">
        <f t="shared" si="49"/>
        <v>1.103718269514863</v>
      </c>
      <c r="K48" s="28">
        <f t="shared" si="49"/>
        <v>0.9563077197212626</v>
      </c>
      <c r="L48" s="28">
        <f t="shared" si="49"/>
        <v>1.0362909786475367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0.9570463803253071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264r1  52-60</v>
      </c>
      <c r="C49" s="28">
        <f>C$46+(C$51-C$46)*($A49-$A$46)/($A$51-$A$46)</f>
        <v>1.1207313586826435</v>
      </c>
      <c r="D49" s="28">
        <f>D$46+(D$51-D$46)*($A49-$A$46)/($A$51-$A$46)</f>
        <v>1.0038436748326989</v>
      </c>
      <c r="E49" s="28">
        <f t="shared" si="49"/>
        <v>1.0763536566323222</v>
      </c>
      <c r="F49" s="28">
        <f t="shared" si="49"/>
        <v>1.0152741176470266</v>
      </c>
      <c r="G49" s="28">
        <f t="shared" si="49"/>
        <v>1.0706917340565256</v>
      </c>
      <c r="H49" s="28">
        <f t="shared" si="49"/>
        <v>0.969594177142961</v>
      </c>
      <c r="I49" s="28">
        <f t="shared" si="49"/>
        <v>1.1690377029616423</v>
      </c>
      <c r="J49" s="28">
        <f t="shared" si="49"/>
        <v>1.1160062612584045</v>
      </c>
      <c r="K49" s="28">
        <f t="shared" si="49"/>
        <v>0.9563360012658865</v>
      </c>
      <c r="L49" s="28">
        <f t="shared" si="49"/>
        <v>1.0391267413511578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0.9570741837428407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267r2  111-120</v>
      </c>
      <c r="C50" s="28">
        <f t="shared" si="49"/>
        <v>1.1224680240108251</v>
      </c>
      <c r="D50" s="28">
        <f t="shared" si="49"/>
        <v>1.006255337996101</v>
      </c>
      <c r="E50" s="28">
        <f t="shared" si="49"/>
        <v>1.0879658917040649</v>
      </c>
      <c r="F50" s="28">
        <f t="shared" si="49"/>
        <v>1.0220250819838055</v>
      </c>
      <c r="G50" s="28">
        <f t="shared" si="49"/>
        <v>1.0705514175327802</v>
      </c>
      <c r="H50" s="28">
        <f t="shared" si="49"/>
        <v>0.9693807232114193</v>
      </c>
      <c r="I50" s="28">
        <f t="shared" si="49"/>
        <v>1.1802414512828747</v>
      </c>
      <c r="J50" s="28">
        <f t="shared" si="49"/>
        <v>1.1282942530019462</v>
      </c>
      <c r="K50" s="28">
        <f t="shared" si="49"/>
        <v>0.9563642828105104</v>
      </c>
      <c r="L50" s="28">
        <f t="shared" si="49"/>
        <v>1.041962504054779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0.9571019871603744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drift-7</v>
      </c>
      <c r="C51" s="30">
        <f>C20/100</f>
        <v>1.1242046893390067</v>
      </c>
      <c r="D51" s="30">
        <f>D20/100</f>
        <v>1.0086670011595034</v>
      </c>
      <c r="E51" s="30">
        <f aca="true" t="shared" si="52" ref="E51:L51">E20/100</f>
        <v>1.0995781267758076</v>
      </c>
      <c r="F51" s="30">
        <f t="shared" si="52"/>
        <v>1.0287760463205844</v>
      </c>
      <c r="G51" s="30">
        <f t="shared" si="52"/>
        <v>1.0704111010090347</v>
      </c>
      <c r="H51" s="30">
        <f t="shared" si="52"/>
        <v>0.9691672692798776</v>
      </c>
      <c r="I51" s="30">
        <f t="shared" si="52"/>
        <v>1.191445199604107</v>
      </c>
      <c r="J51" s="30">
        <f t="shared" si="52"/>
        <v>1.1405822447454879</v>
      </c>
      <c r="K51" s="30">
        <f t="shared" si="52"/>
        <v>0.9563925643551344</v>
      </c>
      <c r="L51" s="30">
        <f t="shared" si="52"/>
        <v>1.0447982667584004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0.9571297905779081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ja-3-2</v>
      </c>
      <c r="C52" s="28">
        <f aca="true" t="shared" si="54" ref="C52:D55">C$51+(C$56-C$51)*($A52-$A$51)/($A$56-$A$51)</f>
        <v>1.122260779367993</v>
      </c>
      <c r="D52" s="28">
        <f t="shared" si="54"/>
        <v>1.0119809150702264</v>
      </c>
      <c r="E52" s="28">
        <f aca="true" t="shared" si="55" ref="E52:L52">E$51+(E$56-E$51)*($A52-$A$51)/($A$56-$A$51)</f>
        <v>1.0993305242899825</v>
      </c>
      <c r="F52" s="28">
        <f t="shared" si="55"/>
        <v>1.0285838184417004</v>
      </c>
      <c r="G52" s="28">
        <f t="shared" si="55"/>
        <v>1.0759879003239472</v>
      </c>
      <c r="H52" s="28">
        <f t="shared" si="55"/>
        <v>0.9739125256532574</v>
      </c>
      <c r="I52" s="28">
        <f t="shared" si="55"/>
        <v>1.1978423726453395</v>
      </c>
      <c r="J52" s="28">
        <f t="shared" si="55"/>
        <v>1.1435967443904624</v>
      </c>
      <c r="K52" s="28">
        <f t="shared" si="55"/>
        <v>0.9703967743960883</v>
      </c>
      <c r="L52" s="28">
        <f t="shared" si="55"/>
        <v>1.0514692892405013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0.9708972457921049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blank-2</v>
      </c>
      <c r="C53" s="28">
        <f t="shared" si="54"/>
        <v>1.1203168693969794</v>
      </c>
      <c r="D53" s="28">
        <f t="shared" si="54"/>
        <v>1.0152948289809491</v>
      </c>
      <c r="E53" s="28">
        <f aca="true" t="shared" si="57" ref="E53:L55">E$51+(E$56-E$51)*($A53-$A$51)/($A$56-$A$51)</f>
        <v>1.0990829218041576</v>
      </c>
      <c r="F53" s="28">
        <f t="shared" si="57"/>
        <v>1.0283915905628165</v>
      </c>
      <c r="G53" s="28">
        <f t="shared" si="57"/>
        <v>1.0815646996388595</v>
      </c>
      <c r="H53" s="28">
        <f t="shared" si="57"/>
        <v>0.9786577820266372</v>
      </c>
      <c r="I53" s="28">
        <f t="shared" si="57"/>
        <v>1.204239545686572</v>
      </c>
      <c r="J53" s="28">
        <f t="shared" si="57"/>
        <v>1.146611244035437</v>
      </c>
      <c r="K53" s="28">
        <f t="shared" si="57"/>
        <v>0.9844009844370422</v>
      </c>
      <c r="L53" s="28">
        <f t="shared" si="57"/>
        <v>1.058140311722602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0.9846647010063017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dts-1-2</v>
      </c>
      <c r="C54" s="28">
        <f t="shared" si="54"/>
        <v>1.118372959425966</v>
      </c>
      <c r="D54" s="28">
        <f t="shared" si="54"/>
        <v>1.0186087428916721</v>
      </c>
      <c r="E54" s="28">
        <f t="shared" si="57"/>
        <v>1.0988353193183324</v>
      </c>
      <c r="F54" s="28">
        <f t="shared" si="57"/>
        <v>1.0281993626839323</v>
      </c>
      <c r="G54" s="28">
        <f t="shared" si="57"/>
        <v>1.087141498953772</v>
      </c>
      <c r="H54" s="28">
        <f t="shared" si="57"/>
        <v>0.983403038400017</v>
      </c>
      <c r="I54" s="28">
        <f t="shared" si="57"/>
        <v>1.2106367187278047</v>
      </c>
      <c r="J54" s="28">
        <f t="shared" si="57"/>
        <v>1.1496257436804116</v>
      </c>
      <c r="K54" s="28">
        <f t="shared" si="57"/>
        <v>0.9984051944779961</v>
      </c>
      <c r="L54" s="28">
        <f t="shared" si="57"/>
        <v>1.064811334204703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0.9984321562204983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jb3-2</v>
      </c>
      <c r="C55" s="28">
        <f t="shared" si="54"/>
        <v>1.1164290494549522</v>
      </c>
      <c r="D55" s="28">
        <f t="shared" si="54"/>
        <v>1.021922656802395</v>
      </c>
      <c r="E55" s="28">
        <f t="shared" si="57"/>
        <v>1.0985877168325076</v>
      </c>
      <c r="F55" s="28">
        <f t="shared" si="57"/>
        <v>1.0280071348050484</v>
      </c>
      <c r="G55" s="28">
        <f t="shared" si="57"/>
        <v>1.0927182982686843</v>
      </c>
      <c r="H55" s="28">
        <f t="shared" si="57"/>
        <v>0.9881482947733968</v>
      </c>
      <c r="I55" s="28">
        <f t="shared" si="57"/>
        <v>1.217033891769037</v>
      </c>
      <c r="J55" s="28">
        <f t="shared" si="57"/>
        <v>1.1526402433253862</v>
      </c>
      <c r="K55" s="28">
        <f t="shared" si="57"/>
        <v>1.01240940451895</v>
      </c>
      <c r="L55" s="28">
        <f t="shared" si="57"/>
        <v>1.0714823566868037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1.0121996114346952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drift-8</v>
      </c>
      <c r="C56" s="30">
        <f>C21/100</f>
        <v>1.1144851394839386</v>
      </c>
      <c r="D56" s="30">
        <f>D21/100</f>
        <v>1.025236570713118</v>
      </c>
      <c r="E56" s="30">
        <f aca="true" t="shared" si="58" ref="E56:L56">E21/100</f>
        <v>1.0983401143466824</v>
      </c>
      <c r="F56" s="30">
        <f t="shared" si="58"/>
        <v>1.0278149069261644</v>
      </c>
      <c r="G56" s="30">
        <f t="shared" si="58"/>
        <v>1.0982950975835968</v>
      </c>
      <c r="H56" s="30">
        <f t="shared" si="58"/>
        <v>0.9928935511467766</v>
      </c>
      <c r="I56" s="30">
        <f t="shared" si="58"/>
        <v>1.2234310648102695</v>
      </c>
      <c r="J56" s="30">
        <f t="shared" si="58"/>
        <v>1.1556547429703607</v>
      </c>
      <c r="K56" s="30">
        <f t="shared" si="58"/>
        <v>1.0264136145599039</v>
      </c>
      <c r="L56" s="30">
        <f t="shared" si="58"/>
        <v>1.0781533791689046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1.0259670666488918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968"/>
  <sheetViews>
    <sheetView workbookViewId="0" topLeftCell="A1">
      <selection activeCell="A1" sqref="A1:IV16384"/>
    </sheetView>
  </sheetViews>
  <sheetFormatPr defaultColWidth="11.421875" defaultRowHeight="12.75"/>
  <cols>
    <col min="1" max="16384" width="12.421875" style="90" customWidth="1"/>
  </cols>
  <sheetData>
    <row r="5" ht="16.5">
      <c r="F5" s="129" t="s">
        <v>1082</v>
      </c>
    </row>
    <row r="8" ht="12.75">
      <c r="F8" s="130" t="s">
        <v>1193</v>
      </c>
    </row>
    <row r="13" spans="1:7" ht="12.75">
      <c r="A13" s="131" t="s">
        <v>1139</v>
      </c>
      <c r="F13" s="132" t="s">
        <v>1140</v>
      </c>
      <c r="G13" s="133" t="s">
        <v>1141</v>
      </c>
    </row>
    <row r="14" spans="4:11" ht="12.75">
      <c r="D14" s="134" t="s">
        <v>1142</v>
      </c>
      <c r="E14" s="133" t="s">
        <v>1083</v>
      </c>
      <c r="G14" s="132" t="s">
        <v>1143</v>
      </c>
      <c r="I14" s="133" t="s">
        <v>1144</v>
      </c>
      <c r="J14" s="132" t="s">
        <v>1150</v>
      </c>
      <c r="K14" s="135">
        <v>0.19117647409439087</v>
      </c>
    </row>
    <row r="15" spans="6:7" ht="12.75">
      <c r="F15" s="134" t="s">
        <v>1151</v>
      </c>
      <c r="G15" s="133" t="s">
        <v>1152</v>
      </c>
    </row>
    <row r="16" spans="1:11" ht="12.75">
      <c r="A16" s="136" t="s">
        <v>1153</v>
      </c>
      <c r="B16" s="137">
        <v>38404.81862268518</v>
      </c>
      <c r="D16" s="132" t="s">
        <v>1120</v>
      </c>
      <c r="E16" s="133" t="s">
        <v>1121</v>
      </c>
      <c r="F16" s="132" t="s">
        <v>1122</v>
      </c>
      <c r="G16" s="133" t="s">
        <v>1123</v>
      </c>
      <c r="H16" s="132" t="s">
        <v>1272</v>
      </c>
      <c r="I16" s="133" t="s">
        <v>1273</v>
      </c>
      <c r="J16" s="132" t="s">
        <v>1274</v>
      </c>
      <c r="K16" s="135">
        <v>0.7647058963775635</v>
      </c>
    </row>
    <row r="19" spans="1:16" ht="12.75">
      <c r="A19" s="138" t="s">
        <v>1275</v>
      </c>
      <c r="B19" s="133" t="s">
        <v>1084</v>
      </c>
      <c r="D19" s="138" t="s">
        <v>1276</v>
      </c>
      <c r="E19" s="133" t="s">
        <v>1277</v>
      </c>
      <c r="F19" s="134" t="s">
        <v>1278</v>
      </c>
      <c r="G19" s="139" t="s">
        <v>1279</v>
      </c>
      <c r="H19" s="140">
        <v>1</v>
      </c>
      <c r="I19" s="141" t="s">
        <v>1280</v>
      </c>
      <c r="J19" s="140">
        <v>1</v>
      </c>
      <c r="K19" s="139" t="s">
        <v>1281</v>
      </c>
      <c r="L19" s="142">
        <v>1</v>
      </c>
      <c r="M19" s="139" t="s">
        <v>1282</v>
      </c>
      <c r="N19" s="143">
        <v>1</v>
      </c>
      <c r="O19" s="139" t="s">
        <v>1283</v>
      </c>
      <c r="P19" s="143">
        <v>1</v>
      </c>
    </row>
    <row r="21" spans="1:10" ht="12.75">
      <c r="A21" s="144" t="s">
        <v>1210</v>
      </c>
      <c r="C21" s="145" t="s">
        <v>1211</v>
      </c>
      <c r="D21" s="145" t="s">
        <v>1212</v>
      </c>
      <c r="F21" s="145" t="s">
        <v>1213</v>
      </c>
      <c r="G21" s="145" t="s">
        <v>1214</v>
      </c>
      <c r="H21" s="145" t="s">
        <v>1215</v>
      </c>
      <c r="I21" s="146" t="s">
        <v>1216</v>
      </c>
      <c r="J21" s="145" t="s">
        <v>1217</v>
      </c>
    </row>
    <row r="22" spans="1:8" ht="12.75">
      <c r="A22" s="147" t="s">
        <v>1081</v>
      </c>
      <c r="C22" s="148">
        <v>178.2290000000503</v>
      </c>
      <c r="D22" s="128">
        <v>599.8405457837507</v>
      </c>
      <c r="F22" s="128">
        <v>380</v>
      </c>
      <c r="G22" s="128">
        <v>325</v>
      </c>
      <c r="H22" s="149" t="s">
        <v>1194</v>
      </c>
    </row>
    <row r="24" spans="4:8" ht="12.75">
      <c r="D24" s="128">
        <v>562.9913570694625</v>
      </c>
      <c r="F24" s="128">
        <v>405.00000000046566</v>
      </c>
      <c r="G24" s="128">
        <v>273</v>
      </c>
      <c r="H24" s="149" t="s">
        <v>1195</v>
      </c>
    </row>
    <row r="26" spans="4:8" ht="12.75">
      <c r="D26" s="128">
        <v>548.0472736805677</v>
      </c>
      <c r="F26" s="128">
        <v>308</v>
      </c>
      <c r="G26" s="128">
        <v>319</v>
      </c>
      <c r="H26" s="149" t="s">
        <v>1196</v>
      </c>
    </row>
    <row r="28" spans="1:8" ht="12.75">
      <c r="A28" s="144" t="s">
        <v>1218</v>
      </c>
      <c r="C28" s="150" t="s">
        <v>1219</v>
      </c>
      <c r="D28" s="128">
        <v>570.2930588445937</v>
      </c>
      <c r="F28" s="128">
        <v>364.33333333348855</v>
      </c>
      <c r="G28" s="128">
        <v>305.6666666666667</v>
      </c>
      <c r="H28" s="128">
        <v>243.10435617538712</v>
      </c>
    </row>
    <row r="29" spans="1:8" ht="12.75">
      <c r="A29" s="127">
        <v>38404.81321759259</v>
      </c>
      <c r="C29" s="150" t="s">
        <v>1220</v>
      </c>
      <c r="D29" s="128">
        <v>26.657492293880512</v>
      </c>
      <c r="F29" s="128">
        <v>50.362022728959744</v>
      </c>
      <c r="G29" s="128">
        <v>28.448784391135824</v>
      </c>
      <c r="H29" s="128">
        <v>26.657492293880512</v>
      </c>
    </row>
    <row r="31" spans="3:8" ht="12.75">
      <c r="C31" s="150" t="s">
        <v>1221</v>
      </c>
      <c r="D31" s="128">
        <v>4.674349771657443</v>
      </c>
      <c r="F31" s="128">
        <v>13.823062048198981</v>
      </c>
      <c r="G31" s="128">
        <v>9.30712684551881</v>
      </c>
      <c r="H31" s="128">
        <v>10.965452332186317</v>
      </c>
    </row>
    <row r="32" spans="1:10" ht="12.75">
      <c r="A32" s="144" t="s">
        <v>1210</v>
      </c>
      <c r="C32" s="145" t="s">
        <v>1211</v>
      </c>
      <c r="D32" s="145" t="s">
        <v>1212</v>
      </c>
      <c r="F32" s="145" t="s">
        <v>1213</v>
      </c>
      <c r="G32" s="145" t="s">
        <v>1214</v>
      </c>
      <c r="H32" s="145" t="s">
        <v>1215</v>
      </c>
      <c r="I32" s="146" t="s">
        <v>1216</v>
      </c>
      <c r="J32" s="145" t="s">
        <v>1217</v>
      </c>
    </row>
    <row r="33" spans="1:8" ht="12.75">
      <c r="A33" s="147" t="s">
        <v>1097</v>
      </c>
      <c r="C33" s="148">
        <v>251.61100000003353</v>
      </c>
      <c r="D33" s="128">
        <v>3882335.214820862</v>
      </c>
      <c r="F33" s="128">
        <v>30700</v>
      </c>
      <c r="G33" s="128">
        <v>28000</v>
      </c>
      <c r="H33" s="149" t="s">
        <v>948</v>
      </c>
    </row>
    <row r="35" spans="4:8" ht="12.75">
      <c r="D35" s="128">
        <v>3845526.9748191833</v>
      </c>
      <c r="F35" s="128">
        <v>31600</v>
      </c>
      <c r="G35" s="128">
        <v>28100</v>
      </c>
      <c r="H35" s="149" t="s">
        <v>949</v>
      </c>
    </row>
    <row r="37" spans="4:8" ht="12.75">
      <c r="D37" s="128">
        <v>4059650.382106781</v>
      </c>
      <c r="F37" s="128">
        <v>32100</v>
      </c>
      <c r="G37" s="128">
        <v>27700</v>
      </c>
      <c r="H37" s="149" t="s">
        <v>950</v>
      </c>
    </row>
    <row r="39" spans="1:10" ht="12.75">
      <c r="A39" s="144" t="s">
        <v>1218</v>
      </c>
      <c r="C39" s="150" t="s">
        <v>1219</v>
      </c>
      <c r="D39" s="128">
        <v>3929170.8572489424</v>
      </c>
      <c r="F39" s="128">
        <v>31466.666666666664</v>
      </c>
      <c r="G39" s="128">
        <v>27933.333333333336</v>
      </c>
      <c r="H39" s="128">
        <v>3899488.2723639472</v>
      </c>
      <c r="I39" s="128">
        <v>-0.0001</v>
      </c>
      <c r="J39" s="128">
        <v>-0.0001</v>
      </c>
    </row>
    <row r="40" spans="1:8" ht="12.75">
      <c r="A40" s="127">
        <v>38404.813738425924</v>
      </c>
      <c r="C40" s="150" t="s">
        <v>1220</v>
      </c>
      <c r="D40" s="128">
        <v>114487.51651752256</v>
      </c>
      <c r="F40" s="128">
        <v>709.4598884597588</v>
      </c>
      <c r="G40" s="128">
        <v>208.16659994661327</v>
      </c>
      <c r="H40" s="128">
        <v>114487.51651752256</v>
      </c>
    </row>
    <row r="42" spans="3:8" ht="12.75">
      <c r="C42" s="150" t="s">
        <v>1221</v>
      </c>
      <c r="D42" s="128">
        <v>2.913783102771011</v>
      </c>
      <c r="F42" s="128">
        <v>2.2546394760373696</v>
      </c>
      <c r="G42" s="128">
        <v>0.7452264914556561</v>
      </c>
      <c r="H42" s="128">
        <v>2.9359625807546785</v>
      </c>
    </row>
    <row r="43" spans="1:10" ht="12.75">
      <c r="A43" s="144" t="s">
        <v>1210</v>
      </c>
      <c r="C43" s="145" t="s">
        <v>1211</v>
      </c>
      <c r="D43" s="145" t="s">
        <v>1212</v>
      </c>
      <c r="F43" s="145" t="s">
        <v>1213</v>
      </c>
      <c r="G43" s="145" t="s">
        <v>1214</v>
      </c>
      <c r="H43" s="145" t="s">
        <v>1215</v>
      </c>
      <c r="I43" s="146" t="s">
        <v>1216</v>
      </c>
      <c r="J43" s="145" t="s">
        <v>1217</v>
      </c>
    </row>
    <row r="44" spans="1:8" ht="12.75">
      <c r="A44" s="147" t="s">
        <v>1100</v>
      </c>
      <c r="C44" s="148">
        <v>257.6099999998696</v>
      </c>
      <c r="D44" s="128">
        <v>357522.8889288902</v>
      </c>
      <c r="F44" s="128">
        <v>15397.500000014901</v>
      </c>
      <c r="G44" s="128">
        <v>12577.5</v>
      </c>
      <c r="H44" s="149" t="s">
        <v>951</v>
      </c>
    </row>
    <row r="46" spans="4:8" ht="12.75">
      <c r="D46" s="128">
        <v>361222.25366687775</v>
      </c>
      <c r="F46" s="128">
        <v>14785.000000014901</v>
      </c>
      <c r="G46" s="128">
        <v>12660</v>
      </c>
      <c r="H46" s="149" t="s">
        <v>952</v>
      </c>
    </row>
    <row r="48" spans="4:8" ht="12.75">
      <c r="D48" s="128">
        <v>346093.56384563446</v>
      </c>
      <c r="F48" s="128">
        <v>15039.999999985099</v>
      </c>
      <c r="G48" s="128">
        <v>12677.5</v>
      </c>
      <c r="H48" s="149" t="s">
        <v>953</v>
      </c>
    </row>
    <row r="50" spans="1:10" ht="12.75">
      <c r="A50" s="144" t="s">
        <v>1218</v>
      </c>
      <c r="C50" s="150" t="s">
        <v>1219</v>
      </c>
      <c r="D50" s="128">
        <v>354946.23548046744</v>
      </c>
      <c r="F50" s="128">
        <v>15074.166666671634</v>
      </c>
      <c r="G50" s="128">
        <v>12638.333333333332</v>
      </c>
      <c r="H50" s="128">
        <v>341089.985480465</v>
      </c>
      <c r="I50" s="128">
        <v>-0.0001</v>
      </c>
      <c r="J50" s="128">
        <v>-0.0001</v>
      </c>
    </row>
    <row r="51" spans="1:8" ht="12.75">
      <c r="A51" s="127">
        <v>38404.81438657407</v>
      </c>
      <c r="C51" s="150" t="s">
        <v>1220</v>
      </c>
      <c r="D51" s="128">
        <v>7886.613415896386</v>
      </c>
      <c r="F51" s="128">
        <v>307.6761013376739</v>
      </c>
      <c r="G51" s="128">
        <v>53.404899900040384</v>
      </c>
      <c r="H51" s="128">
        <v>7886.613415896386</v>
      </c>
    </row>
    <row r="53" spans="3:8" ht="12.75">
      <c r="C53" s="150" t="s">
        <v>1221</v>
      </c>
      <c r="D53" s="128">
        <v>2.2219177519155244</v>
      </c>
      <c r="F53" s="128">
        <v>2.0410819923991763</v>
      </c>
      <c r="G53" s="128">
        <v>0.42256283713601794</v>
      </c>
      <c r="H53" s="128">
        <v>2.312179703777339</v>
      </c>
    </row>
    <row r="54" spans="1:10" ht="12.75">
      <c r="A54" s="144" t="s">
        <v>1210</v>
      </c>
      <c r="C54" s="145" t="s">
        <v>1211</v>
      </c>
      <c r="D54" s="145" t="s">
        <v>1212</v>
      </c>
      <c r="F54" s="145" t="s">
        <v>1213</v>
      </c>
      <c r="G54" s="145" t="s">
        <v>1214</v>
      </c>
      <c r="H54" s="145" t="s">
        <v>1215</v>
      </c>
      <c r="I54" s="146" t="s">
        <v>1216</v>
      </c>
      <c r="J54" s="145" t="s">
        <v>1217</v>
      </c>
    </row>
    <row r="55" spans="1:8" ht="12.75">
      <c r="A55" s="147" t="s">
        <v>1099</v>
      </c>
      <c r="C55" s="148">
        <v>259.9399999999441</v>
      </c>
      <c r="D55" s="128">
        <v>3831811.148868561</v>
      </c>
      <c r="F55" s="128">
        <v>27600</v>
      </c>
      <c r="G55" s="128">
        <v>25125</v>
      </c>
      <c r="H55" s="149" t="s">
        <v>954</v>
      </c>
    </row>
    <row r="57" spans="4:8" ht="12.75">
      <c r="D57" s="128">
        <v>3911457.0791015625</v>
      </c>
      <c r="F57" s="128">
        <v>27400</v>
      </c>
      <c r="G57" s="128">
        <v>24825</v>
      </c>
      <c r="H57" s="149" t="s">
        <v>955</v>
      </c>
    </row>
    <row r="59" spans="4:8" ht="12.75">
      <c r="D59" s="128">
        <v>3907228.1149902344</v>
      </c>
      <c r="F59" s="128">
        <v>27250</v>
      </c>
      <c r="G59" s="128">
        <v>25025</v>
      </c>
      <c r="H59" s="149" t="s">
        <v>956</v>
      </c>
    </row>
    <row r="61" spans="1:10" ht="12.75">
      <c r="A61" s="144" t="s">
        <v>1218</v>
      </c>
      <c r="C61" s="150" t="s">
        <v>1219</v>
      </c>
      <c r="D61" s="128">
        <v>3883498.780986786</v>
      </c>
      <c r="F61" s="128">
        <v>27416.666666666664</v>
      </c>
      <c r="G61" s="128">
        <v>24991.666666666664</v>
      </c>
      <c r="H61" s="128">
        <v>3857315.59182877</v>
      </c>
      <c r="I61" s="128">
        <v>-0.0001</v>
      </c>
      <c r="J61" s="128">
        <v>-0.0001</v>
      </c>
    </row>
    <row r="62" spans="1:8" ht="12.75">
      <c r="A62" s="127">
        <v>38404.81505787037</v>
      </c>
      <c r="C62" s="150" t="s">
        <v>1220</v>
      </c>
      <c r="D62" s="128">
        <v>44812.71605087853</v>
      </c>
      <c r="F62" s="128">
        <v>175.5942292142123</v>
      </c>
      <c r="G62" s="128">
        <v>152.7525231651947</v>
      </c>
      <c r="H62" s="128">
        <v>44812.71605087853</v>
      </c>
    </row>
    <row r="64" spans="3:8" ht="12.75">
      <c r="C64" s="150" t="s">
        <v>1221</v>
      </c>
      <c r="D64" s="128">
        <v>1.1539263581149304</v>
      </c>
      <c r="F64" s="128">
        <v>0.64046527372965</v>
      </c>
      <c r="G64" s="128">
        <v>0.6112138306043139</v>
      </c>
      <c r="H64" s="128">
        <v>1.161759129738011</v>
      </c>
    </row>
    <row r="65" spans="1:10" ht="12.75">
      <c r="A65" s="144" t="s">
        <v>1210</v>
      </c>
      <c r="C65" s="145" t="s">
        <v>1211</v>
      </c>
      <c r="D65" s="145" t="s">
        <v>1212</v>
      </c>
      <c r="F65" s="145" t="s">
        <v>1213</v>
      </c>
      <c r="G65" s="145" t="s">
        <v>1214</v>
      </c>
      <c r="H65" s="145" t="s">
        <v>1215</v>
      </c>
      <c r="I65" s="146" t="s">
        <v>1216</v>
      </c>
      <c r="J65" s="145" t="s">
        <v>1217</v>
      </c>
    </row>
    <row r="66" spans="1:8" ht="12.75">
      <c r="A66" s="147" t="s">
        <v>1101</v>
      </c>
      <c r="C66" s="148">
        <v>285.2129999999888</v>
      </c>
      <c r="D66" s="128">
        <v>701075.9675664902</v>
      </c>
      <c r="F66" s="128">
        <v>13900</v>
      </c>
      <c r="G66" s="128">
        <v>11800</v>
      </c>
      <c r="H66" s="149" t="s">
        <v>957</v>
      </c>
    </row>
    <row r="68" spans="4:8" ht="12.75">
      <c r="D68" s="128">
        <v>708938.9210319519</v>
      </c>
      <c r="F68" s="128">
        <v>13500</v>
      </c>
      <c r="G68" s="128">
        <v>11875</v>
      </c>
      <c r="H68" s="149" t="s">
        <v>958</v>
      </c>
    </row>
    <row r="70" spans="4:8" ht="12.75">
      <c r="D70" s="128">
        <v>707217.0974216461</v>
      </c>
      <c r="F70" s="128">
        <v>13850</v>
      </c>
      <c r="G70" s="128">
        <v>11800</v>
      </c>
      <c r="H70" s="149" t="s">
        <v>959</v>
      </c>
    </row>
    <row r="72" spans="1:10" ht="12.75">
      <c r="A72" s="144" t="s">
        <v>1218</v>
      </c>
      <c r="C72" s="150" t="s">
        <v>1219</v>
      </c>
      <c r="D72" s="128">
        <v>705743.9953400295</v>
      </c>
      <c r="F72" s="128">
        <v>13750</v>
      </c>
      <c r="G72" s="128">
        <v>11825</v>
      </c>
      <c r="H72" s="128">
        <v>693021.1499661384</v>
      </c>
      <c r="I72" s="128">
        <v>-0.0001</v>
      </c>
      <c r="J72" s="128">
        <v>-0.0001</v>
      </c>
    </row>
    <row r="73" spans="1:8" ht="12.75">
      <c r="A73" s="127">
        <v>38404.815729166665</v>
      </c>
      <c r="C73" s="150" t="s">
        <v>1220</v>
      </c>
      <c r="D73" s="128">
        <v>4133.283393003073</v>
      </c>
      <c r="F73" s="128">
        <v>217.94494717703367</v>
      </c>
      <c r="G73" s="128">
        <v>43.30127018922193</v>
      </c>
      <c r="H73" s="128">
        <v>4133.283393003073</v>
      </c>
    </row>
    <row r="75" spans="3:8" ht="12.75">
      <c r="C75" s="150" t="s">
        <v>1221</v>
      </c>
      <c r="D75" s="128">
        <v>0.5856632745435754</v>
      </c>
      <c r="F75" s="128">
        <v>1.585054161287518</v>
      </c>
      <c r="G75" s="128">
        <v>0.3661841030801009</v>
      </c>
      <c r="H75" s="128">
        <v>0.5964151877911705</v>
      </c>
    </row>
    <row r="76" spans="1:10" ht="12.75">
      <c r="A76" s="144" t="s">
        <v>1210</v>
      </c>
      <c r="C76" s="145" t="s">
        <v>1211</v>
      </c>
      <c r="D76" s="145" t="s">
        <v>1212</v>
      </c>
      <c r="F76" s="145" t="s">
        <v>1213</v>
      </c>
      <c r="G76" s="145" t="s">
        <v>1214</v>
      </c>
      <c r="H76" s="145" t="s">
        <v>1215</v>
      </c>
      <c r="I76" s="146" t="s">
        <v>1216</v>
      </c>
      <c r="J76" s="145" t="s">
        <v>1217</v>
      </c>
    </row>
    <row r="77" spans="1:8" ht="12.75">
      <c r="A77" s="147" t="s">
        <v>1097</v>
      </c>
      <c r="C77" s="148">
        <v>288.1579999998212</v>
      </c>
      <c r="D77" s="128">
        <v>412555.5759034157</v>
      </c>
      <c r="F77" s="128">
        <v>5060</v>
      </c>
      <c r="G77" s="128">
        <v>4580</v>
      </c>
      <c r="H77" s="149" t="s">
        <v>960</v>
      </c>
    </row>
    <row r="79" spans="4:8" ht="12.75">
      <c r="D79" s="128">
        <v>419529.90660238266</v>
      </c>
      <c r="F79" s="128">
        <v>5060</v>
      </c>
      <c r="G79" s="128">
        <v>4580</v>
      </c>
      <c r="H79" s="149" t="s">
        <v>961</v>
      </c>
    </row>
    <row r="81" spans="4:8" ht="12.75">
      <c r="D81" s="128">
        <v>419735.07741069794</v>
      </c>
      <c r="F81" s="128">
        <v>5060</v>
      </c>
      <c r="G81" s="128">
        <v>4580</v>
      </c>
      <c r="H81" s="149" t="s">
        <v>962</v>
      </c>
    </row>
    <row r="83" spans="1:10" ht="12.75">
      <c r="A83" s="144" t="s">
        <v>1218</v>
      </c>
      <c r="C83" s="150" t="s">
        <v>1219</v>
      </c>
      <c r="D83" s="128">
        <v>417273.51997216546</v>
      </c>
      <c r="F83" s="128">
        <v>5060</v>
      </c>
      <c r="G83" s="128">
        <v>4580</v>
      </c>
      <c r="H83" s="128">
        <v>412457.23678632476</v>
      </c>
      <c r="I83" s="128">
        <v>-0.0001</v>
      </c>
      <c r="J83" s="128">
        <v>-0.0001</v>
      </c>
    </row>
    <row r="84" spans="1:8" ht="12.75">
      <c r="A84" s="127">
        <v>38404.816157407404</v>
      </c>
      <c r="C84" s="150" t="s">
        <v>1220</v>
      </c>
      <c r="D84" s="128">
        <v>4087.1470418901313</v>
      </c>
      <c r="H84" s="128">
        <v>4087.1470418901313</v>
      </c>
    </row>
    <row r="86" spans="3:8" ht="12.75">
      <c r="C86" s="150" t="s">
        <v>1221</v>
      </c>
      <c r="D86" s="128">
        <v>0.9794887157380052</v>
      </c>
      <c r="F86" s="128">
        <v>0</v>
      </c>
      <c r="G86" s="128">
        <v>0</v>
      </c>
      <c r="H86" s="128">
        <v>0.9909262530426873</v>
      </c>
    </row>
    <row r="87" spans="1:10" ht="12.75">
      <c r="A87" s="144" t="s">
        <v>1210</v>
      </c>
      <c r="C87" s="145" t="s">
        <v>1211</v>
      </c>
      <c r="D87" s="145" t="s">
        <v>1212</v>
      </c>
      <c r="F87" s="145" t="s">
        <v>1213</v>
      </c>
      <c r="G87" s="145" t="s">
        <v>1214</v>
      </c>
      <c r="H87" s="145" t="s">
        <v>1215</v>
      </c>
      <c r="I87" s="146" t="s">
        <v>1216</v>
      </c>
      <c r="J87" s="145" t="s">
        <v>1217</v>
      </c>
    </row>
    <row r="88" spans="1:8" ht="12.75">
      <c r="A88" s="147" t="s">
        <v>1098</v>
      </c>
      <c r="C88" s="148">
        <v>334.94100000010803</v>
      </c>
      <c r="D88" s="128">
        <v>1370821.0566329956</v>
      </c>
      <c r="F88" s="128">
        <v>37500</v>
      </c>
      <c r="H88" s="149" t="s">
        <v>963</v>
      </c>
    </row>
    <row r="90" spans="4:8" ht="12.75">
      <c r="D90" s="128">
        <v>1381019.273935318</v>
      </c>
      <c r="F90" s="128">
        <v>37500</v>
      </c>
      <c r="H90" s="149" t="s">
        <v>964</v>
      </c>
    </row>
    <row r="92" spans="4:8" ht="12.75">
      <c r="D92" s="128">
        <v>1373829.733139038</v>
      </c>
      <c r="F92" s="128">
        <v>37500</v>
      </c>
      <c r="H92" s="149" t="s">
        <v>965</v>
      </c>
    </row>
    <row r="94" spans="1:10" ht="12.75">
      <c r="A94" s="144" t="s">
        <v>1218</v>
      </c>
      <c r="C94" s="150" t="s">
        <v>1219</v>
      </c>
      <c r="D94" s="128">
        <v>1375223.354569117</v>
      </c>
      <c r="F94" s="128">
        <v>37500</v>
      </c>
      <c r="H94" s="128">
        <v>1337723.3545691173</v>
      </c>
      <c r="I94" s="128">
        <v>-0.0001</v>
      </c>
      <c r="J94" s="128">
        <v>-0.0001</v>
      </c>
    </row>
    <row r="95" spans="1:8" ht="12.75">
      <c r="A95" s="127">
        <v>38404.81659722222</v>
      </c>
      <c r="C95" s="150" t="s">
        <v>1220</v>
      </c>
      <c r="D95" s="128">
        <v>5239.994709364377</v>
      </c>
      <c r="H95" s="128">
        <v>5239.994709364377</v>
      </c>
    </row>
    <row r="97" spans="3:8" ht="12.75">
      <c r="C97" s="150" t="s">
        <v>1221</v>
      </c>
      <c r="D97" s="128">
        <v>0.38102863014613114</v>
      </c>
      <c r="F97" s="128">
        <v>0</v>
      </c>
      <c r="H97" s="128">
        <v>0.3917098921437451</v>
      </c>
    </row>
    <row r="98" spans="1:10" ht="12.75">
      <c r="A98" s="144" t="s">
        <v>1210</v>
      </c>
      <c r="C98" s="145" t="s">
        <v>1211</v>
      </c>
      <c r="D98" s="145" t="s">
        <v>1212</v>
      </c>
      <c r="F98" s="145" t="s">
        <v>1213</v>
      </c>
      <c r="G98" s="145" t="s">
        <v>1214</v>
      </c>
      <c r="H98" s="145" t="s">
        <v>1215</v>
      </c>
      <c r="I98" s="146" t="s">
        <v>1216</v>
      </c>
      <c r="J98" s="145" t="s">
        <v>1217</v>
      </c>
    </row>
    <row r="99" spans="1:8" ht="12.75">
      <c r="A99" s="147" t="s">
        <v>1102</v>
      </c>
      <c r="C99" s="148">
        <v>393.36599999992177</v>
      </c>
      <c r="D99" s="128">
        <v>3414079.285961151</v>
      </c>
      <c r="F99" s="128">
        <v>14000</v>
      </c>
      <c r="G99" s="128">
        <v>14600</v>
      </c>
      <c r="H99" s="149" t="s">
        <v>966</v>
      </c>
    </row>
    <row r="101" spans="4:8" ht="12.75">
      <c r="D101" s="128">
        <v>3585490.0358200073</v>
      </c>
      <c r="F101" s="128">
        <v>14900</v>
      </c>
      <c r="G101" s="128">
        <v>13600</v>
      </c>
      <c r="H101" s="149" t="s">
        <v>967</v>
      </c>
    </row>
    <row r="103" spans="4:8" ht="12.75">
      <c r="D103" s="128">
        <v>3451869.8248519897</v>
      </c>
      <c r="F103" s="128">
        <v>14600</v>
      </c>
      <c r="G103" s="128">
        <v>14700</v>
      </c>
      <c r="H103" s="149" t="s">
        <v>968</v>
      </c>
    </row>
    <row r="105" spans="1:10" ht="12.75">
      <c r="A105" s="144" t="s">
        <v>1218</v>
      </c>
      <c r="C105" s="150" t="s">
        <v>1219</v>
      </c>
      <c r="D105" s="128">
        <v>3483813.048877716</v>
      </c>
      <c r="F105" s="128">
        <v>14500</v>
      </c>
      <c r="G105" s="128">
        <v>14300</v>
      </c>
      <c r="H105" s="128">
        <v>3469413.048877716</v>
      </c>
      <c r="I105" s="128">
        <v>-0.0001</v>
      </c>
      <c r="J105" s="128">
        <v>-0.0001</v>
      </c>
    </row>
    <row r="106" spans="1:8" ht="12.75">
      <c r="A106" s="127">
        <v>38404.81704861111</v>
      </c>
      <c r="C106" s="150" t="s">
        <v>1220</v>
      </c>
      <c r="D106" s="128">
        <v>90059.36077199304</v>
      </c>
      <c r="F106" s="128">
        <v>458.25756949558405</v>
      </c>
      <c r="G106" s="128">
        <v>608.276253029822</v>
      </c>
      <c r="H106" s="128">
        <v>90059.36077199304</v>
      </c>
    </row>
    <row r="108" spans="3:8" ht="12.75">
      <c r="C108" s="150" t="s">
        <v>1221</v>
      </c>
      <c r="D108" s="128">
        <v>2.5850801839382562</v>
      </c>
      <c r="F108" s="128">
        <v>3.160397031004028</v>
      </c>
      <c r="G108" s="128">
        <v>4.253680091117636</v>
      </c>
      <c r="H108" s="128">
        <v>2.595809709112767</v>
      </c>
    </row>
    <row r="109" spans="1:10" ht="12.75">
      <c r="A109" s="144" t="s">
        <v>1210</v>
      </c>
      <c r="C109" s="145" t="s">
        <v>1211</v>
      </c>
      <c r="D109" s="145" t="s">
        <v>1212</v>
      </c>
      <c r="F109" s="145" t="s">
        <v>1213</v>
      </c>
      <c r="G109" s="145" t="s">
        <v>1214</v>
      </c>
      <c r="H109" s="145" t="s">
        <v>1215</v>
      </c>
      <c r="I109" s="146" t="s">
        <v>1216</v>
      </c>
      <c r="J109" s="145" t="s">
        <v>1217</v>
      </c>
    </row>
    <row r="110" spans="1:8" ht="12.75">
      <c r="A110" s="147" t="s">
        <v>1096</v>
      </c>
      <c r="C110" s="148">
        <v>396.15199999976903</v>
      </c>
      <c r="D110" s="128">
        <v>4105337.085533142</v>
      </c>
      <c r="F110" s="128">
        <v>106900</v>
      </c>
      <c r="G110" s="128">
        <v>107800</v>
      </c>
      <c r="H110" s="149" t="s">
        <v>969</v>
      </c>
    </row>
    <row r="112" spans="4:8" ht="12.75">
      <c r="D112" s="128">
        <v>4043263.3520202637</v>
      </c>
      <c r="F112" s="128">
        <v>106800</v>
      </c>
      <c r="G112" s="128">
        <v>109500</v>
      </c>
      <c r="H112" s="149" t="s">
        <v>970</v>
      </c>
    </row>
    <row r="114" spans="4:8" ht="12.75">
      <c r="D114" s="128">
        <v>4038319.0212364197</v>
      </c>
      <c r="F114" s="128">
        <v>106800</v>
      </c>
      <c r="G114" s="128">
        <v>109200</v>
      </c>
      <c r="H114" s="149" t="s">
        <v>971</v>
      </c>
    </row>
    <row r="116" spans="1:10" ht="12.75">
      <c r="A116" s="144" t="s">
        <v>1218</v>
      </c>
      <c r="C116" s="150" t="s">
        <v>1219</v>
      </c>
      <c r="D116" s="128">
        <v>4062306.486263275</v>
      </c>
      <c r="F116" s="128">
        <v>106833.33333333334</v>
      </c>
      <c r="G116" s="128">
        <v>108833.33333333334</v>
      </c>
      <c r="H116" s="128">
        <v>3954483.8544757203</v>
      </c>
      <c r="I116" s="128">
        <v>-0.0001</v>
      </c>
      <c r="J116" s="128">
        <v>-0.0001</v>
      </c>
    </row>
    <row r="117" spans="1:8" ht="12.75">
      <c r="A117" s="127">
        <v>38404.817511574074</v>
      </c>
      <c r="C117" s="150" t="s">
        <v>1220</v>
      </c>
      <c r="D117" s="128">
        <v>37347.50268576647</v>
      </c>
      <c r="F117" s="128">
        <v>57.73502691896257</v>
      </c>
      <c r="G117" s="128">
        <v>907.3771725877466</v>
      </c>
      <c r="H117" s="128">
        <v>37347.50268576647</v>
      </c>
    </row>
    <row r="119" spans="3:8" ht="12.75">
      <c r="C119" s="150" t="s">
        <v>1221</v>
      </c>
      <c r="D119" s="128">
        <v>0.9193669362973321</v>
      </c>
      <c r="F119" s="128">
        <v>0.05404214688202424</v>
      </c>
      <c r="G119" s="128">
        <v>0.8337309395905789</v>
      </c>
      <c r="H119" s="128">
        <v>0.9444343196267255</v>
      </c>
    </row>
    <row r="120" spans="1:10" ht="12.75">
      <c r="A120" s="144" t="s">
        <v>1210</v>
      </c>
      <c r="C120" s="145" t="s">
        <v>1211</v>
      </c>
      <c r="D120" s="145" t="s">
        <v>1212</v>
      </c>
      <c r="F120" s="145" t="s">
        <v>1213</v>
      </c>
      <c r="G120" s="145" t="s">
        <v>1214</v>
      </c>
      <c r="H120" s="145" t="s">
        <v>1215</v>
      </c>
      <c r="I120" s="146" t="s">
        <v>1216</v>
      </c>
      <c r="J120" s="145" t="s">
        <v>1217</v>
      </c>
    </row>
    <row r="121" spans="1:8" ht="12.75">
      <c r="A121" s="147" t="s">
        <v>1103</v>
      </c>
      <c r="C121" s="148">
        <v>589.5920000001788</v>
      </c>
      <c r="D121" s="128">
        <v>375051.43918180466</v>
      </c>
      <c r="F121" s="128">
        <v>3250</v>
      </c>
      <c r="G121" s="128">
        <v>3459.9999999962747</v>
      </c>
      <c r="H121" s="149" t="s">
        <v>972</v>
      </c>
    </row>
    <row r="123" spans="4:8" ht="12.75">
      <c r="D123" s="128">
        <v>368706.14041996</v>
      </c>
      <c r="F123" s="128">
        <v>3320</v>
      </c>
      <c r="G123" s="128">
        <v>3390.0000000037253</v>
      </c>
      <c r="H123" s="149" t="s">
        <v>973</v>
      </c>
    </row>
    <row r="125" spans="4:8" ht="12.75">
      <c r="D125" s="128">
        <v>371675.4280729294</v>
      </c>
      <c r="F125" s="128">
        <v>3350</v>
      </c>
      <c r="G125" s="128">
        <v>3270</v>
      </c>
      <c r="H125" s="149" t="s">
        <v>974</v>
      </c>
    </row>
    <row r="127" spans="1:10" ht="12.75">
      <c r="A127" s="144" t="s">
        <v>1218</v>
      </c>
      <c r="C127" s="150" t="s">
        <v>1219</v>
      </c>
      <c r="D127" s="128">
        <v>371811.00255823135</v>
      </c>
      <c r="F127" s="128">
        <v>3306.666666666667</v>
      </c>
      <c r="G127" s="128">
        <v>3373.333333333333</v>
      </c>
      <c r="H127" s="128">
        <v>368468.9802430291</v>
      </c>
      <c r="I127" s="128">
        <v>-0.0001</v>
      </c>
      <c r="J127" s="128">
        <v>-0.0001</v>
      </c>
    </row>
    <row r="128" spans="1:8" ht="12.75">
      <c r="A128" s="127">
        <v>38404.81800925926</v>
      </c>
      <c r="C128" s="150" t="s">
        <v>1220</v>
      </c>
      <c r="D128" s="128">
        <v>3174.8211642588694</v>
      </c>
      <c r="F128" s="128">
        <v>51.31601439446884</v>
      </c>
      <c r="G128" s="128">
        <v>96.09023536797412</v>
      </c>
      <c r="H128" s="128">
        <v>3174.8211642588694</v>
      </c>
    </row>
    <row r="130" spans="3:8" ht="12.75">
      <c r="C130" s="150" t="s">
        <v>1221</v>
      </c>
      <c r="D130" s="128">
        <v>0.8538803699768523</v>
      </c>
      <c r="F130" s="128">
        <v>1.5518955966069203</v>
      </c>
      <c r="G130" s="128">
        <v>2.84852476387275</v>
      </c>
      <c r="H130" s="128">
        <v>0.8616250850111915</v>
      </c>
    </row>
    <row r="131" spans="1:10" ht="12.75">
      <c r="A131" s="144" t="s">
        <v>1210</v>
      </c>
      <c r="C131" s="145" t="s">
        <v>1211</v>
      </c>
      <c r="D131" s="145" t="s">
        <v>1212</v>
      </c>
      <c r="F131" s="145" t="s">
        <v>1213</v>
      </c>
      <c r="G131" s="145" t="s">
        <v>1214</v>
      </c>
      <c r="H131" s="145" t="s">
        <v>1215</v>
      </c>
      <c r="I131" s="146" t="s">
        <v>1216</v>
      </c>
      <c r="J131" s="145" t="s">
        <v>1217</v>
      </c>
    </row>
    <row r="132" spans="1:8" ht="12.75">
      <c r="A132" s="147" t="s">
        <v>1104</v>
      </c>
      <c r="C132" s="148">
        <v>766.4900000002235</v>
      </c>
      <c r="D132" s="128">
        <v>19156.69275045395</v>
      </c>
      <c r="F132" s="128">
        <v>1869</v>
      </c>
      <c r="G132" s="128">
        <v>1784</v>
      </c>
      <c r="H132" s="149" t="s">
        <v>975</v>
      </c>
    </row>
    <row r="134" spans="4:8" ht="12.75">
      <c r="D134" s="128">
        <v>18271.41651761532</v>
      </c>
      <c r="F134" s="128">
        <v>1747</v>
      </c>
      <c r="G134" s="128">
        <v>1863</v>
      </c>
      <c r="H134" s="149" t="s">
        <v>976</v>
      </c>
    </row>
    <row r="136" spans="4:8" ht="12.75">
      <c r="D136" s="128">
        <v>18412.094967395067</v>
      </c>
      <c r="F136" s="128">
        <v>1803</v>
      </c>
      <c r="G136" s="128">
        <v>1867.0000000018626</v>
      </c>
      <c r="H136" s="149" t="s">
        <v>977</v>
      </c>
    </row>
    <row r="138" spans="1:10" ht="12.75">
      <c r="A138" s="144" t="s">
        <v>1218</v>
      </c>
      <c r="C138" s="150" t="s">
        <v>1219</v>
      </c>
      <c r="D138" s="128">
        <v>18613.401411821444</v>
      </c>
      <c r="F138" s="128">
        <v>1806.3333333333335</v>
      </c>
      <c r="G138" s="128">
        <v>1838.0000000006207</v>
      </c>
      <c r="H138" s="128">
        <v>16790.61685897559</v>
      </c>
      <c r="I138" s="128">
        <v>-0.0001</v>
      </c>
      <c r="J138" s="128">
        <v>-0.0001</v>
      </c>
    </row>
    <row r="139" spans="1:8" ht="12.75">
      <c r="A139" s="127">
        <v>38404.818506944444</v>
      </c>
      <c r="C139" s="150" t="s">
        <v>1220</v>
      </c>
      <c r="D139" s="128">
        <v>475.7328194825714</v>
      </c>
      <c r="F139" s="128">
        <v>61.06826781015925</v>
      </c>
      <c r="G139" s="128">
        <v>46.80811895445956</v>
      </c>
      <c r="H139" s="128">
        <v>475.7328194825714</v>
      </c>
    </row>
    <row r="141" spans="3:8" ht="12.75">
      <c r="C141" s="150" t="s">
        <v>1221</v>
      </c>
      <c r="D141" s="128">
        <v>2.555861816746894</v>
      </c>
      <c r="F141" s="128">
        <v>3.380786186205532</v>
      </c>
      <c r="G141" s="128">
        <v>2.5466876471405744</v>
      </c>
      <c r="H141" s="128">
        <v>2.8333254428842722</v>
      </c>
    </row>
    <row r="142" spans="1:16" ht="12.75">
      <c r="A142" s="138" t="s">
        <v>1275</v>
      </c>
      <c r="B142" s="133" t="s">
        <v>1208</v>
      </c>
      <c r="D142" s="138" t="s">
        <v>1276</v>
      </c>
      <c r="E142" s="133" t="s">
        <v>1277</v>
      </c>
      <c r="F142" s="134" t="s">
        <v>1222</v>
      </c>
      <c r="G142" s="139" t="s">
        <v>1279</v>
      </c>
      <c r="H142" s="140">
        <v>1</v>
      </c>
      <c r="I142" s="141" t="s">
        <v>1280</v>
      </c>
      <c r="J142" s="140">
        <v>2</v>
      </c>
      <c r="K142" s="139" t="s">
        <v>1281</v>
      </c>
      <c r="L142" s="142">
        <v>1</v>
      </c>
      <c r="M142" s="139" t="s">
        <v>1282</v>
      </c>
      <c r="N142" s="143">
        <v>1</v>
      </c>
      <c r="O142" s="139" t="s">
        <v>1283</v>
      </c>
      <c r="P142" s="143">
        <v>1</v>
      </c>
    </row>
    <row r="144" spans="1:10" ht="12.75">
      <c r="A144" s="144" t="s">
        <v>1210</v>
      </c>
      <c r="C144" s="145" t="s">
        <v>1211</v>
      </c>
      <c r="D144" s="145" t="s">
        <v>1212</v>
      </c>
      <c r="F144" s="145" t="s">
        <v>1213</v>
      </c>
      <c r="G144" s="145" t="s">
        <v>1214</v>
      </c>
      <c r="H144" s="145" t="s">
        <v>1215</v>
      </c>
      <c r="I144" s="146" t="s">
        <v>1216</v>
      </c>
      <c r="J144" s="145" t="s">
        <v>1217</v>
      </c>
    </row>
    <row r="145" spans="1:8" ht="12.75">
      <c r="A145" s="147" t="s">
        <v>1081</v>
      </c>
      <c r="C145" s="148">
        <v>178.2290000000503</v>
      </c>
      <c r="D145" s="128">
        <v>317.756251597777</v>
      </c>
      <c r="F145" s="128">
        <v>294</v>
      </c>
      <c r="G145" s="128">
        <v>247.00000000023283</v>
      </c>
      <c r="H145" s="149" t="s">
        <v>978</v>
      </c>
    </row>
    <row r="147" spans="4:8" ht="12.75">
      <c r="D147" s="128">
        <v>267</v>
      </c>
      <c r="F147" s="128">
        <v>293</v>
      </c>
      <c r="G147" s="128">
        <v>319</v>
      </c>
      <c r="H147" s="149" t="s">
        <v>979</v>
      </c>
    </row>
    <row r="149" spans="4:8" ht="12.75">
      <c r="D149" s="128">
        <v>341.998459958937</v>
      </c>
      <c r="F149" s="128">
        <v>304</v>
      </c>
      <c r="G149" s="128">
        <v>259</v>
      </c>
      <c r="H149" s="149" t="s">
        <v>980</v>
      </c>
    </row>
    <row r="151" spans="1:8" ht="12.75">
      <c r="A151" s="144" t="s">
        <v>1218</v>
      </c>
      <c r="C151" s="150" t="s">
        <v>1219</v>
      </c>
      <c r="D151" s="128">
        <v>308.91823718557134</v>
      </c>
      <c r="F151" s="128">
        <v>297</v>
      </c>
      <c r="G151" s="128">
        <v>275.0000000000776</v>
      </c>
      <c r="H151" s="128">
        <v>25.847473684591105</v>
      </c>
    </row>
    <row r="152" spans="1:8" ht="12.75">
      <c r="A152" s="127">
        <v>38404.82078703704</v>
      </c>
      <c r="C152" s="150" t="s">
        <v>1220</v>
      </c>
      <c r="D152" s="128">
        <v>38.27238068262579</v>
      </c>
      <c r="F152" s="128">
        <v>6.08276253029822</v>
      </c>
      <c r="G152" s="128">
        <v>38.57460304388715</v>
      </c>
      <c r="H152" s="128">
        <v>38.27238068262579</v>
      </c>
    </row>
    <row r="154" spans="3:8" ht="12.75">
      <c r="C154" s="150" t="s">
        <v>1221</v>
      </c>
      <c r="D154" s="128">
        <v>12.389161945021412</v>
      </c>
      <c r="F154" s="128">
        <v>2.0480681920196018</v>
      </c>
      <c r="G154" s="128">
        <v>14.027128379591375</v>
      </c>
      <c r="H154" s="128">
        <v>148.07010212933014</v>
      </c>
    </row>
    <row r="155" spans="1:10" ht="12.75">
      <c r="A155" s="144" t="s">
        <v>1210</v>
      </c>
      <c r="C155" s="145" t="s">
        <v>1211</v>
      </c>
      <c r="D155" s="145" t="s">
        <v>1212</v>
      </c>
      <c r="F155" s="145" t="s">
        <v>1213</v>
      </c>
      <c r="G155" s="145" t="s">
        <v>1214</v>
      </c>
      <c r="H155" s="145" t="s">
        <v>1215</v>
      </c>
      <c r="I155" s="146" t="s">
        <v>1216</v>
      </c>
      <c r="J155" s="145" t="s">
        <v>1217</v>
      </c>
    </row>
    <row r="156" spans="1:8" ht="12.75">
      <c r="A156" s="147" t="s">
        <v>1097</v>
      </c>
      <c r="C156" s="148">
        <v>251.61100000003353</v>
      </c>
      <c r="D156" s="128">
        <v>27004.332344293594</v>
      </c>
      <c r="F156" s="128">
        <v>20200</v>
      </c>
      <c r="G156" s="128">
        <v>20100</v>
      </c>
      <c r="H156" s="149" t="s">
        <v>981</v>
      </c>
    </row>
    <row r="158" spans="4:8" ht="12.75">
      <c r="D158" s="128">
        <v>26695.33553403616</v>
      </c>
      <c r="F158" s="128">
        <v>20300</v>
      </c>
      <c r="G158" s="128">
        <v>20100</v>
      </c>
      <c r="H158" s="149" t="s">
        <v>982</v>
      </c>
    </row>
    <row r="160" spans="4:8" ht="12.75">
      <c r="D160" s="128">
        <v>26809.994471400976</v>
      </c>
      <c r="F160" s="128">
        <v>20300</v>
      </c>
      <c r="G160" s="128">
        <v>20100</v>
      </c>
      <c r="H160" s="149" t="s">
        <v>983</v>
      </c>
    </row>
    <row r="162" spans="1:10" ht="12.75">
      <c r="A162" s="144" t="s">
        <v>1218</v>
      </c>
      <c r="C162" s="150" t="s">
        <v>1219</v>
      </c>
      <c r="D162" s="128">
        <v>26836.55411657691</v>
      </c>
      <c r="F162" s="128">
        <v>20266.666666666668</v>
      </c>
      <c r="G162" s="128">
        <v>20100</v>
      </c>
      <c r="H162" s="128">
        <v>6654.042250932514</v>
      </c>
      <c r="I162" s="128">
        <v>-0.0001</v>
      </c>
      <c r="J162" s="128">
        <v>-0.0001</v>
      </c>
    </row>
    <row r="163" spans="1:8" ht="12.75">
      <c r="A163" s="127">
        <v>38404.82130787037</v>
      </c>
      <c r="C163" s="150" t="s">
        <v>1220</v>
      </c>
      <c r="D163" s="128">
        <v>156.20121078640625</v>
      </c>
      <c r="F163" s="128">
        <v>57.73502691896257</v>
      </c>
      <c r="H163" s="128">
        <v>156.20121078640625</v>
      </c>
    </row>
    <row r="165" spans="3:8" ht="12.75">
      <c r="C165" s="150" t="s">
        <v>1221</v>
      </c>
      <c r="D165" s="128">
        <v>0.5820464509261305</v>
      </c>
      <c r="F165" s="128">
        <v>0.28487677756067054</v>
      </c>
      <c r="G165" s="128">
        <v>0</v>
      </c>
      <c r="H165" s="128">
        <v>2.347463465001531</v>
      </c>
    </row>
    <row r="166" spans="1:10" ht="12.75">
      <c r="A166" s="144" t="s">
        <v>1210</v>
      </c>
      <c r="C166" s="145" t="s">
        <v>1211</v>
      </c>
      <c r="D166" s="145" t="s">
        <v>1212</v>
      </c>
      <c r="F166" s="145" t="s">
        <v>1213</v>
      </c>
      <c r="G166" s="145" t="s">
        <v>1214</v>
      </c>
      <c r="H166" s="145" t="s">
        <v>1215</v>
      </c>
      <c r="I166" s="146" t="s">
        <v>1216</v>
      </c>
      <c r="J166" s="145" t="s">
        <v>1217</v>
      </c>
    </row>
    <row r="167" spans="1:8" ht="12.75">
      <c r="A167" s="147" t="s">
        <v>1100</v>
      </c>
      <c r="C167" s="148">
        <v>257.6099999998696</v>
      </c>
      <c r="D167" s="128">
        <v>20265.856702685356</v>
      </c>
      <c r="F167" s="128">
        <v>12370</v>
      </c>
      <c r="G167" s="128">
        <v>11650</v>
      </c>
      <c r="H167" s="149" t="s">
        <v>984</v>
      </c>
    </row>
    <row r="169" spans="4:8" ht="12.75">
      <c r="D169" s="128">
        <v>20226.679453909397</v>
      </c>
      <c r="F169" s="128">
        <v>12290</v>
      </c>
      <c r="G169" s="128">
        <v>11715</v>
      </c>
      <c r="H169" s="149" t="s">
        <v>985</v>
      </c>
    </row>
    <row r="171" spans="4:8" ht="12.75">
      <c r="D171" s="128">
        <v>20216.119014561176</v>
      </c>
      <c r="F171" s="128">
        <v>12342.5</v>
      </c>
      <c r="G171" s="128">
        <v>11595</v>
      </c>
      <c r="H171" s="149" t="s">
        <v>986</v>
      </c>
    </row>
    <row r="173" spans="1:10" ht="12.75">
      <c r="A173" s="144" t="s">
        <v>1218</v>
      </c>
      <c r="C173" s="150" t="s">
        <v>1219</v>
      </c>
      <c r="D173" s="128">
        <v>20236.21839038531</v>
      </c>
      <c r="F173" s="128">
        <v>12334.166666666668</v>
      </c>
      <c r="G173" s="128">
        <v>11653.333333333332</v>
      </c>
      <c r="H173" s="128">
        <v>8242.46839038531</v>
      </c>
      <c r="I173" s="128">
        <v>-0.0001</v>
      </c>
      <c r="J173" s="128">
        <v>-0.0001</v>
      </c>
    </row>
    <row r="174" spans="1:8" ht="12.75">
      <c r="A174" s="127">
        <v>38404.82194444445</v>
      </c>
      <c r="C174" s="150" t="s">
        <v>1220</v>
      </c>
      <c r="D174" s="128">
        <v>26.205016442647775</v>
      </c>
      <c r="F174" s="128">
        <v>40.64582799419067</v>
      </c>
      <c r="G174" s="128">
        <v>60.06940430313366</v>
      </c>
      <c r="H174" s="128">
        <v>26.205016442647775</v>
      </c>
    </row>
    <row r="176" spans="3:8" ht="12.75">
      <c r="C176" s="150" t="s">
        <v>1221</v>
      </c>
      <c r="D176" s="128">
        <v>0.12949561986887023</v>
      </c>
      <c r="F176" s="128">
        <v>0.32953850140550506</v>
      </c>
      <c r="G176" s="128">
        <v>0.5154697165600716</v>
      </c>
      <c r="H176" s="128">
        <v>0.3179268054362872</v>
      </c>
    </row>
    <row r="177" spans="1:10" ht="12.75">
      <c r="A177" s="144" t="s">
        <v>1210</v>
      </c>
      <c r="C177" s="145" t="s">
        <v>1211</v>
      </c>
      <c r="D177" s="145" t="s">
        <v>1212</v>
      </c>
      <c r="F177" s="145" t="s">
        <v>1213</v>
      </c>
      <c r="G177" s="145" t="s">
        <v>1214</v>
      </c>
      <c r="H177" s="145" t="s">
        <v>1215</v>
      </c>
      <c r="I177" s="146" t="s">
        <v>1216</v>
      </c>
      <c r="J177" s="145" t="s">
        <v>1217</v>
      </c>
    </row>
    <row r="178" spans="1:8" ht="12.75">
      <c r="A178" s="147" t="s">
        <v>1099</v>
      </c>
      <c r="C178" s="148">
        <v>259.9399999999441</v>
      </c>
      <c r="D178" s="128">
        <v>25495.74150300026</v>
      </c>
      <c r="F178" s="128">
        <v>17475</v>
      </c>
      <c r="G178" s="128">
        <v>17900</v>
      </c>
      <c r="H178" s="149" t="s">
        <v>987</v>
      </c>
    </row>
    <row r="180" spans="4:8" ht="12.75">
      <c r="D180" s="128">
        <v>25690.224033147097</v>
      </c>
      <c r="F180" s="128">
        <v>17425</v>
      </c>
      <c r="G180" s="128">
        <v>17825</v>
      </c>
      <c r="H180" s="149" t="s">
        <v>988</v>
      </c>
    </row>
    <row r="182" spans="4:8" ht="12.75">
      <c r="D182" s="128">
        <v>25698.280464410782</v>
      </c>
      <c r="F182" s="128">
        <v>17500</v>
      </c>
      <c r="G182" s="128">
        <v>17875</v>
      </c>
      <c r="H182" s="149" t="s">
        <v>989</v>
      </c>
    </row>
    <row r="184" spans="1:10" ht="12.75">
      <c r="A184" s="144" t="s">
        <v>1218</v>
      </c>
      <c r="C184" s="150" t="s">
        <v>1219</v>
      </c>
      <c r="D184" s="128">
        <v>25628.08200018605</v>
      </c>
      <c r="F184" s="128">
        <v>17466.666666666668</v>
      </c>
      <c r="G184" s="128">
        <v>17866.666666666668</v>
      </c>
      <c r="H184" s="128">
        <v>7957.955125906924</v>
      </c>
      <c r="I184" s="128">
        <v>-0.0001</v>
      </c>
      <c r="J184" s="128">
        <v>-0.0001</v>
      </c>
    </row>
    <row r="185" spans="1:8" ht="12.75">
      <c r="A185" s="127">
        <v>38404.82261574074</v>
      </c>
      <c r="C185" s="150" t="s">
        <v>1220</v>
      </c>
      <c r="D185" s="128">
        <v>114.6810006841938</v>
      </c>
      <c r="F185" s="128">
        <v>38.188130791298676</v>
      </c>
      <c r="G185" s="128">
        <v>38.188130791298676</v>
      </c>
      <c r="H185" s="128">
        <v>114.6810006841938</v>
      </c>
    </row>
    <row r="187" spans="3:8" ht="12.75">
      <c r="C187" s="150" t="s">
        <v>1221</v>
      </c>
      <c r="D187" s="128">
        <v>0.44748179236886026</v>
      </c>
      <c r="F187" s="128">
        <v>0.21863433659140466</v>
      </c>
      <c r="G187" s="128">
        <v>0.21373953801100004</v>
      </c>
      <c r="H187" s="128">
        <v>1.4410862950314038</v>
      </c>
    </row>
    <row r="188" spans="1:10" ht="12.75">
      <c r="A188" s="144" t="s">
        <v>1210</v>
      </c>
      <c r="C188" s="145" t="s">
        <v>1211</v>
      </c>
      <c r="D188" s="145" t="s">
        <v>1212</v>
      </c>
      <c r="F188" s="145" t="s">
        <v>1213</v>
      </c>
      <c r="G188" s="145" t="s">
        <v>1214</v>
      </c>
      <c r="H188" s="145" t="s">
        <v>1215</v>
      </c>
      <c r="I188" s="146" t="s">
        <v>1216</v>
      </c>
      <c r="J188" s="145" t="s">
        <v>1217</v>
      </c>
    </row>
    <row r="189" spans="1:8" ht="12.75">
      <c r="A189" s="147" t="s">
        <v>1101</v>
      </c>
      <c r="C189" s="148">
        <v>285.2129999999888</v>
      </c>
      <c r="D189" s="128">
        <v>11563.805342704058</v>
      </c>
      <c r="F189" s="128">
        <v>9900</v>
      </c>
      <c r="G189" s="128">
        <v>10175</v>
      </c>
      <c r="H189" s="149" t="s">
        <v>990</v>
      </c>
    </row>
    <row r="191" spans="4:8" ht="12.75">
      <c r="D191" s="128">
        <v>11363.833487540483</v>
      </c>
      <c r="F191" s="128">
        <v>9900</v>
      </c>
      <c r="G191" s="128">
        <v>10125</v>
      </c>
      <c r="H191" s="149" t="s">
        <v>991</v>
      </c>
    </row>
    <row r="193" spans="4:8" ht="12.75">
      <c r="D193" s="128">
        <v>11404.308913260698</v>
      </c>
      <c r="F193" s="128">
        <v>9900</v>
      </c>
      <c r="G193" s="128">
        <v>10150</v>
      </c>
      <c r="H193" s="149" t="s">
        <v>992</v>
      </c>
    </row>
    <row r="195" spans="1:10" ht="12.75">
      <c r="A195" s="144" t="s">
        <v>1218</v>
      </c>
      <c r="C195" s="150" t="s">
        <v>1219</v>
      </c>
      <c r="D195" s="128">
        <v>11443.982581168413</v>
      </c>
      <c r="F195" s="128">
        <v>9900</v>
      </c>
      <c r="G195" s="128">
        <v>10150</v>
      </c>
      <c r="H195" s="128">
        <v>1410.5858764789327</v>
      </c>
      <c r="I195" s="128">
        <v>-0.0001</v>
      </c>
      <c r="J195" s="128">
        <v>-0.0001</v>
      </c>
    </row>
    <row r="196" spans="1:8" ht="12.75">
      <c r="A196" s="127">
        <v>38404.82329861111</v>
      </c>
      <c r="C196" s="150" t="s">
        <v>1220</v>
      </c>
      <c r="D196" s="128">
        <v>105.72457452428198</v>
      </c>
      <c r="G196" s="128">
        <v>25</v>
      </c>
      <c r="H196" s="128">
        <v>105.72457452428198</v>
      </c>
    </row>
    <row r="198" spans="3:8" ht="12.75">
      <c r="C198" s="150" t="s">
        <v>1221</v>
      </c>
      <c r="D198" s="128">
        <v>0.923844245431276</v>
      </c>
      <c r="F198" s="128">
        <v>0</v>
      </c>
      <c r="G198" s="128">
        <v>0.24630541871921183</v>
      </c>
      <c r="H198" s="128">
        <v>7.4950824538374725</v>
      </c>
    </row>
    <row r="199" spans="1:10" ht="12.75">
      <c r="A199" s="144" t="s">
        <v>1210</v>
      </c>
      <c r="C199" s="145" t="s">
        <v>1211</v>
      </c>
      <c r="D199" s="145" t="s">
        <v>1212</v>
      </c>
      <c r="F199" s="145" t="s">
        <v>1213</v>
      </c>
      <c r="G199" s="145" t="s">
        <v>1214</v>
      </c>
      <c r="H199" s="145" t="s">
        <v>1215</v>
      </c>
      <c r="I199" s="146" t="s">
        <v>1216</v>
      </c>
      <c r="J199" s="145" t="s">
        <v>1217</v>
      </c>
    </row>
    <row r="200" spans="1:8" ht="12.75">
      <c r="A200" s="147" t="s">
        <v>1097</v>
      </c>
      <c r="C200" s="148">
        <v>288.1579999998212</v>
      </c>
      <c r="D200" s="128">
        <v>4718.396212093532</v>
      </c>
      <c r="F200" s="128">
        <v>3940.0000000037253</v>
      </c>
      <c r="G200" s="128">
        <v>3659.9999999962747</v>
      </c>
      <c r="H200" s="149" t="s">
        <v>993</v>
      </c>
    </row>
    <row r="202" spans="4:8" ht="12.75">
      <c r="D202" s="128">
        <v>4754.980307020247</v>
      </c>
      <c r="F202" s="128">
        <v>3940.0000000037253</v>
      </c>
      <c r="G202" s="128">
        <v>3659.9999999962747</v>
      </c>
      <c r="H202" s="149" t="s">
        <v>994</v>
      </c>
    </row>
    <row r="204" spans="4:8" ht="12.75">
      <c r="D204" s="128">
        <v>4723.79988476634</v>
      </c>
      <c r="F204" s="128">
        <v>3940.0000000037253</v>
      </c>
      <c r="G204" s="128">
        <v>3659.9999999962747</v>
      </c>
      <c r="H204" s="149" t="s">
        <v>995</v>
      </c>
    </row>
    <row r="206" spans="1:10" ht="12.75">
      <c r="A206" s="144" t="s">
        <v>1218</v>
      </c>
      <c r="C206" s="150" t="s">
        <v>1219</v>
      </c>
      <c r="D206" s="128">
        <v>4732.392134626706</v>
      </c>
      <c r="F206" s="128">
        <v>3940.0000000037253</v>
      </c>
      <c r="G206" s="128">
        <v>3659.9999999962747</v>
      </c>
      <c r="H206" s="128">
        <v>934.5602762196846</v>
      </c>
      <c r="I206" s="128">
        <v>-0.0001</v>
      </c>
      <c r="J206" s="128">
        <v>-0.0001</v>
      </c>
    </row>
    <row r="207" spans="1:8" ht="12.75">
      <c r="A207" s="127">
        <v>38404.82371527778</v>
      </c>
      <c r="C207" s="150" t="s">
        <v>1220</v>
      </c>
      <c r="D207" s="128">
        <v>19.747634507657377</v>
      </c>
      <c r="F207" s="128">
        <v>5.638186222554939E-05</v>
      </c>
      <c r="H207" s="128">
        <v>19.747634507657377</v>
      </c>
    </row>
    <row r="209" spans="3:8" ht="12.75">
      <c r="C209" s="150" t="s">
        <v>1221</v>
      </c>
      <c r="D209" s="128">
        <v>0.4172865211900932</v>
      </c>
      <c r="F209" s="128">
        <v>1.4310117316115754E-06</v>
      </c>
      <c r="G209" s="128">
        <v>0</v>
      </c>
      <c r="H209" s="128">
        <v>2.1130402190361606</v>
      </c>
    </row>
    <row r="210" spans="1:10" ht="12.75">
      <c r="A210" s="144" t="s">
        <v>1210</v>
      </c>
      <c r="C210" s="145" t="s">
        <v>1211</v>
      </c>
      <c r="D210" s="145" t="s">
        <v>1212</v>
      </c>
      <c r="F210" s="145" t="s">
        <v>1213</v>
      </c>
      <c r="G210" s="145" t="s">
        <v>1214</v>
      </c>
      <c r="H210" s="145" t="s">
        <v>1215</v>
      </c>
      <c r="I210" s="146" t="s">
        <v>1216</v>
      </c>
      <c r="J210" s="145" t="s">
        <v>1217</v>
      </c>
    </row>
    <row r="211" spans="1:8" ht="12.75">
      <c r="A211" s="147" t="s">
        <v>1098</v>
      </c>
      <c r="C211" s="148">
        <v>334.94100000010803</v>
      </c>
      <c r="D211" s="128">
        <v>33682.14336836338</v>
      </c>
      <c r="F211" s="128">
        <v>33500</v>
      </c>
      <c r="H211" s="149" t="s">
        <v>996</v>
      </c>
    </row>
    <row r="213" spans="4:8" ht="12.75">
      <c r="D213" s="128">
        <v>33360.917129695415</v>
      </c>
      <c r="F213" s="128">
        <v>32800</v>
      </c>
      <c r="H213" s="149" t="s">
        <v>997</v>
      </c>
    </row>
    <row r="215" spans="4:8" ht="12.75">
      <c r="D215" s="128">
        <v>33784.364407360554</v>
      </c>
      <c r="F215" s="128">
        <v>33500</v>
      </c>
      <c r="H215" s="149" t="s">
        <v>998</v>
      </c>
    </row>
    <row r="217" spans="1:10" ht="12.75">
      <c r="A217" s="144" t="s">
        <v>1218</v>
      </c>
      <c r="C217" s="150" t="s">
        <v>1219</v>
      </c>
      <c r="D217" s="128">
        <v>33609.141635139786</v>
      </c>
      <c r="F217" s="128">
        <v>33266.666666666664</v>
      </c>
      <c r="H217" s="128">
        <v>342.4749684731165</v>
      </c>
      <c r="I217" s="128">
        <v>-0.0001</v>
      </c>
      <c r="J217" s="128">
        <v>-0.0001</v>
      </c>
    </row>
    <row r="218" spans="1:8" ht="12.75">
      <c r="A218" s="127">
        <v>38404.82414351852</v>
      </c>
      <c r="C218" s="150" t="s">
        <v>1220</v>
      </c>
      <c r="D218" s="128">
        <v>220.96117086665186</v>
      </c>
      <c r="F218" s="128">
        <v>404.14518843273805</v>
      </c>
      <c r="H218" s="128">
        <v>220.96117086665186</v>
      </c>
    </row>
    <row r="220" spans="3:8" ht="12.75">
      <c r="C220" s="150" t="s">
        <v>1221</v>
      </c>
      <c r="D220" s="128">
        <v>0.6574436600178671</v>
      </c>
      <c r="F220" s="128">
        <v>1.2148652958899946</v>
      </c>
      <c r="H220" s="128">
        <v>64.51892582158068</v>
      </c>
    </row>
    <row r="221" spans="1:10" ht="12.75">
      <c r="A221" s="144" t="s">
        <v>1210</v>
      </c>
      <c r="C221" s="145" t="s">
        <v>1211</v>
      </c>
      <c r="D221" s="145" t="s">
        <v>1212</v>
      </c>
      <c r="F221" s="145" t="s">
        <v>1213</v>
      </c>
      <c r="G221" s="145" t="s">
        <v>1214</v>
      </c>
      <c r="H221" s="145" t="s">
        <v>1215</v>
      </c>
      <c r="I221" s="146" t="s">
        <v>1216</v>
      </c>
      <c r="J221" s="145" t="s">
        <v>1217</v>
      </c>
    </row>
    <row r="222" spans="1:8" ht="12.75">
      <c r="A222" s="147" t="s">
        <v>1102</v>
      </c>
      <c r="C222" s="148">
        <v>393.36599999992177</v>
      </c>
      <c r="D222" s="128">
        <v>19316.30925965309</v>
      </c>
      <c r="F222" s="128">
        <v>7800</v>
      </c>
      <c r="G222" s="128">
        <v>7800</v>
      </c>
      <c r="H222" s="149" t="s">
        <v>999</v>
      </c>
    </row>
    <row r="224" spans="4:8" ht="12.75">
      <c r="D224" s="128">
        <v>19208.63681796193</v>
      </c>
      <c r="F224" s="128">
        <v>7800</v>
      </c>
      <c r="G224" s="128">
        <v>7800</v>
      </c>
      <c r="H224" s="149" t="s">
        <v>1000</v>
      </c>
    </row>
    <row r="226" spans="4:8" ht="12.75">
      <c r="D226" s="128">
        <v>19036.489998966455</v>
      </c>
      <c r="F226" s="128">
        <v>7800</v>
      </c>
      <c r="G226" s="128">
        <v>7800</v>
      </c>
      <c r="H226" s="149" t="s">
        <v>1001</v>
      </c>
    </row>
    <row r="228" spans="1:10" ht="12.75">
      <c r="A228" s="144" t="s">
        <v>1218</v>
      </c>
      <c r="C228" s="150" t="s">
        <v>1219</v>
      </c>
      <c r="D228" s="128">
        <v>19187.145358860493</v>
      </c>
      <c r="F228" s="128">
        <v>7800</v>
      </c>
      <c r="G228" s="128">
        <v>7800</v>
      </c>
      <c r="H228" s="128">
        <v>11387.145358860493</v>
      </c>
      <c r="I228" s="128">
        <v>-0.0001</v>
      </c>
      <c r="J228" s="128">
        <v>-0.0001</v>
      </c>
    </row>
    <row r="229" spans="1:8" ht="12.75">
      <c r="A229" s="127">
        <v>38404.82460648148</v>
      </c>
      <c r="C229" s="150" t="s">
        <v>1220</v>
      </c>
      <c r="D229" s="128">
        <v>141.14218637061774</v>
      </c>
      <c r="H229" s="128">
        <v>141.14218637061774</v>
      </c>
    </row>
    <row r="231" spans="3:8" ht="12.75">
      <c r="C231" s="150" t="s">
        <v>1221</v>
      </c>
      <c r="D231" s="128">
        <v>0.7356080528437716</v>
      </c>
      <c r="F231" s="128">
        <v>0</v>
      </c>
      <c r="G231" s="128">
        <v>0</v>
      </c>
      <c r="H231" s="128">
        <v>1.2394869997930877</v>
      </c>
    </row>
    <row r="232" spans="1:10" ht="12.75">
      <c r="A232" s="144" t="s">
        <v>1210</v>
      </c>
      <c r="C232" s="145" t="s">
        <v>1211</v>
      </c>
      <c r="D232" s="145" t="s">
        <v>1212</v>
      </c>
      <c r="F232" s="145" t="s">
        <v>1213</v>
      </c>
      <c r="G232" s="145" t="s">
        <v>1214</v>
      </c>
      <c r="H232" s="145" t="s">
        <v>1215</v>
      </c>
      <c r="I232" s="146" t="s">
        <v>1216</v>
      </c>
      <c r="J232" s="145" t="s">
        <v>1217</v>
      </c>
    </row>
    <row r="233" spans="1:8" ht="12.75">
      <c r="A233" s="147" t="s">
        <v>1096</v>
      </c>
      <c r="C233" s="148">
        <v>396.15199999976903</v>
      </c>
      <c r="D233" s="128">
        <v>92593.0777002573</v>
      </c>
      <c r="F233" s="128">
        <v>88000</v>
      </c>
      <c r="G233" s="128">
        <v>89200</v>
      </c>
      <c r="H233" s="149" t="s">
        <v>1002</v>
      </c>
    </row>
    <row r="235" spans="4:8" ht="12.75">
      <c r="D235" s="128">
        <v>93280.70228338242</v>
      </c>
      <c r="F235" s="128">
        <v>87900</v>
      </c>
      <c r="G235" s="128">
        <v>87400</v>
      </c>
      <c r="H235" s="149" t="s">
        <v>1003</v>
      </c>
    </row>
    <row r="237" spans="4:8" ht="12.75">
      <c r="D237" s="128">
        <v>92109.06400036812</v>
      </c>
      <c r="F237" s="128">
        <v>87600</v>
      </c>
      <c r="G237" s="128">
        <v>89400</v>
      </c>
      <c r="H237" s="149" t="s">
        <v>1251</v>
      </c>
    </row>
    <row r="239" spans="1:10" ht="12.75">
      <c r="A239" s="144" t="s">
        <v>1218</v>
      </c>
      <c r="C239" s="150" t="s">
        <v>1219</v>
      </c>
      <c r="D239" s="128">
        <v>92660.94799466929</v>
      </c>
      <c r="F239" s="128">
        <v>87833.33333333334</v>
      </c>
      <c r="G239" s="128">
        <v>88666.66666666666</v>
      </c>
      <c r="H239" s="128">
        <v>4415.406972077126</v>
      </c>
      <c r="I239" s="128">
        <v>-0.0001</v>
      </c>
      <c r="J239" s="128">
        <v>-0.0001</v>
      </c>
    </row>
    <row r="240" spans="1:8" ht="12.75">
      <c r="A240" s="127">
        <v>38404.82506944444</v>
      </c>
      <c r="C240" s="150" t="s">
        <v>1220</v>
      </c>
      <c r="D240" s="128">
        <v>588.7604344757735</v>
      </c>
      <c r="F240" s="128">
        <v>208.16659994661327</v>
      </c>
      <c r="G240" s="128">
        <v>1101.5141094572202</v>
      </c>
      <c r="H240" s="128">
        <v>588.7604344757735</v>
      </c>
    </row>
    <row r="242" spans="3:8" ht="12.75">
      <c r="C242" s="150" t="s">
        <v>1221</v>
      </c>
      <c r="D242" s="128">
        <v>0.6353921983505333</v>
      </c>
      <c r="F242" s="128">
        <v>0.2370018215710967</v>
      </c>
      <c r="G242" s="128">
        <v>1.242309146004384</v>
      </c>
      <c r="H242" s="128">
        <v>13.334228038300282</v>
      </c>
    </row>
    <row r="243" spans="1:10" ht="12.75">
      <c r="A243" s="144" t="s">
        <v>1210</v>
      </c>
      <c r="C243" s="145" t="s">
        <v>1211</v>
      </c>
      <c r="D243" s="145" t="s">
        <v>1212</v>
      </c>
      <c r="F243" s="145" t="s">
        <v>1213</v>
      </c>
      <c r="G243" s="145" t="s">
        <v>1214</v>
      </c>
      <c r="H243" s="145" t="s">
        <v>1215</v>
      </c>
      <c r="I243" s="146" t="s">
        <v>1216</v>
      </c>
      <c r="J243" s="145" t="s">
        <v>1217</v>
      </c>
    </row>
    <row r="244" spans="1:8" ht="12.75">
      <c r="A244" s="147" t="s">
        <v>1103</v>
      </c>
      <c r="C244" s="148">
        <v>589.5920000001788</v>
      </c>
      <c r="D244" s="128">
        <v>9640.58439490199</v>
      </c>
      <c r="F244" s="128">
        <v>1860</v>
      </c>
      <c r="G244" s="128">
        <v>1829.9999999981374</v>
      </c>
      <c r="H244" s="149" t="s">
        <v>1005</v>
      </c>
    </row>
    <row r="246" spans="4:8" ht="12.75">
      <c r="D246" s="128">
        <v>9434.490168392658</v>
      </c>
      <c r="F246" s="128">
        <v>1870.0000000018626</v>
      </c>
      <c r="G246" s="128">
        <v>1860</v>
      </c>
      <c r="H246" s="149" t="s">
        <v>1006</v>
      </c>
    </row>
    <row r="248" spans="4:8" ht="12.75">
      <c r="D248" s="128">
        <v>9254.35801011324</v>
      </c>
      <c r="F248" s="128">
        <v>1879.9999999981374</v>
      </c>
      <c r="G248" s="128">
        <v>1840</v>
      </c>
      <c r="H248" s="149" t="s">
        <v>1007</v>
      </c>
    </row>
    <row r="250" spans="1:10" ht="12.75">
      <c r="A250" s="144" t="s">
        <v>1218</v>
      </c>
      <c r="C250" s="150" t="s">
        <v>1219</v>
      </c>
      <c r="D250" s="128">
        <v>9443.144191135963</v>
      </c>
      <c r="F250" s="128">
        <v>1870</v>
      </c>
      <c r="G250" s="128">
        <v>1843.3333333327123</v>
      </c>
      <c r="H250" s="128">
        <v>7587.286450550519</v>
      </c>
      <c r="I250" s="128">
        <v>-0.0001</v>
      </c>
      <c r="J250" s="128">
        <v>-0.0001</v>
      </c>
    </row>
    <row r="251" spans="1:8" ht="12.75">
      <c r="A251" s="127">
        <v>38404.82555555556</v>
      </c>
      <c r="C251" s="150" t="s">
        <v>1220</v>
      </c>
      <c r="D251" s="128">
        <v>193.25856813854585</v>
      </c>
      <c r="F251" s="128">
        <v>9.999999999086063</v>
      </c>
      <c r="G251" s="128">
        <v>15.275252317325887</v>
      </c>
      <c r="H251" s="128">
        <v>193.25856813854585</v>
      </c>
    </row>
    <row r="253" spans="3:8" ht="12.75">
      <c r="C253" s="150" t="s">
        <v>1221</v>
      </c>
      <c r="D253" s="128">
        <v>2.046548948388956</v>
      </c>
      <c r="F253" s="128">
        <v>0.5347593582398964</v>
      </c>
      <c r="G253" s="128">
        <v>0.8286755325857703</v>
      </c>
      <c r="H253" s="128">
        <v>2.5471368373672427</v>
      </c>
    </row>
    <row r="254" spans="1:10" ht="12.75">
      <c r="A254" s="144" t="s">
        <v>1210</v>
      </c>
      <c r="C254" s="145" t="s">
        <v>1211</v>
      </c>
      <c r="D254" s="145" t="s">
        <v>1212</v>
      </c>
      <c r="F254" s="145" t="s">
        <v>1213</v>
      </c>
      <c r="G254" s="145" t="s">
        <v>1214</v>
      </c>
      <c r="H254" s="145" t="s">
        <v>1215</v>
      </c>
      <c r="I254" s="146" t="s">
        <v>1216</v>
      </c>
      <c r="J254" s="145" t="s">
        <v>1217</v>
      </c>
    </row>
    <row r="255" spans="1:8" ht="12.75">
      <c r="A255" s="147" t="s">
        <v>1104</v>
      </c>
      <c r="C255" s="148">
        <v>766.4900000002235</v>
      </c>
      <c r="D255" s="128">
        <v>1804.7707545068115</v>
      </c>
      <c r="F255" s="128">
        <v>1863</v>
      </c>
      <c r="G255" s="128">
        <v>1691</v>
      </c>
      <c r="H255" s="149" t="s">
        <v>1008</v>
      </c>
    </row>
    <row r="257" spans="4:8" ht="12.75">
      <c r="D257" s="128">
        <v>1812.481855565682</v>
      </c>
      <c r="F257" s="128">
        <v>1735.9999999981374</v>
      </c>
      <c r="G257" s="128">
        <v>1698.0000000018626</v>
      </c>
      <c r="H257" s="149" t="s">
        <v>1009</v>
      </c>
    </row>
    <row r="259" spans="4:8" ht="12.75">
      <c r="D259" s="128">
        <v>1782.8292975630611</v>
      </c>
      <c r="F259" s="128">
        <v>1706</v>
      </c>
      <c r="G259" s="128">
        <v>1709</v>
      </c>
      <c r="H259" s="149" t="s">
        <v>1010</v>
      </c>
    </row>
    <row r="261" spans="1:10" ht="12.75">
      <c r="A261" s="144" t="s">
        <v>1218</v>
      </c>
      <c r="C261" s="150" t="s">
        <v>1219</v>
      </c>
      <c r="D261" s="128">
        <v>1800.0273025451847</v>
      </c>
      <c r="F261" s="128">
        <v>1768.3333333327123</v>
      </c>
      <c r="G261" s="128">
        <v>1699.3333333339542</v>
      </c>
      <c r="H261" s="128">
        <v>67.54031067524197</v>
      </c>
      <c r="I261" s="128">
        <v>-0.0001</v>
      </c>
      <c r="J261" s="128">
        <v>-0.0001</v>
      </c>
    </row>
    <row r="262" spans="1:8" ht="12.75">
      <c r="A262" s="127">
        <v>38404.826053240744</v>
      </c>
      <c r="C262" s="150" t="s">
        <v>1220</v>
      </c>
      <c r="D262" s="128">
        <v>15.384856236227996</v>
      </c>
      <c r="F262" s="128">
        <v>83.34466589646713</v>
      </c>
      <c r="G262" s="128">
        <v>9.073771725746088</v>
      </c>
      <c r="H262" s="128">
        <v>15.384856236227996</v>
      </c>
    </row>
    <row r="264" spans="3:8" ht="12.75">
      <c r="C264" s="150" t="s">
        <v>1221</v>
      </c>
      <c r="D264" s="128">
        <v>0.8547012711681802</v>
      </c>
      <c r="F264" s="128">
        <v>4.713176205268412</v>
      </c>
      <c r="G264" s="128">
        <v>0.5339606743277425</v>
      </c>
      <c r="H264" s="128">
        <v>22.77877623365386</v>
      </c>
    </row>
    <row r="265" spans="1:16" ht="12.75">
      <c r="A265" s="138" t="s">
        <v>1275</v>
      </c>
      <c r="B265" s="133" t="s">
        <v>1209</v>
      </c>
      <c r="D265" s="138" t="s">
        <v>1276</v>
      </c>
      <c r="E265" s="133" t="s">
        <v>1277</v>
      </c>
      <c r="F265" s="134" t="s">
        <v>1223</v>
      </c>
      <c r="G265" s="139" t="s">
        <v>1279</v>
      </c>
      <c r="H265" s="140">
        <v>1</v>
      </c>
      <c r="I265" s="141" t="s">
        <v>1280</v>
      </c>
      <c r="J265" s="140">
        <v>3</v>
      </c>
      <c r="K265" s="139" t="s">
        <v>1281</v>
      </c>
      <c r="L265" s="142">
        <v>1</v>
      </c>
      <c r="M265" s="139" t="s">
        <v>1282</v>
      </c>
      <c r="N265" s="143">
        <v>1</v>
      </c>
      <c r="O265" s="139" t="s">
        <v>1283</v>
      </c>
      <c r="P265" s="143">
        <v>1</v>
      </c>
    </row>
    <row r="267" spans="1:10" ht="12.75">
      <c r="A267" s="144" t="s">
        <v>1210</v>
      </c>
      <c r="C267" s="145" t="s">
        <v>1211</v>
      </c>
      <c r="D267" s="145" t="s">
        <v>1212</v>
      </c>
      <c r="F267" s="145" t="s">
        <v>1213</v>
      </c>
      <c r="G267" s="145" t="s">
        <v>1214</v>
      </c>
      <c r="H267" s="145" t="s">
        <v>1215</v>
      </c>
      <c r="I267" s="146" t="s">
        <v>1216</v>
      </c>
      <c r="J267" s="145" t="s">
        <v>1217</v>
      </c>
    </row>
    <row r="268" spans="1:8" ht="12.75">
      <c r="A268" s="147" t="s">
        <v>1081</v>
      </c>
      <c r="C268" s="148">
        <v>178.2290000000503</v>
      </c>
      <c r="D268" s="128">
        <v>354.5</v>
      </c>
      <c r="F268" s="128">
        <v>341</v>
      </c>
      <c r="G268" s="128">
        <v>359</v>
      </c>
      <c r="H268" s="149" t="s">
        <v>1011</v>
      </c>
    </row>
    <row r="270" spans="4:8" ht="12.75">
      <c r="D270" s="128">
        <v>385.5834175562486</v>
      </c>
      <c r="F270" s="128">
        <v>360</v>
      </c>
      <c r="G270" s="128">
        <v>347</v>
      </c>
      <c r="H270" s="149" t="s">
        <v>1012</v>
      </c>
    </row>
    <row r="272" spans="4:8" ht="12.75">
      <c r="D272" s="128">
        <v>409.8891941118054</v>
      </c>
      <c r="F272" s="128">
        <v>356</v>
      </c>
      <c r="G272" s="128">
        <v>293</v>
      </c>
      <c r="H272" s="149" t="s">
        <v>1013</v>
      </c>
    </row>
    <row r="274" spans="1:8" ht="12.75">
      <c r="A274" s="144" t="s">
        <v>1218</v>
      </c>
      <c r="C274" s="150" t="s">
        <v>1219</v>
      </c>
      <c r="D274" s="128">
        <v>383.32420388935134</v>
      </c>
      <c r="F274" s="128">
        <v>352.33333333333337</v>
      </c>
      <c r="G274" s="128">
        <v>333</v>
      </c>
      <c r="H274" s="128">
        <v>43.23171475216947</v>
      </c>
    </row>
    <row r="275" spans="1:8" ht="12.75">
      <c r="A275" s="127">
        <v>38404.82833333333</v>
      </c>
      <c r="C275" s="150" t="s">
        <v>1220</v>
      </c>
      <c r="D275" s="128">
        <v>27.763622618155317</v>
      </c>
      <c r="F275" s="128">
        <v>10.016652800877813</v>
      </c>
      <c r="G275" s="128">
        <v>35.15679166249389</v>
      </c>
      <c r="H275" s="128">
        <v>27.763622618155317</v>
      </c>
    </row>
    <row r="277" spans="3:8" ht="12.75">
      <c r="C277" s="150" t="s">
        <v>1221</v>
      </c>
      <c r="D277" s="128">
        <v>7.242856656703432</v>
      </c>
      <c r="F277" s="128">
        <v>2.8429478148186793</v>
      </c>
      <c r="G277" s="128">
        <v>10.55759509384201</v>
      </c>
      <c r="H277" s="128">
        <v>64.22049825530475</v>
      </c>
    </row>
    <row r="278" spans="1:10" ht="12.75">
      <c r="A278" s="144" t="s">
        <v>1210</v>
      </c>
      <c r="C278" s="145" t="s">
        <v>1211</v>
      </c>
      <c r="D278" s="145" t="s">
        <v>1212</v>
      </c>
      <c r="F278" s="145" t="s">
        <v>1213</v>
      </c>
      <c r="G278" s="145" t="s">
        <v>1214</v>
      </c>
      <c r="H278" s="145" t="s">
        <v>1215</v>
      </c>
      <c r="I278" s="146" t="s">
        <v>1216</v>
      </c>
      <c r="J278" s="145" t="s">
        <v>1217</v>
      </c>
    </row>
    <row r="279" spans="1:8" ht="12.75">
      <c r="A279" s="147" t="s">
        <v>1097</v>
      </c>
      <c r="C279" s="148">
        <v>251.61100000003353</v>
      </c>
      <c r="D279" s="128">
        <v>3761985.413028717</v>
      </c>
      <c r="F279" s="128">
        <v>30800</v>
      </c>
      <c r="G279" s="128">
        <v>28300</v>
      </c>
      <c r="H279" s="149" t="s">
        <v>1014</v>
      </c>
    </row>
    <row r="281" spans="4:8" ht="12.75">
      <c r="D281" s="128">
        <v>3857842.473510742</v>
      </c>
      <c r="F281" s="128">
        <v>30600</v>
      </c>
      <c r="G281" s="128">
        <v>27800</v>
      </c>
      <c r="H281" s="149" t="s">
        <v>1015</v>
      </c>
    </row>
    <row r="283" spans="4:8" ht="12.75">
      <c r="D283" s="128">
        <v>3892165.683483124</v>
      </c>
      <c r="F283" s="128">
        <v>30600</v>
      </c>
      <c r="G283" s="128">
        <v>27600</v>
      </c>
      <c r="H283" s="149" t="s">
        <v>1016</v>
      </c>
    </row>
    <row r="285" spans="1:10" ht="12.75">
      <c r="A285" s="144" t="s">
        <v>1218</v>
      </c>
      <c r="C285" s="150" t="s">
        <v>1219</v>
      </c>
      <c r="D285" s="128">
        <v>3837331.1900075274</v>
      </c>
      <c r="F285" s="128">
        <v>30666.666666666664</v>
      </c>
      <c r="G285" s="128">
        <v>27900</v>
      </c>
      <c r="H285" s="128">
        <v>3808061.493037831</v>
      </c>
      <c r="I285" s="128">
        <v>-0.0001</v>
      </c>
      <c r="J285" s="128">
        <v>-0.0001</v>
      </c>
    </row>
    <row r="286" spans="1:8" ht="12.75">
      <c r="A286" s="127">
        <v>38404.82885416667</v>
      </c>
      <c r="C286" s="150" t="s">
        <v>1220</v>
      </c>
      <c r="D286" s="128">
        <v>67470.43995044546</v>
      </c>
      <c r="F286" s="128">
        <v>115.47005383792514</v>
      </c>
      <c r="G286" s="128">
        <v>360.5551275463989</v>
      </c>
      <c r="H286" s="128">
        <v>67470.43995044546</v>
      </c>
    </row>
    <row r="288" spans="3:8" ht="12.75">
      <c r="C288" s="150" t="s">
        <v>1221</v>
      </c>
      <c r="D288" s="128">
        <v>1.7582647055886031</v>
      </c>
      <c r="F288" s="128">
        <v>0.37653278425410375</v>
      </c>
      <c r="G288" s="128">
        <v>1.292312285112541</v>
      </c>
      <c r="H288" s="128">
        <v>1.7717791604415982</v>
      </c>
    </row>
    <row r="289" spans="1:10" ht="12.75">
      <c r="A289" s="144" t="s">
        <v>1210</v>
      </c>
      <c r="C289" s="145" t="s">
        <v>1211</v>
      </c>
      <c r="D289" s="145" t="s">
        <v>1212</v>
      </c>
      <c r="F289" s="145" t="s">
        <v>1213</v>
      </c>
      <c r="G289" s="145" t="s">
        <v>1214</v>
      </c>
      <c r="H289" s="145" t="s">
        <v>1215</v>
      </c>
      <c r="I289" s="146" t="s">
        <v>1216</v>
      </c>
      <c r="J289" s="145" t="s">
        <v>1217</v>
      </c>
    </row>
    <row r="290" spans="1:8" ht="12.75">
      <c r="A290" s="147" t="s">
        <v>1100</v>
      </c>
      <c r="C290" s="148">
        <v>257.6099999998696</v>
      </c>
      <c r="D290" s="128">
        <v>366694.7166047096</v>
      </c>
      <c r="F290" s="128">
        <v>14977.499999985099</v>
      </c>
      <c r="G290" s="128">
        <v>12732.5</v>
      </c>
      <c r="H290" s="149" t="s">
        <v>1017</v>
      </c>
    </row>
    <row r="292" spans="4:8" ht="12.75">
      <c r="D292" s="128">
        <v>360665.08129549026</v>
      </c>
      <c r="F292" s="128">
        <v>15325</v>
      </c>
      <c r="G292" s="128">
        <v>12827.499999985099</v>
      </c>
      <c r="H292" s="149" t="s">
        <v>1018</v>
      </c>
    </row>
    <row r="294" spans="4:8" ht="12.75">
      <c r="D294" s="128">
        <v>371609.2677464485</v>
      </c>
      <c r="F294" s="128">
        <v>15064.999999985099</v>
      </c>
      <c r="G294" s="128">
        <v>12870</v>
      </c>
      <c r="H294" s="149" t="s">
        <v>1019</v>
      </c>
    </row>
    <row r="296" spans="1:10" ht="12.75">
      <c r="A296" s="144" t="s">
        <v>1218</v>
      </c>
      <c r="C296" s="150" t="s">
        <v>1219</v>
      </c>
      <c r="D296" s="128">
        <v>366323.0218822161</v>
      </c>
      <c r="F296" s="128">
        <v>15122.499999990065</v>
      </c>
      <c r="G296" s="128">
        <v>12809.999999995034</v>
      </c>
      <c r="H296" s="128">
        <v>352356.77188222355</v>
      </c>
      <c r="I296" s="128">
        <v>-0.0001</v>
      </c>
      <c r="J296" s="128">
        <v>-0.0001</v>
      </c>
    </row>
    <row r="297" spans="1:8" ht="12.75">
      <c r="A297" s="127">
        <v>38404.82949074074</v>
      </c>
      <c r="C297" s="150" t="s">
        <v>1220</v>
      </c>
      <c r="D297" s="128">
        <v>5481.552881566633</v>
      </c>
      <c r="F297" s="128">
        <v>180.74498610764218</v>
      </c>
      <c r="G297" s="128">
        <v>70.40063919983743</v>
      </c>
      <c r="H297" s="128">
        <v>5481.552881566633</v>
      </c>
    </row>
    <row r="299" spans="3:8" ht="12.75">
      <c r="C299" s="150" t="s">
        <v>1221</v>
      </c>
      <c r="D299" s="128">
        <v>1.4963713864888128</v>
      </c>
      <c r="F299" s="128">
        <v>1.1952057272789616</v>
      </c>
      <c r="G299" s="128">
        <v>0.549575637781926</v>
      </c>
      <c r="H299" s="128">
        <v>1.5556825691997378</v>
      </c>
    </row>
    <row r="300" spans="1:10" ht="12.75">
      <c r="A300" s="144" t="s">
        <v>1210</v>
      </c>
      <c r="C300" s="145" t="s">
        <v>1211</v>
      </c>
      <c r="D300" s="145" t="s">
        <v>1212</v>
      </c>
      <c r="F300" s="145" t="s">
        <v>1213</v>
      </c>
      <c r="G300" s="145" t="s">
        <v>1214</v>
      </c>
      <c r="H300" s="145" t="s">
        <v>1215</v>
      </c>
      <c r="I300" s="146" t="s">
        <v>1216</v>
      </c>
      <c r="J300" s="145" t="s">
        <v>1217</v>
      </c>
    </row>
    <row r="301" spans="1:8" ht="12.75">
      <c r="A301" s="147" t="s">
        <v>1099</v>
      </c>
      <c r="C301" s="148">
        <v>259.9399999999441</v>
      </c>
      <c r="D301" s="128">
        <v>3684909.8139953613</v>
      </c>
      <c r="F301" s="128">
        <v>27050</v>
      </c>
      <c r="G301" s="128">
        <v>24825</v>
      </c>
      <c r="H301" s="149" t="s">
        <v>1020</v>
      </c>
    </row>
    <row r="303" spans="4:8" ht="12.75">
      <c r="D303" s="128">
        <v>3656032.8375091553</v>
      </c>
      <c r="F303" s="128">
        <v>27075</v>
      </c>
      <c r="G303" s="128">
        <v>24750</v>
      </c>
      <c r="H303" s="149" t="s">
        <v>1021</v>
      </c>
    </row>
    <row r="305" spans="4:8" ht="12.75">
      <c r="D305" s="128">
        <v>3562493.6000061035</v>
      </c>
      <c r="F305" s="128">
        <v>27275</v>
      </c>
      <c r="G305" s="128">
        <v>24575</v>
      </c>
      <c r="H305" s="149" t="s">
        <v>1022</v>
      </c>
    </row>
    <row r="307" spans="1:10" ht="12.75">
      <c r="A307" s="144" t="s">
        <v>1218</v>
      </c>
      <c r="C307" s="150" t="s">
        <v>1219</v>
      </c>
      <c r="D307" s="128">
        <v>3634478.75050354</v>
      </c>
      <c r="F307" s="128">
        <v>27133.333333333336</v>
      </c>
      <c r="G307" s="128">
        <v>24716.666666666664</v>
      </c>
      <c r="H307" s="128">
        <v>3608574.6559245316</v>
      </c>
      <c r="I307" s="128">
        <v>-0.0001</v>
      </c>
      <c r="J307" s="128">
        <v>-0.0001</v>
      </c>
    </row>
    <row r="308" spans="1:8" ht="12.75">
      <c r="A308" s="127">
        <v>38404.83016203704</v>
      </c>
      <c r="C308" s="150" t="s">
        <v>1220</v>
      </c>
      <c r="D308" s="128">
        <v>63991.14283906797</v>
      </c>
      <c r="F308" s="128">
        <v>123.32207155790618</v>
      </c>
      <c r="G308" s="128">
        <v>128.2900359861721</v>
      </c>
      <c r="H308" s="128">
        <v>63991.14283906797</v>
      </c>
    </row>
    <row r="310" spans="3:8" ht="12.75">
      <c r="C310" s="150" t="s">
        <v>1221</v>
      </c>
      <c r="D310" s="128">
        <v>1.760669059633443</v>
      </c>
      <c r="F310" s="128">
        <v>0.4545039492306124</v>
      </c>
      <c r="G310" s="128">
        <v>0.5190426270512695</v>
      </c>
      <c r="H310" s="128">
        <v>1.7733079938919312</v>
      </c>
    </row>
    <row r="311" spans="1:10" ht="12.75">
      <c r="A311" s="144" t="s">
        <v>1210</v>
      </c>
      <c r="C311" s="145" t="s">
        <v>1211</v>
      </c>
      <c r="D311" s="145" t="s">
        <v>1212</v>
      </c>
      <c r="F311" s="145" t="s">
        <v>1213</v>
      </c>
      <c r="G311" s="145" t="s">
        <v>1214</v>
      </c>
      <c r="H311" s="145" t="s">
        <v>1215</v>
      </c>
      <c r="I311" s="146" t="s">
        <v>1216</v>
      </c>
      <c r="J311" s="145" t="s">
        <v>1217</v>
      </c>
    </row>
    <row r="312" spans="1:8" ht="12.75">
      <c r="A312" s="147" t="s">
        <v>1101</v>
      </c>
      <c r="C312" s="148">
        <v>285.2129999999888</v>
      </c>
      <c r="D312" s="128">
        <v>919330.0281820297</v>
      </c>
      <c r="F312" s="128">
        <v>14425</v>
      </c>
      <c r="G312" s="128">
        <v>12525</v>
      </c>
      <c r="H312" s="149" t="s">
        <v>1023</v>
      </c>
    </row>
    <row r="314" spans="4:8" ht="12.75">
      <c r="D314" s="128">
        <v>924139.7677230835</v>
      </c>
      <c r="F314" s="128">
        <v>14550</v>
      </c>
      <c r="G314" s="128">
        <v>12425</v>
      </c>
      <c r="H314" s="149" t="s">
        <v>1024</v>
      </c>
    </row>
    <row r="316" spans="4:8" ht="12.75">
      <c r="D316" s="128">
        <v>918629.8571081161</v>
      </c>
      <c r="F316" s="128">
        <v>14600</v>
      </c>
      <c r="G316" s="128">
        <v>12475</v>
      </c>
      <c r="H316" s="149" t="s">
        <v>1025</v>
      </c>
    </row>
    <row r="318" spans="1:10" ht="12.75">
      <c r="A318" s="144" t="s">
        <v>1218</v>
      </c>
      <c r="C318" s="150" t="s">
        <v>1219</v>
      </c>
      <c r="D318" s="128">
        <v>920699.884337743</v>
      </c>
      <c r="F318" s="128">
        <v>14525</v>
      </c>
      <c r="G318" s="128">
        <v>12475</v>
      </c>
      <c r="H318" s="128">
        <v>907268.7373161967</v>
      </c>
      <c r="I318" s="128">
        <v>-0.0001</v>
      </c>
      <c r="J318" s="128">
        <v>-0.0001</v>
      </c>
    </row>
    <row r="319" spans="1:8" ht="12.75">
      <c r="A319" s="127">
        <v>38404.83084490741</v>
      </c>
      <c r="C319" s="150" t="s">
        <v>1220</v>
      </c>
      <c r="D319" s="128">
        <v>2999.5263229175034</v>
      </c>
      <c r="F319" s="128">
        <v>90.13878188659973</v>
      </c>
      <c r="G319" s="128">
        <v>50</v>
      </c>
      <c r="H319" s="128">
        <v>2999.5263229175034</v>
      </c>
    </row>
    <row r="321" spans="3:8" ht="12.75">
      <c r="C321" s="150" t="s">
        <v>1221</v>
      </c>
      <c r="D321" s="128">
        <v>0.32578762894871593</v>
      </c>
      <c r="F321" s="128">
        <v>0.6205768116117022</v>
      </c>
      <c r="G321" s="128">
        <v>0.40080160320641284</v>
      </c>
      <c r="H321" s="128">
        <v>0.3306105676902789</v>
      </c>
    </row>
    <row r="322" spans="1:10" ht="12.75">
      <c r="A322" s="144" t="s">
        <v>1210</v>
      </c>
      <c r="C322" s="145" t="s">
        <v>1211</v>
      </c>
      <c r="D322" s="145" t="s">
        <v>1212</v>
      </c>
      <c r="F322" s="145" t="s">
        <v>1213</v>
      </c>
      <c r="G322" s="145" t="s">
        <v>1214</v>
      </c>
      <c r="H322" s="145" t="s">
        <v>1215</v>
      </c>
      <c r="I322" s="146" t="s">
        <v>1216</v>
      </c>
      <c r="J322" s="145" t="s">
        <v>1217</v>
      </c>
    </row>
    <row r="323" spans="1:8" ht="12.75">
      <c r="A323" s="147" t="s">
        <v>1097</v>
      </c>
      <c r="C323" s="148">
        <v>288.1579999998212</v>
      </c>
      <c r="D323" s="128">
        <v>402184.7328271866</v>
      </c>
      <c r="F323" s="128">
        <v>5030</v>
      </c>
      <c r="G323" s="128">
        <v>4630</v>
      </c>
      <c r="H323" s="149" t="s">
        <v>1026</v>
      </c>
    </row>
    <row r="325" spans="4:8" ht="12.75">
      <c r="D325" s="128">
        <v>398268.06997966766</v>
      </c>
      <c r="F325" s="128">
        <v>5030</v>
      </c>
      <c r="G325" s="128">
        <v>4630</v>
      </c>
      <c r="H325" s="149" t="s">
        <v>1027</v>
      </c>
    </row>
    <row r="327" spans="4:8" ht="12.75">
      <c r="D327" s="128">
        <v>399679.85839414597</v>
      </c>
      <c r="F327" s="128">
        <v>5030</v>
      </c>
      <c r="G327" s="128">
        <v>4630</v>
      </c>
      <c r="H327" s="149" t="s">
        <v>1028</v>
      </c>
    </row>
    <row r="329" spans="1:10" ht="12.75">
      <c r="A329" s="144" t="s">
        <v>1218</v>
      </c>
      <c r="C329" s="150" t="s">
        <v>1219</v>
      </c>
      <c r="D329" s="128">
        <v>400044.2204003334</v>
      </c>
      <c r="F329" s="128">
        <v>5030</v>
      </c>
      <c r="G329" s="128">
        <v>4630</v>
      </c>
      <c r="H329" s="128">
        <v>395217.31774546613</v>
      </c>
      <c r="I329" s="128">
        <v>-0.0001</v>
      </c>
      <c r="J329" s="128">
        <v>-0.0001</v>
      </c>
    </row>
    <row r="330" spans="1:8" ht="12.75">
      <c r="A330" s="127">
        <v>38404.83127314815</v>
      </c>
      <c r="C330" s="150" t="s">
        <v>1220</v>
      </c>
      <c r="D330" s="128">
        <v>1983.5906127551664</v>
      </c>
      <c r="H330" s="128">
        <v>1983.5906127551664</v>
      </c>
    </row>
    <row r="332" spans="3:8" ht="12.75">
      <c r="C332" s="150" t="s">
        <v>1221</v>
      </c>
      <c r="D332" s="128">
        <v>0.49584283726687567</v>
      </c>
      <c r="F332" s="128">
        <v>0</v>
      </c>
      <c r="G332" s="128">
        <v>0</v>
      </c>
      <c r="H332" s="128">
        <v>0.5018987083032299</v>
      </c>
    </row>
    <row r="333" spans="1:10" ht="12.75">
      <c r="A333" s="144" t="s">
        <v>1210</v>
      </c>
      <c r="C333" s="145" t="s">
        <v>1211</v>
      </c>
      <c r="D333" s="145" t="s">
        <v>1212</v>
      </c>
      <c r="F333" s="145" t="s">
        <v>1213</v>
      </c>
      <c r="G333" s="145" t="s">
        <v>1214</v>
      </c>
      <c r="H333" s="145" t="s">
        <v>1215</v>
      </c>
      <c r="I333" s="146" t="s">
        <v>1216</v>
      </c>
      <c r="J333" s="145" t="s">
        <v>1217</v>
      </c>
    </row>
    <row r="334" spans="1:8" ht="12.75">
      <c r="A334" s="147" t="s">
        <v>1098</v>
      </c>
      <c r="C334" s="148">
        <v>334.94100000010803</v>
      </c>
      <c r="D334" s="128">
        <v>498818.87088155746</v>
      </c>
      <c r="F334" s="128">
        <v>35100</v>
      </c>
      <c r="H334" s="149" t="s">
        <v>1029</v>
      </c>
    </row>
    <row r="336" spans="4:8" ht="12.75">
      <c r="D336" s="128">
        <v>506026.34856176376</v>
      </c>
      <c r="F336" s="128">
        <v>34800</v>
      </c>
      <c r="H336" s="149" t="s">
        <v>1030</v>
      </c>
    </row>
    <row r="338" spans="4:8" ht="12.75">
      <c r="D338" s="128">
        <v>497187.87178325653</v>
      </c>
      <c r="F338" s="128">
        <v>34900</v>
      </c>
      <c r="H338" s="149" t="s">
        <v>1031</v>
      </c>
    </row>
    <row r="340" spans="1:10" ht="12.75">
      <c r="A340" s="144" t="s">
        <v>1218</v>
      </c>
      <c r="C340" s="150" t="s">
        <v>1219</v>
      </c>
      <c r="D340" s="128">
        <v>500677.6970755259</v>
      </c>
      <c r="F340" s="128">
        <v>34933.333333333336</v>
      </c>
      <c r="H340" s="128">
        <v>465744.3637421926</v>
      </c>
      <c r="I340" s="128">
        <v>-0.0001</v>
      </c>
      <c r="J340" s="128">
        <v>-0.0001</v>
      </c>
    </row>
    <row r="341" spans="1:8" ht="12.75">
      <c r="A341" s="127">
        <v>38404.83170138889</v>
      </c>
      <c r="C341" s="150" t="s">
        <v>1220</v>
      </c>
      <c r="D341" s="128">
        <v>4703.30671503881</v>
      </c>
      <c r="F341" s="128">
        <v>152.7525231651947</v>
      </c>
      <c r="H341" s="128">
        <v>4703.30671503881</v>
      </c>
    </row>
    <row r="343" spans="3:8" ht="12.75">
      <c r="C343" s="150" t="s">
        <v>1221</v>
      </c>
      <c r="D343" s="128">
        <v>0.9393881018689213</v>
      </c>
      <c r="F343" s="128">
        <v>0.4372686731828093</v>
      </c>
      <c r="H343" s="128">
        <v>1.0098472641189644</v>
      </c>
    </row>
    <row r="344" spans="1:10" ht="12.75">
      <c r="A344" s="144" t="s">
        <v>1210</v>
      </c>
      <c r="C344" s="145" t="s">
        <v>1211</v>
      </c>
      <c r="D344" s="145" t="s">
        <v>1212</v>
      </c>
      <c r="F344" s="145" t="s">
        <v>1213</v>
      </c>
      <c r="G344" s="145" t="s">
        <v>1214</v>
      </c>
      <c r="H344" s="145" t="s">
        <v>1215</v>
      </c>
      <c r="I344" s="146" t="s">
        <v>1216</v>
      </c>
      <c r="J344" s="145" t="s">
        <v>1217</v>
      </c>
    </row>
    <row r="345" spans="1:8" ht="12.75">
      <c r="A345" s="147" t="s">
        <v>1102</v>
      </c>
      <c r="C345" s="148">
        <v>393.36599999992177</v>
      </c>
      <c r="D345" s="128">
        <v>3804654.312652588</v>
      </c>
      <c r="F345" s="128">
        <v>14000</v>
      </c>
      <c r="G345" s="128">
        <v>16600</v>
      </c>
      <c r="H345" s="149" t="s">
        <v>1032</v>
      </c>
    </row>
    <row r="347" spans="4:8" ht="12.75">
      <c r="D347" s="128">
        <v>3837390.0526809692</v>
      </c>
      <c r="F347" s="128">
        <v>14300</v>
      </c>
      <c r="G347" s="128">
        <v>15900</v>
      </c>
      <c r="H347" s="149" t="s">
        <v>1033</v>
      </c>
    </row>
    <row r="349" spans="4:8" ht="12.75">
      <c r="D349" s="128">
        <v>3906538.647102356</v>
      </c>
      <c r="F349" s="128">
        <v>14300</v>
      </c>
      <c r="G349" s="128">
        <v>16300</v>
      </c>
      <c r="H349" s="149" t="s">
        <v>1034</v>
      </c>
    </row>
    <row r="351" spans="1:10" ht="12.75">
      <c r="A351" s="144" t="s">
        <v>1218</v>
      </c>
      <c r="C351" s="150" t="s">
        <v>1219</v>
      </c>
      <c r="D351" s="128">
        <v>3849527.6708119707</v>
      </c>
      <c r="F351" s="128">
        <v>14200</v>
      </c>
      <c r="G351" s="128">
        <v>16266.666666666668</v>
      </c>
      <c r="H351" s="128">
        <v>3834294.3374786377</v>
      </c>
      <c r="I351" s="128">
        <v>-0.0001</v>
      </c>
      <c r="J351" s="128">
        <v>-0.0001</v>
      </c>
    </row>
    <row r="352" spans="1:8" ht="12.75">
      <c r="A352" s="127">
        <v>38404.83216435185</v>
      </c>
      <c r="C352" s="150" t="s">
        <v>1220</v>
      </c>
      <c r="D352" s="128">
        <v>52015.34131375729</v>
      </c>
      <c r="F352" s="128">
        <v>173.20508075688772</v>
      </c>
      <c r="G352" s="128">
        <v>351.1884584284246</v>
      </c>
      <c r="H352" s="128">
        <v>52015.34131375729</v>
      </c>
    </row>
    <row r="354" spans="3:8" ht="12.75">
      <c r="C354" s="150" t="s">
        <v>1221</v>
      </c>
      <c r="D354" s="128">
        <v>1.3512135971420576</v>
      </c>
      <c r="F354" s="128">
        <v>1.2197540898372374</v>
      </c>
      <c r="G354" s="128">
        <v>2.158945441158348</v>
      </c>
      <c r="H354" s="128">
        <v>1.3565818566751355</v>
      </c>
    </row>
    <row r="355" spans="1:10" ht="12.75">
      <c r="A355" s="144" t="s">
        <v>1210</v>
      </c>
      <c r="C355" s="145" t="s">
        <v>1211</v>
      </c>
      <c r="D355" s="145" t="s">
        <v>1212</v>
      </c>
      <c r="F355" s="145" t="s">
        <v>1213</v>
      </c>
      <c r="G355" s="145" t="s">
        <v>1214</v>
      </c>
      <c r="H355" s="145" t="s">
        <v>1215</v>
      </c>
      <c r="I355" s="146" t="s">
        <v>1216</v>
      </c>
      <c r="J355" s="145" t="s">
        <v>1217</v>
      </c>
    </row>
    <row r="356" spans="1:8" ht="12.75">
      <c r="A356" s="147" t="s">
        <v>1096</v>
      </c>
      <c r="C356" s="148">
        <v>396.15199999976903</v>
      </c>
      <c r="D356" s="128">
        <v>4646653.082313538</v>
      </c>
      <c r="F356" s="128">
        <v>110300</v>
      </c>
      <c r="G356" s="128">
        <v>114700</v>
      </c>
      <c r="H356" s="149" t="s">
        <v>1035</v>
      </c>
    </row>
    <row r="358" spans="4:8" ht="12.75">
      <c r="D358" s="128">
        <v>4563899.390182495</v>
      </c>
      <c r="F358" s="128">
        <v>108300</v>
      </c>
      <c r="G358" s="128">
        <v>116900</v>
      </c>
      <c r="H358" s="149" t="s">
        <v>1036</v>
      </c>
    </row>
    <row r="360" spans="4:8" ht="12.75">
      <c r="D360" s="128">
        <v>4604138.2472229</v>
      </c>
      <c r="F360" s="128">
        <v>110400</v>
      </c>
      <c r="G360" s="128">
        <v>115600</v>
      </c>
      <c r="H360" s="149" t="s">
        <v>1037</v>
      </c>
    </row>
    <row r="362" spans="1:10" ht="12.75">
      <c r="A362" s="144" t="s">
        <v>1218</v>
      </c>
      <c r="C362" s="150" t="s">
        <v>1219</v>
      </c>
      <c r="D362" s="128">
        <v>4604896.906572978</v>
      </c>
      <c r="F362" s="128">
        <v>109666.66666666666</v>
      </c>
      <c r="G362" s="128">
        <v>115733.33333333334</v>
      </c>
      <c r="H362" s="128">
        <v>4492229.367928507</v>
      </c>
      <c r="I362" s="128">
        <v>-0.0001</v>
      </c>
      <c r="J362" s="128">
        <v>-0.0001</v>
      </c>
    </row>
    <row r="363" spans="1:8" ht="12.75">
      <c r="A363" s="127">
        <v>38404.83262731481</v>
      </c>
      <c r="C363" s="150" t="s">
        <v>1220</v>
      </c>
      <c r="D363" s="128">
        <v>41382.062096275484</v>
      </c>
      <c r="F363" s="128">
        <v>1184.6237095944575</v>
      </c>
      <c r="G363" s="128">
        <v>1106.0440015358038</v>
      </c>
      <c r="H363" s="128">
        <v>41382.062096275484</v>
      </c>
    </row>
    <row r="365" spans="3:8" ht="12.75">
      <c r="C365" s="150" t="s">
        <v>1221</v>
      </c>
      <c r="D365" s="128">
        <v>0.8986533886829734</v>
      </c>
      <c r="F365" s="128">
        <v>1.0802039905116636</v>
      </c>
      <c r="G365" s="128">
        <v>0.9556831810505219</v>
      </c>
      <c r="H365" s="128">
        <v>0.921192101002579</v>
      </c>
    </row>
    <row r="366" spans="1:10" ht="12.75">
      <c r="A366" s="144" t="s">
        <v>1210</v>
      </c>
      <c r="C366" s="145" t="s">
        <v>1211</v>
      </c>
      <c r="D366" s="145" t="s">
        <v>1212</v>
      </c>
      <c r="F366" s="145" t="s">
        <v>1213</v>
      </c>
      <c r="G366" s="145" t="s">
        <v>1214</v>
      </c>
      <c r="H366" s="145" t="s">
        <v>1215</v>
      </c>
      <c r="I366" s="146" t="s">
        <v>1216</v>
      </c>
      <c r="J366" s="145" t="s">
        <v>1217</v>
      </c>
    </row>
    <row r="367" spans="1:8" ht="12.75">
      <c r="A367" s="147" t="s">
        <v>1103</v>
      </c>
      <c r="C367" s="148">
        <v>589.5920000001788</v>
      </c>
      <c r="D367" s="128">
        <v>306122.42521476746</v>
      </c>
      <c r="F367" s="128">
        <v>2900</v>
      </c>
      <c r="G367" s="128">
        <v>3080</v>
      </c>
      <c r="H367" s="149" t="s">
        <v>1038</v>
      </c>
    </row>
    <row r="369" spans="4:8" ht="12.75">
      <c r="D369" s="128">
        <v>301416.95425987244</v>
      </c>
      <c r="F369" s="128">
        <v>2980</v>
      </c>
      <c r="G369" s="128">
        <v>3090</v>
      </c>
      <c r="H369" s="149" t="s">
        <v>1039</v>
      </c>
    </row>
    <row r="371" spans="4:8" ht="12.75">
      <c r="D371" s="128">
        <v>293078.3154950142</v>
      </c>
      <c r="F371" s="128">
        <v>2940</v>
      </c>
      <c r="G371" s="128">
        <v>3120</v>
      </c>
      <c r="H371" s="149" t="s">
        <v>1040</v>
      </c>
    </row>
    <row r="373" spans="1:10" ht="12.75">
      <c r="A373" s="144" t="s">
        <v>1218</v>
      </c>
      <c r="C373" s="150" t="s">
        <v>1219</v>
      </c>
      <c r="D373" s="128">
        <v>300205.89832321805</v>
      </c>
      <c r="F373" s="128">
        <v>2940</v>
      </c>
      <c r="G373" s="128">
        <v>3096.666666666667</v>
      </c>
      <c r="H373" s="128">
        <v>297182.8125491594</v>
      </c>
      <c r="I373" s="128">
        <v>-0.0001</v>
      </c>
      <c r="J373" s="128">
        <v>-0.0001</v>
      </c>
    </row>
    <row r="374" spans="1:8" ht="12.75">
      <c r="A374" s="127">
        <v>38404.833125</v>
      </c>
      <c r="C374" s="150" t="s">
        <v>1220</v>
      </c>
      <c r="D374" s="128">
        <v>6605.845287053306</v>
      </c>
      <c r="F374" s="128">
        <v>40</v>
      </c>
      <c r="G374" s="128">
        <v>20.816659994661325</v>
      </c>
      <c r="H374" s="128">
        <v>6605.845287053306</v>
      </c>
    </row>
    <row r="376" spans="3:8" ht="12.75">
      <c r="C376" s="150" t="s">
        <v>1221</v>
      </c>
      <c r="D376" s="128">
        <v>2.2004382072270583</v>
      </c>
      <c r="F376" s="128">
        <v>1.3605442176870748</v>
      </c>
      <c r="G376" s="128">
        <v>0.6722279869104841</v>
      </c>
      <c r="H376" s="128">
        <v>2.2228221176016296</v>
      </c>
    </row>
    <row r="377" spans="1:10" ht="12.75">
      <c r="A377" s="144" t="s">
        <v>1210</v>
      </c>
      <c r="C377" s="145" t="s">
        <v>1211</v>
      </c>
      <c r="D377" s="145" t="s">
        <v>1212</v>
      </c>
      <c r="F377" s="145" t="s">
        <v>1213</v>
      </c>
      <c r="G377" s="145" t="s">
        <v>1214</v>
      </c>
      <c r="H377" s="145" t="s">
        <v>1215</v>
      </c>
      <c r="I377" s="146" t="s">
        <v>1216</v>
      </c>
      <c r="J377" s="145" t="s">
        <v>1217</v>
      </c>
    </row>
    <row r="378" spans="1:8" ht="12.75">
      <c r="A378" s="147" t="s">
        <v>1104</v>
      </c>
      <c r="C378" s="148">
        <v>766.4900000002235</v>
      </c>
      <c r="D378" s="128">
        <v>2446.454711072147</v>
      </c>
      <c r="F378" s="128">
        <v>1640</v>
      </c>
      <c r="G378" s="128">
        <v>1759</v>
      </c>
      <c r="H378" s="149" t="s">
        <v>1041</v>
      </c>
    </row>
    <row r="380" spans="4:8" ht="12.75">
      <c r="D380" s="128">
        <v>2443.955422166735</v>
      </c>
      <c r="F380" s="128">
        <v>1624</v>
      </c>
      <c r="G380" s="128">
        <v>1785</v>
      </c>
      <c r="H380" s="149" t="s">
        <v>1042</v>
      </c>
    </row>
    <row r="382" spans="4:8" ht="12.75">
      <c r="D382" s="128">
        <v>2437.092234287411</v>
      </c>
      <c r="F382" s="128">
        <v>1654</v>
      </c>
      <c r="G382" s="128">
        <v>1632.9999999981374</v>
      </c>
      <c r="H382" s="149" t="s">
        <v>1239</v>
      </c>
    </row>
    <row r="384" spans="1:10" ht="12.75">
      <c r="A384" s="144" t="s">
        <v>1218</v>
      </c>
      <c r="C384" s="150" t="s">
        <v>1219</v>
      </c>
      <c r="D384" s="128">
        <v>2442.500789175431</v>
      </c>
      <c r="F384" s="128">
        <v>1639.3333333333335</v>
      </c>
      <c r="G384" s="128">
        <v>1725.6666666660458</v>
      </c>
      <c r="H384" s="128">
        <v>758.3162363302249</v>
      </c>
      <c r="I384" s="128">
        <v>-0.0001</v>
      </c>
      <c r="J384" s="128">
        <v>-0.0001</v>
      </c>
    </row>
    <row r="385" spans="1:8" ht="12.75">
      <c r="A385" s="127">
        <v>38404.83363425926</v>
      </c>
      <c r="C385" s="150" t="s">
        <v>1220</v>
      </c>
      <c r="D385" s="128">
        <v>4.8477789492759555</v>
      </c>
      <c r="F385" s="128">
        <v>15.01110699893027</v>
      </c>
      <c r="G385" s="128">
        <v>81.29780644953826</v>
      </c>
      <c r="H385" s="128">
        <v>4.8477789492759555</v>
      </c>
    </row>
    <row r="387" spans="3:8" ht="12.75">
      <c r="C387" s="150" t="s">
        <v>1221</v>
      </c>
      <c r="D387" s="128">
        <v>0.1984760443378415</v>
      </c>
      <c r="F387" s="128">
        <v>0.9156836314922896</v>
      </c>
      <c r="G387" s="128">
        <v>4.711095602640574</v>
      </c>
      <c r="H387" s="128">
        <v>0.6392819666813633</v>
      </c>
    </row>
    <row r="388" spans="1:16" ht="12.75">
      <c r="A388" s="138" t="s">
        <v>1275</v>
      </c>
      <c r="B388" s="133" t="s">
        <v>1147</v>
      </c>
      <c r="D388" s="138" t="s">
        <v>1276</v>
      </c>
      <c r="E388" s="133" t="s">
        <v>1277</v>
      </c>
      <c r="F388" s="134" t="s">
        <v>1224</v>
      </c>
      <c r="G388" s="139" t="s">
        <v>1279</v>
      </c>
      <c r="H388" s="140">
        <v>1</v>
      </c>
      <c r="I388" s="141" t="s">
        <v>1280</v>
      </c>
      <c r="J388" s="140">
        <v>4</v>
      </c>
      <c r="K388" s="139" t="s">
        <v>1281</v>
      </c>
      <c r="L388" s="142">
        <v>1</v>
      </c>
      <c r="M388" s="139" t="s">
        <v>1282</v>
      </c>
      <c r="N388" s="143">
        <v>1</v>
      </c>
      <c r="O388" s="139" t="s">
        <v>1283</v>
      </c>
      <c r="P388" s="143">
        <v>1</v>
      </c>
    </row>
    <row r="390" spans="1:10" ht="12.75">
      <c r="A390" s="144" t="s">
        <v>1210</v>
      </c>
      <c r="C390" s="145" t="s">
        <v>1211</v>
      </c>
      <c r="D390" s="145" t="s">
        <v>1212</v>
      </c>
      <c r="F390" s="145" t="s">
        <v>1213</v>
      </c>
      <c r="G390" s="145" t="s">
        <v>1214</v>
      </c>
      <c r="H390" s="145" t="s">
        <v>1215</v>
      </c>
      <c r="I390" s="146" t="s">
        <v>1216</v>
      </c>
      <c r="J390" s="145" t="s">
        <v>1217</v>
      </c>
    </row>
    <row r="391" spans="1:8" ht="12.75">
      <c r="A391" s="147" t="s">
        <v>1081</v>
      </c>
      <c r="C391" s="148">
        <v>178.2290000000503</v>
      </c>
      <c r="D391" s="128">
        <v>602.9125508731231</v>
      </c>
      <c r="F391" s="128">
        <v>360</v>
      </c>
      <c r="G391" s="128">
        <v>370</v>
      </c>
      <c r="H391" s="149" t="s">
        <v>1043</v>
      </c>
    </row>
    <row r="393" spans="4:8" ht="12.75">
      <c r="D393" s="128">
        <v>617.7915001036599</v>
      </c>
      <c r="F393" s="128">
        <v>348</v>
      </c>
      <c r="G393" s="128">
        <v>293</v>
      </c>
      <c r="H393" s="149" t="s">
        <v>1044</v>
      </c>
    </row>
    <row r="395" spans="4:8" ht="12.75">
      <c r="D395" s="128">
        <v>575.5</v>
      </c>
      <c r="F395" s="128">
        <v>353</v>
      </c>
      <c r="G395" s="128">
        <v>378</v>
      </c>
      <c r="H395" s="149" t="s">
        <v>1045</v>
      </c>
    </row>
    <row r="397" spans="1:8" ht="12.75">
      <c r="A397" s="144" t="s">
        <v>1218</v>
      </c>
      <c r="C397" s="150" t="s">
        <v>1219</v>
      </c>
      <c r="D397" s="128">
        <v>598.7346836589277</v>
      </c>
      <c r="F397" s="128">
        <v>353.66666666666663</v>
      </c>
      <c r="G397" s="128">
        <v>347</v>
      </c>
      <c r="H397" s="128">
        <v>249.28899774955465</v>
      </c>
    </row>
    <row r="398" spans="1:8" ht="12.75">
      <c r="A398" s="127">
        <v>38404.835914351854</v>
      </c>
      <c r="C398" s="150" t="s">
        <v>1220</v>
      </c>
      <c r="D398" s="128">
        <v>21.453057500018076</v>
      </c>
      <c r="F398" s="128">
        <v>6.027713773341709</v>
      </c>
      <c r="G398" s="128">
        <v>46.93612681080535</v>
      </c>
      <c r="H398" s="128">
        <v>21.453057500018076</v>
      </c>
    </row>
    <row r="400" spans="3:8" ht="12.75">
      <c r="C400" s="150" t="s">
        <v>1221</v>
      </c>
      <c r="D400" s="128">
        <v>3.583065769451719</v>
      </c>
      <c r="F400" s="128">
        <v>1.7043488520287593</v>
      </c>
      <c r="G400" s="128">
        <v>13.52626132876235</v>
      </c>
      <c r="H400" s="128">
        <v>8.605697681680539</v>
      </c>
    </row>
    <row r="401" spans="1:10" ht="12.75">
      <c r="A401" s="144" t="s">
        <v>1210</v>
      </c>
      <c r="C401" s="145" t="s">
        <v>1211</v>
      </c>
      <c r="D401" s="145" t="s">
        <v>1212</v>
      </c>
      <c r="F401" s="145" t="s">
        <v>1213</v>
      </c>
      <c r="G401" s="145" t="s">
        <v>1214</v>
      </c>
      <c r="H401" s="145" t="s">
        <v>1215</v>
      </c>
      <c r="I401" s="146" t="s">
        <v>1216</v>
      </c>
      <c r="J401" s="145" t="s">
        <v>1217</v>
      </c>
    </row>
    <row r="402" spans="1:8" ht="12.75">
      <c r="A402" s="147" t="s">
        <v>1097</v>
      </c>
      <c r="C402" s="148">
        <v>251.61100000003353</v>
      </c>
      <c r="D402" s="128">
        <v>4225087.188034058</v>
      </c>
      <c r="F402" s="128">
        <v>31700</v>
      </c>
      <c r="G402" s="128">
        <v>28600</v>
      </c>
      <c r="H402" s="149" t="s">
        <v>1046</v>
      </c>
    </row>
    <row r="404" spans="4:8" ht="12.75">
      <c r="D404" s="128">
        <v>4207407.529121399</v>
      </c>
      <c r="F404" s="128">
        <v>31700</v>
      </c>
      <c r="G404" s="128">
        <v>28800</v>
      </c>
      <c r="H404" s="149" t="s">
        <v>1047</v>
      </c>
    </row>
    <row r="406" spans="4:8" ht="12.75">
      <c r="D406" s="128">
        <v>4288173.200958252</v>
      </c>
      <c r="F406" s="128">
        <v>32100</v>
      </c>
      <c r="G406" s="128">
        <v>28900</v>
      </c>
      <c r="H406" s="149" t="s">
        <v>1048</v>
      </c>
    </row>
    <row r="408" spans="1:10" ht="12.75">
      <c r="A408" s="144" t="s">
        <v>1218</v>
      </c>
      <c r="C408" s="150" t="s">
        <v>1219</v>
      </c>
      <c r="D408" s="128">
        <v>4240222.639371236</v>
      </c>
      <c r="F408" s="128">
        <v>31833.333333333336</v>
      </c>
      <c r="G408" s="128">
        <v>28766.666666666664</v>
      </c>
      <c r="H408" s="128">
        <v>4209937.754376712</v>
      </c>
      <c r="I408" s="128">
        <v>-0.0001</v>
      </c>
      <c r="J408" s="128">
        <v>-0.0001</v>
      </c>
    </row>
    <row r="409" spans="1:8" ht="12.75">
      <c r="A409" s="127">
        <v>38404.83642361111</v>
      </c>
      <c r="C409" s="150" t="s">
        <v>1220</v>
      </c>
      <c r="D409" s="128">
        <v>42456.85871799749</v>
      </c>
      <c r="F409" s="128">
        <v>230.94010767585027</v>
      </c>
      <c r="G409" s="128">
        <v>152.7525231651947</v>
      </c>
      <c r="H409" s="128">
        <v>42456.85871799749</v>
      </c>
    </row>
    <row r="411" spans="3:8" ht="12.75">
      <c r="C411" s="150" t="s">
        <v>1221</v>
      </c>
      <c r="D411" s="128">
        <v>1.0012884305597034</v>
      </c>
      <c r="F411" s="128">
        <v>0.7254663068351317</v>
      </c>
      <c r="G411" s="128">
        <v>0.5310052948963896</v>
      </c>
      <c r="H411" s="128">
        <v>1.008491364839272</v>
      </c>
    </row>
    <row r="412" spans="1:10" ht="12.75">
      <c r="A412" s="144" t="s">
        <v>1210</v>
      </c>
      <c r="C412" s="145" t="s">
        <v>1211</v>
      </c>
      <c r="D412" s="145" t="s">
        <v>1212</v>
      </c>
      <c r="F412" s="145" t="s">
        <v>1213</v>
      </c>
      <c r="G412" s="145" t="s">
        <v>1214</v>
      </c>
      <c r="H412" s="145" t="s">
        <v>1215</v>
      </c>
      <c r="I412" s="146" t="s">
        <v>1216</v>
      </c>
      <c r="J412" s="145" t="s">
        <v>1217</v>
      </c>
    </row>
    <row r="413" spans="1:8" ht="12.75">
      <c r="A413" s="147" t="s">
        <v>1100</v>
      </c>
      <c r="C413" s="148">
        <v>257.6099999998696</v>
      </c>
      <c r="D413" s="128">
        <v>378292.9677352905</v>
      </c>
      <c r="F413" s="128">
        <v>15527.499999985099</v>
      </c>
      <c r="G413" s="128">
        <v>13207.5</v>
      </c>
      <c r="H413" s="149" t="s">
        <v>1049</v>
      </c>
    </row>
    <row r="415" spans="4:8" ht="12.75">
      <c r="D415" s="128">
        <v>366226.0856719017</v>
      </c>
      <c r="F415" s="128">
        <v>15764.999999985099</v>
      </c>
      <c r="G415" s="128">
        <v>13412.5</v>
      </c>
      <c r="H415" s="149" t="s">
        <v>1050</v>
      </c>
    </row>
    <row r="417" spans="4:8" ht="12.75">
      <c r="D417" s="128">
        <v>388136.3035516739</v>
      </c>
      <c r="F417" s="128">
        <v>15380</v>
      </c>
      <c r="G417" s="128">
        <v>13435.000000014901</v>
      </c>
      <c r="H417" s="149" t="s">
        <v>1051</v>
      </c>
    </row>
    <row r="419" spans="1:10" ht="12.75">
      <c r="A419" s="144" t="s">
        <v>1218</v>
      </c>
      <c r="C419" s="150" t="s">
        <v>1219</v>
      </c>
      <c r="D419" s="128">
        <v>377551.7856529554</v>
      </c>
      <c r="F419" s="128">
        <v>15557.499999990065</v>
      </c>
      <c r="G419" s="128">
        <v>13351.666666671634</v>
      </c>
      <c r="H419" s="128">
        <v>363097.2023196245</v>
      </c>
      <c r="I419" s="128">
        <v>-0.0001</v>
      </c>
      <c r="J419" s="128">
        <v>-0.0001</v>
      </c>
    </row>
    <row r="420" spans="1:8" ht="12.75">
      <c r="A420" s="127">
        <v>38404.83707175926</v>
      </c>
      <c r="C420" s="150" t="s">
        <v>1220</v>
      </c>
      <c r="D420" s="128">
        <v>10973.897440931754</v>
      </c>
      <c r="F420" s="128">
        <v>194.2453345575001</v>
      </c>
      <c r="G420" s="128">
        <v>125.35782119418809</v>
      </c>
      <c r="H420" s="128">
        <v>10973.897440931754</v>
      </c>
    </row>
    <row r="422" spans="3:8" ht="12.75">
      <c r="C422" s="150" t="s">
        <v>1221</v>
      </c>
      <c r="D422" s="128">
        <v>2.9065939714608935</v>
      </c>
      <c r="F422" s="128">
        <v>1.248563937378269</v>
      </c>
      <c r="G422" s="128">
        <v>0.9388926815189721</v>
      </c>
      <c r="H422" s="128">
        <v>3.0223029455544355</v>
      </c>
    </row>
    <row r="423" spans="1:10" ht="12.75">
      <c r="A423" s="144" t="s">
        <v>1210</v>
      </c>
      <c r="C423" s="145" t="s">
        <v>1211</v>
      </c>
      <c r="D423" s="145" t="s">
        <v>1212</v>
      </c>
      <c r="F423" s="145" t="s">
        <v>1213</v>
      </c>
      <c r="G423" s="145" t="s">
        <v>1214</v>
      </c>
      <c r="H423" s="145" t="s">
        <v>1215</v>
      </c>
      <c r="I423" s="146" t="s">
        <v>1216</v>
      </c>
      <c r="J423" s="145" t="s">
        <v>1217</v>
      </c>
    </row>
    <row r="424" spans="1:8" ht="12.75">
      <c r="A424" s="147" t="s">
        <v>1099</v>
      </c>
      <c r="C424" s="148">
        <v>259.9399999999441</v>
      </c>
      <c r="D424" s="128">
        <v>4044301.3305854797</v>
      </c>
      <c r="F424" s="128">
        <v>28325</v>
      </c>
      <c r="G424" s="128">
        <v>25950</v>
      </c>
      <c r="H424" s="149" t="s">
        <v>1052</v>
      </c>
    </row>
    <row r="426" spans="4:8" ht="12.75">
      <c r="D426" s="128">
        <v>3999954.746814728</v>
      </c>
      <c r="F426" s="128">
        <v>28400</v>
      </c>
      <c r="G426" s="128">
        <v>26125</v>
      </c>
      <c r="H426" s="149" t="s">
        <v>1053</v>
      </c>
    </row>
    <row r="428" spans="4:8" ht="12.75">
      <c r="D428" s="128">
        <v>4048555.666870117</v>
      </c>
      <c r="F428" s="128">
        <v>28775</v>
      </c>
      <c r="G428" s="128">
        <v>26125</v>
      </c>
      <c r="H428" s="149" t="s">
        <v>1054</v>
      </c>
    </row>
    <row r="430" spans="1:10" ht="12.75">
      <c r="A430" s="144" t="s">
        <v>1218</v>
      </c>
      <c r="C430" s="150" t="s">
        <v>1219</v>
      </c>
      <c r="D430" s="128">
        <v>4030937.248090108</v>
      </c>
      <c r="F430" s="128">
        <v>28500</v>
      </c>
      <c r="G430" s="128">
        <v>26066.666666666664</v>
      </c>
      <c r="H430" s="128">
        <v>4003674.964353084</v>
      </c>
      <c r="I430" s="128">
        <v>-0.0001</v>
      </c>
      <c r="J430" s="128">
        <v>-0.0001</v>
      </c>
    </row>
    <row r="431" spans="1:8" ht="12.75">
      <c r="A431" s="127">
        <v>38404.83775462963</v>
      </c>
      <c r="C431" s="150" t="s">
        <v>1220</v>
      </c>
      <c r="D431" s="128">
        <v>26915.8203156929</v>
      </c>
      <c r="F431" s="128">
        <v>241.09126902482387</v>
      </c>
      <c r="G431" s="128">
        <v>101.03629710818451</v>
      </c>
      <c r="H431" s="128">
        <v>26915.8203156929</v>
      </c>
    </row>
    <row r="433" spans="3:8" ht="12.75">
      <c r="C433" s="150" t="s">
        <v>1221</v>
      </c>
      <c r="D433" s="128">
        <v>0.6677310674693794</v>
      </c>
      <c r="F433" s="128">
        <v>0.8459342772800835</v>
      </c>
      <c r="G433" s="128">
        <v>0.38760727790863636</v>
      </c>
      <c r="H433" s="128">
        <v>0.6722778586008912</v>
      </c>
    </row>
    <row r="434" spans="1:10" ht="12.75">
      <c r="A434" s="144" t="s">
        <v>1210</v>
      </c>
      <c r="C434" s="145" t="s">
        <v>1211</v>
      </c>
      <c r="D434" s="145" t="s">
        <v>1212</v>
      </c>
      <c r="F434" s="145" t="s">
        <v>1213</v>
      </c>
      <c r="G434" s="145" t="s">
        <v>1214</v>
      </c>
      <c r="H434" s="145" t="s">
        <v>1215</v>
      </c>
      <c r="I434" s="146" t="s">
        <v>1216</v>
      </c>
      <c r="J434" s="145" t="s">
        <v>1217</v>
      </c>
    </row>
    <row r="435" spans="1:8" ht="12.75">
      <c r="A435" s="147" t="s">
        <v>1101</v>
      </c>
      <c r="C435" s="148">
        <v>285.2129999999888</v>
      </c>
      <c r="D435" s="128">
        <v>709264.5557470322</v>
      </c>
      <c r="F435" s="128">
        <v>14175</v>
      </c>
      <c r="G435" s="128">
        <v>12000</v>
      </c>
      <c r="H435" s="149" t="s">
        <v>1055</v>
      </c>
    </row>
    <row r="437" spans="4:8" ht="12.75">
      <c r="D437" s="128">
        <v>741849.1118783951</v>
      </c>
      <c r="F437" s="128">
        <v>14075</v>
      </c>
      <c r="G437" s="128">
        <v>12000</v>
      </c>
      <c r="H437" s="149" t="s">
        <v>1056</v>
      </c>
    </row>
    <row r="439" spans="4:8" ht="12.75">
      <c r="D439" s="128">
        <v>719305.2624502182</v>
      </c>
      <c r="F439" s="128">
        <v>14125</v>
      </c>
      <c r="G439" s="128">
        <v>12000</v>
      </c>
      <c r="H439" s="149" t="s">
        <v>1057</v>
      </c>
    </row>
    <row r="441" spans="1:10" ht="12.75">
      <c r="A441" s="144" t="s">
        <v>1218</v>
      </c>
      <c r="C441" s="150" t="s">
        <v>1219</v>
      </c>
      <c r="D441" s="128">
        <v>723472.9766918819</v>
      </c>
      <c r="F441" s="128">
        <v>14125</v>
      </c>
      <c r="G441" s="128">
        <v>12000</v>
      </c>
      <c r="H441" s="128">
        <v>710481.8486817424</v>
      </c>
      <c r="I441" s="128">
        <v>-0.0001</v>
      </c>
      <c r="J441" s="128">
        <v>-0.0001</v>
      </c>
    </row>
    <row r="442" spans="1:8" ht="12.75">
      <c r="A442" s="127">
        <v>38404.838425925926</v>
      </c>
      <c r="C442" s="150" t="s">
        <v>1220</v>
      </c>
      <c r="D442" s="128">
        <v>16687.29175359451</v>
      </c>
      <c r="F442" s="128">
        <v>50</v>
      </c>
      <c r="H442" s="128">
        <v>16687.29175359451</v>
      </c>
    </row>
    <row r="444" spans="3:8" ht="12.75">
      <c r="C444" s="150" t="s">
        <v>1221</v>
      </c>
      <c r="D444" s="128">
        <v>2.306553567473664</v>
      </c>
      <c r="F444" s="128">
        <v>0.35398230088495575</v>
      </c>
      <c r="G444" s="128">
        <v>0</v>
      </c>
      <c r="H444" s="128">
        <v>2.3487287936429064</v>
      </c>
    </row>
    <row r="445" spans="1:10" ht="12.75">
      <c r="A445" s="144" t="s">
        <v>1210</v>
      </c>
      <c r="C445" s="145" t="s">
        <v>1211</v>
      </c>
      <c r="D445" s="145" t="s">
        <v>1212</v>
      </c>
      <c r="F445" s="145" t="s">
        <v>1213</v>
      </c>
      <c r="G445" s="145" t="s">
        <v>1214</v>
      </c>
      <c r="H445" s="145" t="s">
        <v>1215</v>
      </c>
      <c r="I445" s="146" t="s">
        <v>1216</v>
      </c>
      <c r="J445" s="145" t="s">
        <v>1217</v>
      </c>
    </row>
    <row r="446" spans="1:8" ht="12.75">
      <c r="A446" s="147" t="s">
        <v>1097</v>
      </c>
      <c r="C446" s="148">
        <v>288.1579999998212</v>
      </c>
      <c r="D446" s="128">
        <v>440767.9694676399</v>
      </c>
      <c r="F446" s="128">
        <v>5210</v>
      </c>
      <c r="G446" s="128">
        <v>4790</v>
      </c>
      <c r="H446" s="149" t="s">
        <v>1058</v>
      </c>
    </row>
    <row r="448" spans="4:8" ht="12.75">
      <c r="D448" s="128">
        <v>432724.0478839874</v>
      </c>
      <c r="F448" s="128">
        <v>5210</v>
      </c>
      <c r="G448" s="128">
        <v>4790</v>
      </c>
      <c r="H448" s="149" t="s">
        <v>1059</v>
      </c>
    </row>
    <row r="450" spans="4:8" ht="12.75">
      <c r="D450" s="128">
        <v>435425.72084999084</v>
      </c>
      <c r="F450" s="128">
        <v>5210</v>
      </c>
      <c r="G450" s="128">
        <v>4790</v>
      </c>
      <c r="H450" s="149" t="s">
        <v>837</v>
      </c>
    </row>
    <row r="452" spans="1:10" ht="12.75">
      <c r="A452" s="144" t="s">
        <v>1218</v>
      </c>
      <c r="C452" s="150" t="s">
        <v>1219</v>
      </c>
      <c r="D452" s="128">
        <v>436305.91273387277</v>
      </c>
      <c r="F452" s="128">
        <v>5210</v>
      </c>
      <c r="G452" s="128">
        <v>4790</v>
      </c>
      <c r="H452" s="128">
        <v>431309.16494626214</v>
      </c>
      <c r="I452" s="128">
        <v>-0.0001</v>
      </c>
      <c r="J452" s="128">
        <v>-0.0001</v>
      </c>
    </row>
    <row r="453" spans="1:8" ht="12.75">
      <c r="A453" s="127">
        <v>38404.838854166665</v>
      </c>
      <c r="C453" s="150" t="s">
        <v>1220</v>
      </c>
      <c r="D453" s="128">
        <v>4093.5585894564283</v>
      </c>
      <c r="H453" s="128">
        <v>4093.5585894564283</v>
      </c>
    </row>
    <row r="455" spans="3:8" ht="12.75">
      <c r="C455" s="150" t="s">
        <v>1221</v>
      </c>
      <c r="D455" s="128">
        <v>0.9382312890986003</v>
      </c>
      <c r="F455" s="128">
        <v>0</v>
      </c>
      <c r="G455" s="128">
        <v>0</v>
      </c>
      <c r="H455" s="128">
        <v>0.9491007662604283</v>
      </c>
    </row>
    <row r="456" spans="1:10" ht="12.75">
      <c r="A456" s="144" t="s">
        <v>1210</v>
      </c>
      <c r="C456" s="145" t="s">
        <v>1211</v>
      </c>
      <c r="D456" s="145" t="s">
        <v>1212</v>
      </c>
      <c r="F456" s="145" t="s">
        <v>1213</v>
      </c>
      <c r="G456" s="145" t="s">
        <v>1214</v>
      </c>
      <c r="H456" s="145" t="s">
        <v>1215</v>
      </c>
      <c r="I456" s="146" t="s">
        <v>1216</v>
      </c>
      <c r="J456" s="145" t="s">
        <v>1217</v>
      </c>
    </row>
    <row r="457" spans="1:8" ht="12.75">
      <c r="A457" s="147" t="s">
        <v>1098</v>
      </c>
      <c r="C457" s="148">
        <v>334.94100000010803</v>
      </c>
      <c r="D457" s="128">
        <v>1417323.4712696075</v>
      </c>
      <c r="F457" s="128">
        <v>38300</v>
      </c>
      <c r="H457" s="149" t="s">
        <v>838</v>
      </c>
    </row>
    <row r="459" spans="4:8" ht="12.75">
      <c r="D459" s="128">
        <v>1392031.0652656555</v>
      </c>
      <c r="F459" s="128">
        <v>39400</v>
      </c>
      <c r="H459" s="149" t="s">
        <v>839</v>
      </c>
    </row>
    <row r="461" spans="4:8" ht="12.75">
      <c r="D461" s="128">
        <v>1422444.658712387</v>
      </c>
      <c r="F461" s="128">
        <v>39500</v>
      </c>
      <c r="H461" s="149" t="s">
        <v>840</v>
      </c>
    </row>
    <row r="463" spans="1:10" ht="12.75">
      <c r="A463" s="144" t="s">
        <v>1218</v>
      </c>
      <c r="C463" s="150" t="s">
        <v>1219</v>
      </c>
      <c r="D463" s="128">
        <v>1410599.7317492166</v>
      </c>
      <c r="F463" s="128">
        <v>39066.666666666664</v>
      </c>
      <c r="H463" s="128">
        <v>1371533.06508255</v>
      </c>
      <c r="I463" s="128">
        <v>-0.0001</v>
      </c>
      <c r="J463" s="128">
        <v>-0.0001</v>
      </c>
    </row>
    <row r="464" spans="1:8" ht="12.75">
      <c r="A464" s="127">
        <v>38404.83928240741</v>
      </c>
      <c r="C464" s="150" t="s">
        <v>1220</v>
      </c>
      <c r="D464" s="128">
        <v>16283.52453982757</v>
      </c>
      <c r="F464" s="128">
        <v>665.8328118479393</v>
      </c>
      <c r="H464" s="128">
        <v>16283.52453982757</v>
      </c>
    </row>
    <row r="466" spans="3:8" ht="12.75">
      <c r="C466" s="150" t="s">
        <v>1221</v>
      </c>
      <c r="D466" s="128">
        <v>1.1543688952524584</v>
      </c>
      <c r="F466" s="128">
        <v>1.704350200975954</v>
      </c>
      <c r="H466" s="128">
        <v>1.1872498705561645</v>
      </c>
    </row>
    <row r="467" spans="1:10" ht="12.75">
      <c r="A467" s="144" t="s">
        <v>1210</v>
      </c>
      <c r="C467" s="145" t="s">
        <v>1211</v>
      </c>
      <c r="D467" s="145" t="s">
        <v>1212</v>
      </c>
      <c r="F467" s="145" t="s">
        <v>1213</v>
      </c>
      <c r="G467" s="145" t="s">
        <v>1214</v>
      </c>
      <c r="H467" s="145" t="s">
        <v>1215</v>
      </c>
      <c r="I467" s="146" t="s">
        <v>1216</v>
      </c>
      <c r="J467" s="145" t="s">
        <v>1217</v>
      </c>
    </row>
    <row r="468" spans="1:8" ht="12.75">
      <c r="A468" s="147" t="s">
        <v>1102</v>
      </c>
      <c r="C468" s="148">
        <v>393.36599999992177</v>
      </c>
      <c r="D468" s="128">
        <v>3532425.1496429443</v>
      </c>
      <c r="F468" s="128">
        <v>14000</v>
      </c>
      <c r="G468" s="128">
        <v>14700</v>
      </c>
      <c r="H468" s="149" t="s">
        <v>841</v>
      </c>
    </row>
    <row r="470" spans="4:8" ht="12.75">
      <c r="D470" s="128">
        <v>3443118.8207206726</v>
      </c>
      <c r="F470" s="128">
        <v>14600</v>
      </c>
      <c r="G470" s="128">
        <v>14200</v>
      </c>
      <c r="H470" s="149" t="s">
        <v>842</v>
      </c>
    </row>
    <row r="472" spans="4:8" ht="12.75">
      <c r="D472" s="128">
        <v>3546184.628829956</v>
      </c>
      <c r="F472" s="128">
        <v>14300</v>
      </c>
      <c r="G472" s="128">
        <v>14600</v>
      </c>
      <c r="H472" s="149" t="s">
        <v>843</v>
      </c>
    </row>
    <row r="474" spans="1:10" ht="12.75">
      <c r="A474" s="144" t="s">
        <v>1218</v>
      </c>
      <c r="C474" s="150" t="s">
        <v>1219</v>
      </c>
      <c r="D474" s="128">
        <v>3507242.8663978577</v>
      </c>
      <c r="F474" s="128">
        <v>14300</v>
      </c>
      <c r="G474" s="128">
        <v>14500</v>
      </c>
      <c r="H474" s="128">
        <v>3492842.8663978577</v>
      </c>
      <c r="I474" s="128">
        <v>-0.0001</v>
      </c>
      <c r="J474" s="128">
        <v>-0.0001</v>
      </c>
    </row>
    <row r="475" spans="1:8" ht="12.75">
      <c r="A475" s="127">
        <v>38404.83974537037</v>
      </c>
      <c r="C475" s="150" t="s">
        <v>1220</v>
      </c>
      <c r="D475" s="128">
        <v>55957.579847446345</v>
      </c>
      <c r="F475" s="128">
        <v>300</v>
      </c>
      <c r="G475" s="128">
        <v>264.575131106459</v>
      </c>
      <c r="H475" s="128">
        <v>55957.579847446345</v>
      </c>
    </row>
    <row r="477" spans="3:8" ht="12.75">
      <c r="C477" s="150" t="s">
        <v>1221</v>
      </c>
      <c r="D477" s="128">
        <v>1.5954863115857736</v>
      </c>
      <c r="F477" s="128">
        <v>2.097902097902098</v>
      </c>
      <c r="G477" s="128">
        <v>1.8246560765962692</v>
      </c>
      <c r="H477" s="128">
        <v>1.6020640489091047</v>
      </c>
    </row>
    <row r="478" spans="1:10" ht="12.75">
      <c r="A478" s="144" t="s">
        <v>1210</v>
      </c>
      <c r="C478" s="145" t="s">
        <v>1211</v>
      </c>
      <c r="D478" s="145" t="s">
        <v>1212</v>
      </c>
      <c r="F478" s="145" t="s">
        <v>1213</v>
      </c>
      <c r="G478" s="145" t="s">
        <v>1214</v>
      </c>
      <c r="H478" s="145" t="s">
        <v>1215</v>
      </c>
      <c r="I478" s="146" t="s">
        <v>1216</v>
      </c>
      <c r="J478" s="145" t="s">
        <v>1217</v>
      </c>
    </row>
    <row r="479" spans="1:8" ht="12.75">
      <c r="A479" s="147" t="s">
        <v>1096</v>
      </c>
      <c r="C479" s="148">
        <v>396.15199999976903</v>
      </c>
      <c r="D479" s="128">
        <v>4192600.1799316406</v>
      </c>
      <c r="F479" s="128">
        <v>110700</v>
      </c>
      <c r="G479" s="128">
        <v>111800</v>
      </c>
      <c r="H479" s="149" t="s">
        <v>844</v>
      </c>
    </row>
    <row r="481" spans="4:8" ht="12.75">
      <c r="D481" s="128">
        <v>4256128.8056259155</v>
      </c>
      <c r="F481" s="128">
        <v>110300</v>
      </c>
      <c r="G481" s="128">
        <v>113500</v>
      </c>
      <c r="H481" s="149" t="s">
        <v>845</v>
      </c>
    </row>
    <row r="483" spans="4:8" ht="12.75">
      <c r="D483" s="128">
        <v>4100220.354576111</v>
      </c>
      <c r="F483" s="128">
        <v>110600</v>
      </c>
      <c r="G483" s="128">
        <v>113500</v>
      </c>
      <c r="H483" s="149" t="s">
        <v>846</v>
      </c>
    </row>
    <row r="485" spans="1:10" ht="12.75">
      <c r="A485" s="144" t="s">
        <v>1218</v>
      </c>
      <c r="C485" s="150" t="s">
        <v>1219</v>
      </c>
      <c r="D485" s="128">
        <v>4182983.1133778887</v>
      </c>
      <c r="F485" s="128">
        <v>110533.33333333334</v>
      </c>
      <c r="G485" s="128">
        <v>112933.33333333334</v>
      </c>
      <c r="H485" s="128">
        <v>4071262.6218994902</v>
      </c>
      <c r="I485" s="128">
        <v>-0.0001</v>
      </c>
      <c r="J485" s="128">
        <v>-0.0001</v>
      </c>
    </row>
    <row r="486" spans="1:8" ht="12.75">
      <c r="A486" s="127">
        <v>38404.840208333335</v>
      </c>
      <c r="C486" s="150" t="s">
        <v>1220</v>
      </c>
      <c r="D486" s="128">
        <v>78397.87786677222</v>
      </c>
      <c r="F486" s="128">
        <v>208.16659994661327</v>
      </c>
      <c r="G486" s="128">
        <v>981.4954576223638</v>
      </c>
      <c r="H486" s="128">
        <v>78397.87786677222</v>
      </c>
    </row>
    <row r="488" spans="3:8" ht="12.75">
      <c r="C488" s="150" t="s">
        <v>1221</v>
      </c>
      <c r="D488" s="128">
        <v>1.8742097623115554</v>
      </c>
      <c r="F488" s="128">
        <v>0.1883292520626779</v>
      </c>
      <c r="G488" s="128">
        <v>0.8690927901024473</v>
      </c>
      <c r="H488" s="128">
        <v>1.9256404007215548</v>
      </c>
    </row>
    <row r="489" spans="1:10" ht="12.75">
      <c r="A489" s="144" t="s">
        <v>1210</v>
      </c>
      <c r="C489" s="145" t="s">
        <v>1211</v>
      </c>
      <c r="D489" s="145" t="s">
        <v>1212</v>
      </c>
      <c r="F489" s="145" t="s">
        <v>1213</v>
      </c>
      <c r="G489" s="145" t="s">
        <v>1214</v>
      </c>
      <c r="H489" s="145" t="s">
        <v>1215</v>
      </c>
      <c r="I489" s="146" t="s">
        <v>1216</v>
      </c>
      <c r="J489" s="145" t="s">
        <v>1217</v>
      </c>
    </row>
    <row r="490" spans="1:8" ht="12.75">
      <c r="A490" s="147" t="s">
        <v>1103</v>
      </c>
      <c r="C490" s="148">
        <v>589.5920000001788</v>
      </c>
      <c r="D490" s="128">
        <v>381015.40127944946</v>
      </c>
      <c r="F490" s="128">
        <v>3400</v>
      </c>
      <c r="G490" s="128">
        <v>3350</v>
      </c>
      <c r="H490" s="149" t="s">
        <v>847</v>
      </c>
    </row>
    <row r="492" spans="4:8" ht="12.75">
      <c r="D492" s="128">
        <v>371764.0967578888</v>
      </c>
      <c r="F492" s="128">
        <v>3450</v>
      </c>
      <c r="G492" s="128">
        <v>3370</v>
      </c>
      <c r="H492" s="149" t="s">
        <v>848</v>
      </c>
    </row>
    <row r="494" spans="4:8" ht="12.75">
      <c r="D494" s="128">
        <v>377299.99536180496</v>
      </c>
      <c r="F494" s="128">
        <v>3309.9999999962747</v>
      </c>
      <c r="G494" s="128">
        <v>3330</v>
      </c>
      <c r="H494" s="149" t="s">
        <v>849</v>
      </c>
    </row>
    <row r="496" spans="1:10" ht="12.75">
      <c r="A496" s="144" t="s">
        <v>1218</v>
      </c>
      <c r="C496" s="150" t="s">
        <v>1219</v>
      </c>
      <c r="D496" s="128">
        <v>376693.1644663811</v>
      </c>
      <c r="F496" s="128">
        <v>3386.6666666654246</v>
      </c>
      <c r="G496" s="128">
        <v>3350</v>
      </c>
      <c r="H496" s="128">
        <v>373325.9434064095</v>
      </c>
      <c r="I496" s="128">
        <v>-0.0001</v>
      </c>
      <c r="J496" s="128">
        <v>-0.0001</v>
      </c>
    </row>
    <row r="497" spans="1:8" ht="12.75">
      <c r="A497" s="127">
        <v>38404.84069444444</v>
      </c>
      <c r="C497" s="150" t="s">
        <v>1220</v>
      </c>
      <c r="D497" s="128">
        <v>4655.40993247652</v>
      </c>
      <c r="F497" s="128">
        <v>70.94598884801462</v>
      </c>
      <c r="G497" s="128">
        <v>20</v>
      </c>
      <c r="H497" s="128">
        <v>4655.40993247652</v>
      </c>
    </row>
    <row r="499" spans="3:8" ht="12.75">
      <c r="C499" s="150" t="s">
        <v>1221</v>
      </c>
      <c r="D499" s="128">
        <v>1.2358625989593723</v>
      </c>
      <c r="F499" s="128">
        <v>2.0948618754342716</v>
      </c>
      <c r="G499" s="128">
        <v>0.5970149253731343</v>
      </c>
      <c r="H499" s="128">
        <v>1.2470094872052742</v>
      </c>
    </row>
    <row r="500" spans="1:10" ht="12.75">
      <c r="A500" s="144" t="s">
        <v>1210</v>
      </c>
      <c r="C500" s="145" t="s">
        <v>1211</v>
      </c>
      <c r="D500" s="145" t="s">
        <v>1212</v>
      </c>
      <c r="F500" s="145" t="s">
        <v>1213</v>
      </c>
      <c r="G500" s="145" t="s">
        <v>1214</v>
      </c>
      <c r="H500" s="145" t="s">
        <v>1215</v>
      </c>
      <c r="I500" s="146" t="s">
        <v>1216</v>
      </c>
      <c r="J500" s="145" t="s">
        <v>1217</v>
      </c>
    </row>
    <row r="501" spans="1:8" ht="12.75">
      <c r="A501" s="147" t="s">
        <v>1104</v>
      </c>
      <c r="C501" s="148">
        <v>766.4900000002235</v>
      </c>
      <c r="D501" s="128">
        <v>18585.101859778166</v>
      </c>
      <c r="F501" s="128">
        <v>1850</v>
      </c>
      <c r="G501" s="128">
        <v>1926.0000000018626</v>
      </c>
      <c r="H501" s="149" t="s">
        <v>850</v>
      </c>
    </row>
    <row r="503" spans="4:8" ht="12.75">
      <c r="D503" s="128">
        <v>17855.854687452316</v>
      </c>
      <c r="F503" s="128">
        <v>1862</v>
      </c>
      <c r="G503" s="128">
        <v>1925</v>
      </c>
      <c r="H503" s="149" t="s">
        <v>851</v>
      </c>
    </row>
    <row r="505" spans="4:8" ht="12.75">
      <c r="D505" s="128">
        <v>18935.871244579554</v>
      </c>
      <c r="F505" s="128">
        <v>1817.0000000018626</v>
      </c>
      <c r="G505" s="128">
        <v>1826.9999999981374</v>
      </c>
      <c r="H505" s="149" t="s">
        <v>852</v>
      </c>
    </row>
    <row r="507" spans="1:10" ht="12.75">
      <c r="A507" s="144" t="s">
        <v>1218</v>
      </c>
      <c r="C507" s="150" t="s">
        <v>1219</v>
      </c>
      <c r="D507" s="128">
        <v>18458.942597270012</v>
      </c>
      <c r="F507" s="128">
        <v>1843.0000000006207</v>
      </c>
      <c r="G507" s="128">
        <v>1892.6666666666665</v>
      </c>
      <c r="H507" s="128">
        <v>16590.14015824532</v>
      </c>
      <c r="I507" s="128">
        <v>-0.0001</v>
      </c>
      <c r="J507" s="128">
        <v>-0.0001</v>
      </c>
    </row>
    <row r="508" spans="1:8" ht="12.75">
      <c r="A508" s="127">
        <v>38404.841203703705</v>
      </c>
      <c r="C508" s="150" t="s">
        <v>1220</v>
      </c>
      <c r="D508" s="128">
        <v>550.9501434383222</v>
      </c>
      <c r="F508" s="128">
        <v>23.302360394404833</v>
      </c>
      <c r="G508" s="128">
        <v>56.87119950834263</v>
      </c>
      <c r="H508" s="128">
        <v>550.9501434383222</v>
      </c>
    </row>
    <row r="510" spans="3:8" ht="12.75">
      <c r="C510" s="150" t="s">
        <v>1221</v>
      </c>
      <c r="D510" s="128">
        <v>2.984732958212922</v>
      </c>
      <c r="F510" s="128">
        <v>1.2643711554203467</v>
      </c>
      <c r="G510" s="128">
        <v>3.0048185721209557</v>
      </c>
      <c r="H510" s="128">
        <v>3.320949299903891</v>
      </c>
    </row>
    <row r="511" spans="1:16" ht="12.75">
      <c r="A511" s="138" t="s">
        <v>1275</v>
      </c>
      <c r="B511" s="133" t="s">
        <v>1201</v>
      </c>
      <c r="D511" s="138" t="s">
        <v>1276</v>
      </c>
      <c r="E511" s="133" t="s">
        <v>1277</v>
      </c>
      <c r="F511" s="134" t="s">
        <v>1225</v>
      </c>
      <c r="G511" s="139" t="s">
        <v>1279</v>
      </c>
      <c r="H511" s="140">
        <v>1</v>
      </c>
      <c r="I511" s="141" t="s">
        <v>1280</v>
      </c>
      <c r="J511" s="140">
        <v>5</v>
      </c>
      <c r="K511" s="139" t="s">
        <v>1281</v>
      </c>
      <c r="L511" s="142">
        <v>1</v>
      </c>
      <c r="M511" s="139" t="s">
        <v>1282</v>
      </c>
      <c r="N511" s="143">
        <v>1</v>
      </c>
      <c r="O511" s="139" t="s">
        <v>1283</v>
      </c>
      <c r="P511" s="143">
        <v>1</v>
      </c>
    </row>
    <row r="513" spans="1:10" ht="12.75">
      <c r="A513" s="144" t="s">
        <v>1210</v>
      </c>
      <c r="C513" s="145" t="s">
        <v>1211</v>
      </c>
      <c r="D513" s="145" t="s">
        <v>1212</v>
      </c>
      <c r="F513" s="145" t="s">
        <v>1213</v>
      </c>
      <c r="G513" s="145" t="s">
        <v>1214</v>
      </c>
      <c r="H513" s="145" t="s">
        <v>1215</v>
      </c>
      <c r="I513" s="146" t="s">
        <v>1216</v>
      </c>
      <c r="J513" s="145" t="s">
        <v>1217</v>
      </c>
    </row>
    <row r="514" spans="1:8" ht="12.75">
      <c r="A514" s="147" t="s">
        <v>1081</v>
      </c>
      <c r="C514" s="148">
        <v>178.2290000000503</v>
      </c>
      <c r="D514" s="128">
        <v>432.7457044017501</v>
      </c>
      <c r="F514" s="128">
        <v>425</v>
      </c>
      <c r="G514" s="128">
        <v>416.00000000046566</v>
      </c>
      <c r="H514" s="149" t="s">
        <v>853</v>
      </c>
    </row>
    <row r="516" spans="4:8" ht="12.75">
      <c r="D516" s="128">
        <v>403.5</v>
      </c>
      <c r="F516" s="128">
        <v>428</v>
      </c>
      <c r="G516" s="128">
        <v>383</v>
      </c>
      <c r="H516" s="149" t="s">
        <v>854</v>
      </c>
    </row>
    <row r="518" spans="4:8" ht="12.75">
      <c r="D518" s="128">
        <v>462.38153031049296</v>
      </c>
      <c r="F518" s="128">
        <v>405.00000000046566</v>
      </c>
      <c r="G518" s="128">
        <v>381</v>
      </c>
      <c r="H518" s="149" t="s">
        <v>855</v>
      </c>
    </row>
    <row r="520" spans="1:8" ht="12.75">
      <c r="A520" s="144" t="s">
        <v>1218</v>
      </c>
      <c r="C520" s="150" t="s">
        <v>1219</v>
      </c>
      <c r="D520" s="128">
        <v>432.875744904081</v>
      </c>
      <c r="F520" s="128">
        <v>419.33333333348855</v>
      </c>
      <c r="G520" s="128">
        <v>393.33333333348855</v>
      </c>
      <c r="H520" s="128">
        <v>30.004236524037537</v>
      </c>
    </row>
    <row r="521" spans="1:8" ht="12.75">
      <c r="A521" s="127">
        <v>38404.84347222222</v>
      </c>
      <c r="C521" s="150" t="s">
        <v>1220</v>
      </c>
      <c r="D521" s="128">
        <v>29.440980551360255</v>
      </c>
      <c r="F521" s="128">
        <v>12.503332888737232</v>
      </c>
      <c r="G521" s="128">
        <v>19.655363984007362</v>
      </c>
      <c r="H521" s="128">
        <v>29.440980551360255</v>
      </c>
    </row>
    <row r="523" spans="3:8" ht="12.75">
      <c r="C523" s="150" t="s">
        <v>1221</v>
      </c>
      <c r="D523" s="128">
        <v>6.801254377947178</v>
      </c>
      <c r="F523" s="128">
        <v>2.9817169051031644</v>
      </c>
      <c r="G523" s="128">
        <v>4.99712643661007</v>
      </c>
      <c r="H523" s="128">
        <v>98.12274519224633</v>
      </c>
    </row>
    <row r="524" spans="1:10" ht="12.75">
      <c r="A524" s="144" t="s">
        <v>1210</v>
      </c>
      <c r="C524" s="145" t="s">
        <v>1211</v>
      </c>
      <c r="D524" s="145" t="s">
        <v>1212</v>
      </c>
      <c r="F524" s="145" t="s">
        <v>1213</v>
      </c>
      <c r="G524" s="145" t="s">
        <v>1214</v>
      </c>
      <c r="H524" s="145" t="s">
        <v>1215</v>
      </c>
      <c r="I524" s="146" t="s">
        <v>1216</v>
      </c>
      <c r="J524" s="145" t="s">
        <v>1217</v>
      </c>
    </row>
    <row r="525" spans="1:8" ht="12.75">
      <c r="A525" s="147" t="s">
        <v>1097</v>
      </c>
      <c r="C525" s="148">
        <v>251.61100000003353</v>
      </c>
      <c r="D525" s="128">
        <v>3825719.633419037</v>
      </c>
      <c r="F525" s="128">
        <v>30400</v>
      </c>
      <c r="G525" s="128">
        <v>27500</v>
      </c>
      <c r="H525" s="149" t="s">
        <v>856</v>
      </c>
    </row>
    <row r="527" spans="4:8" ht="12.75">
      <c r="D527" s="128">
        <v>3678784.3832092285</v>
      </c>
      <c r="F527" s="128">
        <v>32400</v>
      </c>
      <c r="G527" s="128">
        <v>28100</v>
      </c>
      <c r="H527" s="149" t="s">
        <v>857</v>
      </c>
    </row>
    <row r="529" spans="4:8" ht="12.75">
      <c r="D529" s="128">
        <v>3670981.651199341</v>
      </c>
      <c r="F529" s="128">
        <v>31700</v>
      </c>
      <c r="G529" s="128">
        <v>28000</v>
      </c>
      <c r="H529" s="149" t="s">
        <v>858</v>
      </c>
    </row>
    <row r="531" spans="1:10" ht="12.75">
      <c r="A531" s="144" t="s">
        <v>1218</v>
      </c>
      <c r="C531" s="150" t="s">
        <v>1219</v>
      </c>
      <c r="D531" s="128">
        <v>3725161.8892758684</v>
      </c>
      <c r="F531" s="128">
        <v>31500</v>
      </c>
      <c r="G531" s="128">
        <v>27866.666666666664</v>
      </c>
      <c r="H531" s="128">
        <v>3695496.4639381547</v>
      </c>
      <c r="I531" s="128">
        <v>-0.0001</v>
      </c>
      <c r="J531" s="128">
        <v>-0.0001</v>
      </c>
    </row>
    <row r="532" spans="1:8" ht="12.75">
      <c r="A532" s="127">
        <v>38404.843993055554</v>
      </c>
      <c r="C532" s="150" t="s">
        <v>1220</v>
      </c>
      <c r="D532" s="128">
        <v>87172.90626723802</v>
      </c>
      <c r="F532" s="128">
        <v>1014.889156509222</v>
      </c>
      <c r="G532" s="128">
        <v>321.4550253664318</v>
      </c>
      <c r="H532" s="128">
        <v>87172.90626723802</v>
      </c>
    </row>
    <row r="534" spans="3:8" ht="12.75">
      <c r="C534" s="150" t="s">
        <v>1221</v>
      </c>
      <c r="D534" s="128">
        <v>2.340110547093123</v>
      </c>
      <c r="F534" s="128">
        <v>3.221870338124514</v>
      </c>
      <c r="G534" s="128">
        <v>1.153546741745569</v>
      </c>
      <c r="H534" s="128">
        <v>2.358895675260397</v>
      </c>
    </row>
    <row r="535" spans="1:10" ht="12.75">
      <c r="A535" s="144" t="s">
        <v>1210</v>
      </c>
      <c r="C535" s="145" t="s">
        <v>1211</v>
      </c>
      <c r="D535" s="145" t="s">
        <v>1212</v>
      </c>
      <c r="F535" s="145" t="s">
        <v>1213</v>
      </c>
      <c r="G535" s="145" t="s">
        <v>1214</v>
      </c>
      <c r="H535" s="145" t="s">
        <v>1215</v>
      </c>
      <c r="I535" s="146" t="s">
        <v>1216</v>
      </c>
      <c r="J535" s="145" t="s">
        <v>1217</v>
      </c>
    </row>
    <row r="536" spans="1:8" ht="12.75">
      <c r="A536" s="147" t="s">
        <v>1100</v>
      </c>
      <c r="C536" s="148">
        <v>257.6099999998696</v>
      </c>
      <c r="D536" s="128">
        <v>275749.2720761299</v>
      </c>
      <c r="F536" s="128">
        <v>15205</v>
      </c>
      <c r="G536" s="128">
        <v>13372.500000014901</v>
      </c>
      <c r="H536" s="149" t="s">
        <v>859</v>
      </c>
    </row>
    <row r="538" spans="4:8" ht="12.75">
      <c r="D538" s="128">
        <v>279625.7534761429</v>
      </c>
      <c r="F538" s="128">
        <v>15192.5</v>
      </c>
      <c r="G538" s="128">
        <v>13420</v>
      </c>
      <c r="H538" s="149" t="s">
        <v>860</v>
      </c>
    </row>
    <row r="540" spans="4:8" ht="12.75">
      <c r="D540" s="128">
        <v>278706.1271519661</v>
      </c>
      <c r="F540" s="128">
        <v>15125</v>
      </c>
      <c r="G540" s="128">
        <v>13335.000000014901</v>
      </c>
      <c r="H540" s="149" t="s">
        <v>861</v>
      </c>
    </row>
    <row r="542" spans="1:10" ht="12.75">
      <c r="A542" s="144" t="s">
        <v>1218</v>
      </c>
      <c r="C542" s="150" t="s">
        <v>1219</v>
      </c>
      <c r="D542" s="128">
        <v>278027.05090141296</v>
      </c>
      <c r="F542" s="128">
        <v>15174.166666666668</v>
      </c>
      <c r="G542" s="128">
        <v>13375.833333343267</v>
      </c>
      <c r="H542" s="128">
        <v>263752.050901408</v>
      </c>
      <c r="I542" s="128">
        <v>-0.0001</v>
      </c>
      <c r="J542" s="128">
        <v>-0.0001</v>
      </c>
    </row>
    <row r="543" spans="1:8" ht="12.75">
      <c r="A543" s="127">
        <v>38404.84462962963</v>
      </c>
      <c r="C543" s="150" t="s">
        <v>1220</v>
      </c>
      <c r="D543" s="128">
        <v>2025.496340830748</v>
      </c>
      <c r="F543" s="128">
        <v>43.03583777891786</v>
      </c>
      <c r="G543" s="128">
        <v>42.59792638934576</v>
      </c>
      <c r="H543" s="128">
        <v>2025.496340830748</v>
      </c>
    </row>
    <row r="545" spans="3:8" ht="12.75">
      <c r="C545" s="150" t="s">
        <v>1221</v>
      </c>
      <c r="D545" s="128">
        <v>0.7285249166452439</v>
      </c>
      <c r="F545" s="128">
        <v>0.28361252861058506</v>
      </c>
      <c r="G545" s="128">
        <v>0.31846932694023394</v>
      </c>
      <c r="H545" s="128">
        <v>0.7679547263834889</v>
      </c>
    </row>
    <row r="546" spans="1:10" ht="12.75">
      <c r="A546" s="144" t="s">
        <v>1210</v>
      </c>
      <c r="C546" s="145" t="s">
        <v>1211</v>
      </c>
      <c r="D546" s="145" t="s">
        <v>1212</v>
      </c>
      <c r="F546" s="145" t="s">
        <v>1213</v>
      </c>
      <c r="G546" s="145" t="s">
        <v>1214</v>
      </c>
      <c r="H546" s="145" t="s">
        <v>1215</v>
      </c>
      <c r="I546" s="146" t="s">
        <v>1216</v>
      </c>
      <c r="J546" s="145" t="s">
        <v>1217</v>
      </c>
    </row>
    <row r="547" spans="1:8" ht="12.75">
      <c r="A547" s="147" t="s">
        <v>1099</v>
      </c>
      <c r="C547" s="148">
        <v>259.9399999999441</v>
      </c>
      <c r="D547" s="128">
        <v>2800553.614501953</v>
      </c>
      <c r="F547" s="128">
        <v>26325</v>
      </c>
      <c r="G547" s="128">
        <v>23250</v>
      </c>
      <c r="H547" s="149" t="s">
        <v>862</v>
      </c>
    </row>
    <row r="549" spans="4:8" ht="12.75">
      <c r="D549" s="128">
        <v>2838420.3667678833</v>
      </c>
      <c r="F549" s="128">
        <v>25825</v>
      </c>
      <c r="G549" s="128">
        <v>23275</v>
      </c>
      <c r="H549" s="149" t="s">
        <v>863</v>
      </c>
    </row>
    <row r="551" spans="4:8" ht="12.75">
      <c r="D551" s="128">
        <v>2874277.5423088074</v>
      </c>
      <c r="F551" s="128">
        <v>26225</v>
      </c>
      <c r="G551" s="128">
        <v>23125</v>
      </c>
      <c r="H551" s="149" t="s">
        <v>864</v>
      </c>
    </row>
    <row r="553" spans="1:10" ht="12.75">
      <c r="A553" s="144" t="s">
        <v>1218</v>
      </c>
      <c r="C553" s="150" t="s">
        <v>1219</v>
      </c>
      <c r="D553" s="128">
        <v>2837750.5078595476</v>
      </c>
      <c r="F553" s="128">
        <v>26125</v>
      </c>
      <c r="G553" s="128">
        <v>23216.666666666664</v>
      </c>
      <c r="H553" s="128">
        <v>2813104.833119063</v>
      </c>
      <c r="I553" s="128">
        <v>-0.0001</v>
      </c>
      <c r="J553" s="128">
        <v>-0.0001</v>
      </c>
    </row>
    <row r="554" spans="1:8" ht="12.75">
      <c r="A554" s="127">
        <v>38404.845300925925</v>
      </c>
      <c r="C554" s="150" t="s">
        <v>1220</v>
      </c>
      <c r="D554" s="128">
        <v>36866.52839681725</v>
      </c>
      <c r="F554" s="128">
        <v>264.575131106459</v>
      </c>
      <c r="G554" s="128">
        <v>80.36375634160795</v>
      </c>
      <c r="H554" s="128">
        <v>36866.52839681725</v>
      </c>
    </row>
    <row r="556" spans="3:8" ht="12.75">
      <c r="C556" s="150" t="s">
        <v>1221</v>
      </c>
      <c r="D556" s="128">
        <v>1.2991462179183915</v>
      </c>
      <c r="F556" s="128">
        <v>1.0127277745701782</v>
      </c>
      <c r="G556" s="128">
        <v>0.34614683277074504</v>
      </c>
      <c r="H556" s="128">
        <v>1.310528067165597</v>
      </c>
    </row>
    <row r="557" spans="1:10" ht="12.75">
      <c r="A557" s="144" t="s">
        <v>1210</v>
      </c>
      <c r="C557" s="145" t="s">
        <v>1211</v>
      </c>
      <c r="D557" s="145" t="s">
        <v>1212</v>
      </c>
      <c r="F557" s="145" t="s">
        <v>1213</v>
      </c>
      <c r="G557" s="145" t="s">
        <v>1214</v>
      </c>
      <c r="H557" s="145" t="s">
        <v>1215</v>
      </c>
      <c r="I557" s="146" t="s">
        <v>1216</v>
      </c>
      <c r="J557" s="145" t="s">
        <v>1217</v>
      </c>
    </row>
    <row r="558" spans="1:8" ht="12.75">
      <c r="A558" s="147" t="s">
        <v>1101</v>
      </c>
      <c r="C558" s="148">
        <v>285.2129999999888</v>
      </c>
      <c r="D558" s="128">
        <v>4545656.645706177</v>
      </c>
      <c r="F558" s="128">
        <v>32875</v>
      </c>
      <c r="G558" s="128">
        <v>20625</v>
      </c>
      <c r="H558" s="149" t="s">
        <v>865</v>
      </c>
    </row>
    <row r="560" spans="4:8" ht="12.75">
      <c r="D560" s="128">
        <v>4467462.688720703</v>
      </c>
      <c r="F560" s="128">
        <v>34400</v>
      </c>
      <c r="G560" s="128">
        <v>20350</v>
      </c>
      <c r="H560" s="149" t="s">
        <v>866</v>
      </c>
    </row>
    <row r="562" spans="4:8" ht="12.75">
      <c r="D562" s="128">
        <v>4521515.623939514</v>
      </c>
      <c r="F562" s="128">
        <v>35250</v>
      </c>
      <c r="G562" s="128">
        <v>20250</v>
      </c>
      <c r="H562" s="149" t="s">
        <v>867</v>
      </c>
    </row>
    <row r="564" spans="1:10" ht="12.75">
      <c r="A564" s="144" t="s">
        <v>1218</v>
      </c>
      <c r="C564" s="150" t="s">
        <v>1219</v>
      </c>
      <c r="D564" s="128">
        <v>4511544.986122131</v>
      </c>
      <c r="F564" s="128">
        <v>34175</v>
      </c>
      <c r="G564" s="128">
        <v>20408.333333333332</v>
      </c>
      <c r="H564" s="128">
        <v>4484715.6979936985</v>
      </c>
      <c r="I564" s="128">
        <v>-0.0001</v>
      </c>
      <c r="J564" s="128">
        <v>-0.0001</v>
      </c>
    </row>
    <row r="565" spans="1:8" ht="12.75">
      <c r="A565" s="127">
        <v>38404.845983796295</v>
      </c>
      <c r="C565" s="150" t="s">
        <v>1220</v>
      </c>
      <c r="D565" s="128">
        <v>40039.15509997683</v>
      </c>
      <c r="F565" s="128">
        <v>1203.3806546558742</v>
      </c>
      <c r="G565" s="128">
        <v>194.18633662885074</v>
      </c>
      <c r="H565" s="128">
        <v>40039.15509997683</v>
      </c>
    </row>
    <row r="567" spans="3:8" ht="12.75">
      <c r="C567" s="150" t="s">
        <v>1221</v>
      </c>
      <c r="D567" s="128">
        <v>0.8874821202745495</v>
      </c>
      <c r="F567" s="128">
        <v>3.5212308841430113</v>
      </c>
      <c r="G567" s="128">
        <v>0.9515051202720329</v>
      </c>
      <c r="H567" s="128">
        <v>0.8927913784565856</v>
      </c>
    </row>
    <row r="568" spans="1:10" ht="12.75">
      <c r="A568" s="144" t="s">
        <v>1210</v>
      </c>
      <c r="C568" s="145" t="s">
        <v>1211</v>
      </c>
      <c r="D568" s="145" t="s">
        <v>1212</v>
      </c>
      <c r="F568" s="145" t="s">
        <v>1213</v>
      </c>
      <c r="G568" s="145" t="s">
        <v>1214</v>
      </c>
      <c r="H568" s="145" t="s">
        <v>1215</v>
      </c>
      <c r="I568" s="146" t="s">
        <v>1216</v>
      </c>
      <c r="J568" s="145" t="s">
        <v>1217</v>
      </c>
    </row>
    <row r="569" spans="1:8" ht="12.75">
      <c r="A569" s="147" t="s">
        <v>1097</v>
      </c>
      <c r="C569" s="148">
        <v>288.1579999998212</v>
      </c>
      <c r="D569" s="128">
        <v>384630.1222243309</v>
      </c>
      <c r="F569" s="128">
        <v>5380</v>
      </c>
      <c r="G569" s="128">
        <v>4810</v>
      </c>
      <c r="H569" s="149" t="s">
        <v>868</v>
      </c>
    </row>
    <row r="571" spans="4:8" ht="12.75">
      <c r="D571" s="128">
        <v>380881.8695406914</v>
      </c>
      <c r="F571" s="128">
        <v>5380</v>
      </c>
      <c r="G571" s="128">
        <v>4810</v>
      </c>
      <c r="H571" s="149" t="s">
        <v>869</v>
      </c>
    </row>
    <row r="573" spans="4:8" ht="12.75">
      <c r="D573" s="128">
        <v>380189.60698604584</v>
      </c>
      <c r="F573" s="128">
        <v>5380</v>
      </c>
      <c r="G573" s="128">
        <v>4810</v>
      </c>
      <c r="H573" s="149" t="s">
        <v>870</v>
      </c>
    </row>
    <row r="575" spans="1:10" ht="12.75">
      <c r="A575" s="144" t="s">
        <v>1218</v>
      </c>
      <c r="C575" s="150" t="s">
        <v>1219</v>
      </c>
      <c r="D575" s="128">
        <v>381900.5329170227</v>
      </c>
      <c r="F575" s="128">
        <v>5380</v>
      </c>
      <c r="G575" s="128">
        <v>4810</v>
      </c>
      <c r="H575" s="128">
        <v>376809.94663383684</v>
      </c>
      <c r="I575" s="128">
        <v>-0.0001</v>
      </c>
      <c r="J575" s="128">
        <v>-0.0001</v>
      </c>
    </row>
    <row r="576" spans="1:8" ht="12.75">
      <c r="A576" s="127">
        <v>38404.846400462964</v>
      </c>
      <c r="C576" s="150" t="s">
        <v>1220</v>
      </c>
      <c r="D576" s="128">
        <v>2389.1002911334112</v>
      </c>
      <c r="H576" s="128">
        <v>2389.1002911334112</v>
      </c>
    </row>
    <row r="578" spans="3:8" ht="12.75">
      <c r="C578" s="150" t="s">
        <v>1221</v>
      </c>
      <c r="D578" s="128">
        <v>0.6255818165230217</v>
      </c>
      <c r="F578" s="128">
        <v>0</v>
      </c>
      <c r="G578" s="128">
        <v>0</v>
      </c>
      <c r="H578" s="128">
        <v>0.63403323412134</v>
      </c>
    </row>
    <row r="579" spans="1:10" ht="12.75">
      <c r="A579" s="144" t="s">
        <v>1210</v>
      </c>
      <c r="C579" s="145" t="s">
        <v>1211</v>
      </c>
      <c r="D579" s="145" t="s">
        <v>1212</v>
      </c>
      <c r="F579" s="145" t="s">
        <v>1213</v>
      </c>
      <c r="G579" s="145" t="s">
        <v>1214</v>
      </c>
      <c r="H579" s="145" t="s">
        <v>1215</v>
      </c>
      <c r="I579" s="146" t="s">
        <v>1216</v>
      </c>
      <c r="J579" s="145" t="s">
        <v>1217</v>
      </c>
    </row>
    <row r="580" spans="1:8" ht="12.75">
      <c r="A580" s="147" t="s">
        <v>1098</v>
      </c>
      <c r="C580" s="148">
        <v>334.94100000010803</v>
      </c>
      <c r="D580" s="128">
        <v>36434.19930869341</v>
      </c>
      <c r="F580" s="128">
        <v>34600</v>
      </c>
      <c r="H580" s="149" t="s">
        <v>871</v>
      </c>
    </row>
    <row r="582" spans="4:8" ht="12.75">
      <c r="D582" s="128">
        <v>36795.78219586611</v>
      </c>
      <c r="F582" s="128">
        <v>34700</v>
      </c>
      <c r="H582" s="149" t="s">
        <v>872</v>
      </c>
    </row>
    <row r="584" spans="4:8" ht="12.75">
      <c r="D584" s="128">
        <v>36776.22310858965</v>
      </c>
      <c r="F584" s="128">
        <v>35100</v>
      </c>
      <c r="H584" s="149" t="s">
        <v>873</v>
      </c>
    </row>
    <row r="586" spans="1:10" ht="12.75">
      <c r="A586" s="144" t="s">
        <v>1218</v>
      </c>
      <c r="C586" s="150" t="s">
        <v>1219</v>
      </c>
      <c r="D586" s="128">
        <v>36668.734871049724</v>
      </c>
      <c r="F586" s="128">
        <v>34800</v>
      </c>
      <c r="H586" s="128">
        <v>1868.7348710497222</v>
      </c>
      <c r="I586" s="128">
        <v>-0.0001</v>
      </c>
      <c r="J586" s="128">
        <v>-0.0001</v>
      </c>
    </row>
    <row r="587" spans="1:8" ht="12.75">
      <c r="A587" s="127">
        <v>38404.84684027778</v>
      </c>
      <c r="C587" s="150" t="s">
        <v>1220</v>
      </c>
      <c r="D587" s="128">
        <v>203.3490520784426</v>
      </c>
      <c r="F587" s="128">
        <v>264.575131106459</v>
      </c>
      <c r="H587" s="128">
        <v>203.3490520784426</v>
      </c>
    </row>
    <row r="589" spans="3:8" ht="12.75">
      <c r="C589" s="150" t="s">
        <v>1221</v>
      </c>
      <c r="D589" s="128">
        <v>0.554557043741884</v>
      </c>
      <c r="F589" s="128">
        <v>0.7602733652484455</v>
      </c>
      <c r="H589" s="128">
        <v>10.88164272143194</v>
      </c>
    </row>
    <row r="590" spans="1:10" ht="12.75">
      <c r="A590" s="144" t="s">
        <v>1210</v>
      </c>
      <c r="C590" s="145" t="s">
        <v>1211</v>
      </c>
      <c r="D590" s="145" t="s">
        <v>1212</v>
      </c>
      <c r="F590" s="145" t="s">
        <v>1213</v>
      </c>
      <c r="G590" s="145" t="s">
        <v>1214</v>
      </c>
      <c r="H590" s="145" t="s">
        <v>1215</v>
      </c>
      <c r="I590" s="146" t="s">
        <v>1216</v>
      </c>
      <c r="J590" s="145" t="s">
        <v>1217</v>
      </c>
    </row>
    <row r="591" spans="1:8" ht="12.75">
      <c r="A591" s="147" t="s">
        <v>1102</v>
      </c>
      <c r="C591" s="148">
        <v>393.36599999992177</v>
      </c>
      <c r="D591" s="128">
        <v>197839.29312252998</v>
      </c>
      <c r="F591" s="128">
        <v>8200</v>
      </c>
      <c r="G591" s="128">
        <v>8100</v>
      </c>
      <c r="H591" s="149" t="s">
        <v>874</v>
      </c>
    </row>
    <row r="593" spans="4:8" ht="12.75">
      <c r="D593" s="128">
        <v>195398.16375279427</v>
      </c>
      <c r="F593" s="128">
        <v>8200</v>
      </c>
      <c r="G593" s="128">
        <v>8100</v>
      </c>
      <c r="H593" s="149" t="s">
        <v>875</v>
      </c>
    </row>
    <row r="595" spans="4:8" ht="12.75">
      <c r="D595" s="128">
        <v>194481.53191399574</v>
      </c>
      <c r="F595" s="128">
        <v>8100</v>
      </c>
      <c r="G595" s="128">
        <v>8100</v>
      </c>
      <c r="H595" s="149" t="s">
        <v>876</v>
      </c>
    </row>
    <row r="597" spans="1:10" ht="12.75">
      <c r="A597" s="144" t="s">
        <v>1218</v>
      </c>
      <c r="C597" s="150" t="s">
        <v>1219</v>
      </c>
      <c r="D597" s="128">
        <v>195906.32959644002</v>
      </c>
      <c r="F597" s="128">
        <v>8166.666666666666</v>
      </c>
      <c r="G597" s="128">
        <v>8100</v>
      </c>
      <c r="H597" s="128">
        <v>187772.99626310664</v>
      </c>
      <c r="I597" s="128">
        <v>-0.0001</v>
      </c>
      <c r="J597" s="128">
        <v>-0.0001</v>
      </c>
    </row>
    <row r="598" spans="1:8" ht="12.75">
      <c r="A598" s="127">
        <v>38404.847291666665</v>
      </c>
      <c r="C598" s="150" t="s">
        <v>1220</v>
      </c>
      <c r="D598" s="128">
        <v>1735.6020502586355</v>
      </c>
      <c r="F598" s="128">
        <v>57.73502691896257</v>
      </c>
      <c r="H598" s="128">
        <v>1735.6020502586355</v>
      </c>
    </row>
    <row r="600" spans="3:8" ht="12.75">
      <c r="C600" s="150" t="s">
        <v>1221</v>
      </c>
      <c r="D600" s="128">
        <v>0.8859346473561694</v>
      </c>
      <c r="F600" s="128">
        <v>0.7069595132934192</v>
      </c>
      <c r="G600" s="128">
        <v>0</v>
      </c>
      <c r="H600" s="128">
        <v>0.9243086518291045</v>
      </c>
    </row>
    <row r="601" spans="1:10" ht="12.75">
      <c r="A601" s="144" t="s">
        <v>1210</v>
      </c>
      <c r="C601" s="145" t="s">
        <v>1211</v>
      </c>
      <c r="D601" s="145" t="s">
        <v>1212</v>
      </c>
      <c r="F601" s="145" t="s">
        <v>1213</v>
      </c>
      <c r="G601" s="145" t="s">
        <v>1214</v>
      </c>
      <c r="H601" s="145" t="s">
        <v>1215</v>
      </c>
      <c r="I601" s="146" t="s">
        <v>1216</v>
      </c>
      <c r="J601" s="145" t="s">
        <v>1217</v>
      </c>
    </row>
    <row r="602" spans="1:8" ht="12.75">
      <c r="A602" s="147" t="s">
        <v>1096</v>
      </c>
      <c r="C602" s="148">
        <v>396.15199999976903</v>
      </c>
      <c r="D602" s="128">
        <v>301846.7831759453</v>
      </c>
      <c r="F602" s="128">
        <v>91900</v>
      </c>
      <c r="G602" s="128">
        <v>93500</v>
      </c>
      <c r="H602" s="149" t="s">
        <v>877</v>
      </c>
    </row>
    <row r="604" spans="4:8" ht="12.75">
      <c r="D604" s="128">
        <v>295045.40344142914</v>
      </c>
      <c r="F604" s="128">
        <v>93900</v>
      </c>
      <c r="G604" s="128">
        <v>93400</v>
      </c>
      <c r="H604" s="149" t="s">
        <v>878</v>
      </c>
    </row>
    <row r="606" spans="4:8" ht="12.75">
      <c r="D606" s="128">
        <v>301857.2735362053</v>
      </c>
      <c r="F606" s="128">
        <v>93800</v>
      </c>
      <c r="G606" s="128">
        <v>93700</v>
      </c>
      <c r="H606" s="149" t="s">
        <v>879</v>
      </c>
    </row>
    <row r="608" spans="1:10" ht="12.75">
      <c r="A608" s="144" t="s">
        <v>1218</v>
      </c>
      <c r="C608" s="150" t="s">
        <v>1219</v>
      </c>
      <c r="D608" s="128">
        <v>299583.15338452655</v>
      </c>
      <c r="F608" s="128">
        <v>93200</v>
      </c>
      <c r="G608" s="128">
        <v>93533.33333333334</v>
      </c>
      <c r="H608" s="128">
        <v>206218.27030882303</v>
      </c>
      <c r="I608" s="128">
        <v>-0.0001</v>
      </c>
      <c r="J608" s="128">
        <v>-0.0001</v>
      </c>
    </row>
    <row r="609" spans="1:8" ht="12.75">
      <c r="A609" s="127">
        <v>38404.84775462963</v>
      </c>
      <c r="C609" s="150" t="s">
        <v>1220</v>
      </c>
      <c r="D609" s="128">
        <v>3929.810227155802</v>
      </c>
      <c r="F609" s="128">
        <v>1126.9427669584647</v>
      </c>
      <c r="G609" s="128">
        <v>152.7525231651947</v>
      </c>
      <c r="H609" s="128">
        <v>3929.810227155802</v>
      </c>
    </row>
    <row r="611" spans="3:8" ht="12.75">
      <c r="C611" s="150" t="s">
        <v>1221</v>
      </c>
      <c r="D611" s="128">
        <v>1.3117594172966525</v>
      </c>
      <c r="F611" s="128">
        <v>1.2091660589683098</v>
      </c>
      <c r="G611" s="128">
        <v>0.16331346026214688</v>
      </c>
      <c r="H611" s="128">
        <v>1.9056557022181877</v>
      </c>
    </row>
    <row r="612" spans="1:10" ht="12.75">
      <c r="A612" s="144" t="s">
        <v>1210</v>
      </c>
      <c r="C612" s="145" t="s">
        <v>1211</v>
      </c>
      <c r="D612" s="145" t="s">
        <v>1212</v>
      </c>
      <c r="F612" s="145" t="s">
        <v>1213</v>
      </c>
      <c r="G612" s="145" t="s">
        <v>1214</v>
      </c>
      <c r="H612" s="145" t="s">
        <v>1215</v>
      </c>
      <c r="I612" s="146" t="s">
        <v>1216</v>
      </c>
      <c r="J612" s="145" t="s">
        <v>1217</v>
      </c>
    </row>
    <row r="613" spans="1:8" ht="12.75">
      <c r="A613" s="147" t="s">
        <v>1103</v>
      </c>
      <c r="C613" s="148">
        <v>589.5920000001788</v>
      </c>
      <c r="D613" s="128">
        <v>13248.263120055199</v>
      </c>
      <c r="F613" s="128">
        <v>1890</v>
      </c>
      <c r="G613" s="128">
        <v>1879.9999999981374</v>
      </c>
      <c r="H613" s="149" t="s">
        <v>880</v>
      </c>
    </row>
    <row r="615" spans="4:8" ht="12.75">
      <c r="D615" s="128">
        <v>13029.916566848755</v>
      </c>
      <c r="F615" s="128">
        <v>1860</v>
      </c>
      <c r="G615" s="128">
        <v>1870.0000000018626</v>
      </c>
      <c r="H615" s="149" t="s">
        <v>881</v>
      </c>
    </row>
    <row r="617" spans="4:8" ht="12.75">
      <c r="D617" s="128">
        <v>13022.191453546286</v>
      </c>
      <c r="F617" s="128">
        <v>1900</v>
      </c>
      <c r="G617" s="128">
        <v>1860</v>
      </c>
      <c r="H617" s="149" t="s">
        <v>882</v>
      </c>
    </row>
    <row r="619" spans="1:10" ht="12.75">
      <c r="A619" s="144" t="s">
        <v>1218</v>
      </c>
      <c r="C619" s="150" t="s">
        <v>1219</v>
      </c>
      <c r="D619" s="128">
        <v>13100.123713483412</v>
      </c>
      <c r="F619" s="128">
        <v>1883.3333333333335</v>
      </c>
      <c r="G619" s="128">
        <v>1870</v>
      </c>
      <c r="H619" s="128">
        <v>11223.861509857194</v>
      </c>
      <c r="I619" s="128">
        <v>-0.0001</v>
      </c>
      <c r="J619" s="128">
        <v>-0.0001</v>
      </c>
    </row>
    <row r="620" spans="1:8" ht="12.75">
      <c r="A620" s="127">
        <v>38404.84825231481</v>
      </c>
      <c r="C620" s="150" t="s">
        <v>1220</v>
      </c>
      <c r="D620" s="128">
        <v>128.35062204152518</v>
      </c>
      <c r="F620" s="128">
        <v>20.816659994661325</v>
      </c>
      <c r="G620" s="128">
        <v>9.999999999086063</v>
      </c>
      <c r="H620" s="128">
        <v>128.35062204152518</v>
      </c>
    </row>
    <row r="622" spans="3:8" ht="12.75">
      <c r="C622" s="150" t="s">
        <v>1221</v>
      </c>
      <c r="D622" s="128">
        <v>0.9797664880784235</v>
      </c>
      <c r="F622" s="128">
        <v>1.105309380247504</v>
      </c>
      <c r="G622" s="128">
        <v>0.5347593582398964</v>
      </c>
      <c r="H622" s="128">
        <v>1.1435513698097852</v>
      </c>
    </row>
    <row r="623" spans="1:10" ht="12.75">
      <c r="A623" s="144" t="s">
        <v>1210</v>
      </c>
      <c r="C623" s="145" t="s">
        <v>1211</v>
      </c>
      <c r="D623" s="145" t="s">
        <v>1212</v>
      </c>
      <c r="F623" s="145" t="s">
        <v>1213</v>
      </c>
      <c r="G623" s="145" t="s">
        <v>1214</v>
      </c>
      <c r="H623" s="145" t="s">
        <v>1215</v>
      </c>
      <c r="I623" s="146" t="s">
        <v>1216</v>
      </c>
      <c r="J623" s="145" t="s">
        <v>1217</v>
      </c>
    </row>
    <row r="624" spans="1:8" ht="12.75">
      <c r="A624" s="147" t="s">
        <v>1104</v>
      </c>
      <c r="C624" s="148">
        <v>766.4900000002235</v>
      </c>
      <c r="D624" s="128">
        <v>1900.8576019685715</v>
      </c>
      <c r="F624" s="128">
        <v>1543</v>
      </c>
      <c r="G624" s="128">
        <v>1729</v>
      </c>
      <c r="H624" s="149" t="s">
        <v>883</v>
      </c>
    </row>
    <row r="626" spans="4:8" ht="12.75">
      <c r="D626" s="128">
        <v>1803.5</v>
      </c>
      <c r="F626" s="128">
        <v>1569</v>
      </c>
      <c r="G626" s="128">
        <v>1640</v>
      </c>
      <c r="H626" s="149" t="s">
        <v>884</v>
      </c>
    </row>
    <row r="628" spans="4:8" ht="12.75">
      <c r="D628" s="128">
        <v>1877.9328017327935</v>
      </c>
      <c r="F628" s="128">
        <v>1693</v>
      </c>
      <c r="G628" s="128">
        <v>1606</v>
      </c>
      <c r="H628" s="149" t="s">
        <v>885</v>
      </c>
    </row>
    <row r="630" spans="1:10" ht="12.75">
      <c r="A630" s="144" t="s">
        <v>1218</v>
      </c>
      <c r="C630" s="150" t="s">
        <v>1219</v>
      </c>
      <c r="D630" s="128">
        <v>1860.763467900455</v>
      </c>
      <c r="F630" s="128">
        <v>1601.6666666666665</v>
      </c>
      <c r="G630" s="128">
        <v>1658.3333333333335</v>
      </c>
      <c r="H630" s="128">
        <v>229.65777684354444</v>
      </c>
      <c r="I630" s="128">
        <v>-0.0001</v>
      </c>
      <c r="J630" s="128">
        <v>-0.0001</v>
      </c>
    </row>
    <row r="631" spans="1:8" ht="12.75">
      <c r="A631" s="127">
        <v>38404.84875</v>
      </c>
      <c r="C631" s="150" t="s">
        <v>1220</v>
      </c>
      <c r="D631" s="128">
        <v>50.899068591210636</v>
      </c>
      <c r="F631" s="128">
        <v>80.1581769586443</v>
      </c>
      <c r="G631" s="128">
        <v>63.51640208114226</v>
      </c>
      <c r="H631" s="128">
        <v>50.899068591210636</v>
      </c>
    </row>
    <row r="633" spans="3:8" ht="12.75">
      <c r="C633" s="150" t="s">
        <v>1221</v>
      </c>
      <c r="D633" s="128">
        <v>2.735386279301867</v>
      </c>
      <c r="F633" s="128">
        <v>5.004672859020456</v>
      </c>
      <c r="G633" s="128">
        <v>3.83013479886285</v>
      </c>
      <c r="H633" s="128">
        <v>22.163006753255253</v>
      </c>
    </row>
    <row r="634" spans="1:16" ht="12.75">
      <c r="A634" s="138" t="s">
        <v>1275</v>
      </c>
      <c r="B634" s="133" t="s">
        <v>1238</v>
      </c>
      <c r="D634" s="138" t="s">
        <v>1276</v>
      </c>
      <c r="E634" s="133" t="s">
        <v>1277</v>
      </c>
      <c r="F634" s="134" t="s">
        <v>1226</v>
      </c>
      <c r="G634" s="139" t="s">
        <v>1279</v>
      </c>
      <c r="H634" s="140">
        <v>1</v>
      </c>
      <c r="I634" s="141" t="s">
        <v>1280</v>
      </c>
      <c r="J634" s="140">
        <v>6</v>
      </c>
      <c r="K634" s="139" t="s">
        <v>1281</v>
      </c>
      <c r="L634" s="142">
        <v>1</v>
      </c>
      <c r="M634" s="139" t="s">
        <v>1282</v>
      </c>
      <c r="N634" s="143">
        <v>1</v>
      </c>
      <c r="O634" s="139" t="s">
        <v>1283</v>
      </c>
      <c r="P634" s="143">
        <v>1</v>
      </c>
    </row>
    <row r="636" spans="1:10" ht="12.75">
      <c r="A636" s="144" t="s">
        <v>1210</v>
      </c>
      <c r="C636" s="145" t="s">
        <v>1211</v>
      </c>
      <c r="D636" s="145" t="s">
        <v>1212</v>
      </c>
      <c r="F636" s="145" t="s">
        <v>1213</v>
      </c>
      <c r="G636" s="145" t="s">
        <v>1214</v>
      </c>
      <c r="H636" s="145" t="s">
        <v>1215</v>
      </c>
      <c r="I636" s="146" t="s">
        <v>1216</v>
      </c>
      <c r="J636" s="145" t="s">
        <v>1217</v>
      </c>
    </row>
    <row r="637" spans="1:8" ht="12.75">
      <c r="A637" s="147" t="s">
        <v>1081</v>
      </c>
      <c r="C637" s="148">
        <v>178.2290000000503</v>
      </c>
      <c r="D637" s="128">
        <v>394.78788757370785</v>
      </c>
      <c r="F637" s="128">
        <v>389</v>
      </c>
      <c r="G637" s="128">
        <v>371</v>
      </c>
      <c r="H637" s="149" t="s">
        <v>886</v>
      </c>
    </row>
    <row r="639" spans="4:8" ht="12.75">
      <c r="D639" s="128">
        <v>400.6423615296371</v>
      </c>
      <c r="F639" s="128">
        <v>345</v>
      </c>
      <c r="G639" s="128">
        <v>373</v>
      </c>
      <c r="H639" s="149" t="s">
        <v>887</v>
      </c>
    </row>
    <row r="641" spans="4:8" ht="12.75">
      <c r="D641" s="128">
        <v>391</v>
      </c>
      <c r="F641" s="128">
        <v>348</v>
      </c>
      <c r="G641" s="128">
        <v>310</v>
      </c>
      <c r="H641" s="149" t="s">
        <v>888</v>
      </c>
    </row>
    <row r="643" spans="1:8" ht="12.75">
      <c r="A643" s="144" t="s">
        <v>1218</v>
      </c>
      <c r="C643" s="150" t="s">
        <v>1219</v>
      </c>
      <c r="D643" s="128">
        <v>395.47674970111495</v>
      </c>
      <c r="F643" s="128">
        <v>360.66666666666663</v>
      </c>
      <c r="G643" s="128">
        <v>351.33333333333337</v>
      </c>
      <c r="H643" s="128">
        <v>40.71945609465938</v>
      </c>
    </row>
    <row r="644" spans="1:8" ht="12.75">
      <c r="A644" s="127">
        <v>38404.85103009259</v>
      </c>
      <c r="C644" s="150" t="s">
        <v>1220</v>
      </c>
      <c r="D644" s="128">
        <v>4.857950415554839</v>
      </c>
      <c r="F644" s="128">
        <v>24.583192089989726</v>
      </c>
      <c r="G644" s="128">
        <v>35.809682117177935</v>
      </c>
      <c r="H644" s="128">
        <v>4.857950415554839</v>
      </c>
    </row>
    <row r="646" spans="3:8" ht="12.75">
      <c r="C646" s="150" t="s">
        <v>1221</v>
      </c>
      <c r="D646" s="128">
        <v>1.2283782597147062</v>
      </c>
      <c r="F646" s="128">
        <v>6.816042169128392</v>
      </c>
      <c r="G646" s="128">
        <v>10.192509141511747</v>
      </c>
      <c r="H646" s="128">
        <v>11.930292988839778</v>
      </c>
    </row>
    <row r="647" spans="1:10" ht="12.75">
      <c r="A647" s="144" t="s">
        <v>1210</v>
      </c>
      <c r="C647" s="145" t="s">
        <v>1211</v>
      </c>
      <c r="D647" s="145" t="s">
        <v>1212</v>
      </c>
      <c r="F647" s="145" t="s">
        <v>1213</v>
      </c>
      <c r="G647" s="145" t="s">
        <v>1214</v>
      </c>
      <c r="H647" s="145" t="s">
        <v>1215</v>
      </c>
      <c r="I647" s="146" t="s">
        <v>1216</v>
      </c>
      <c r="J647" s="145" t="s">
        <v>1217</v>
      </c>
    </row>
    <row r="648" spans="1:8" ht="12.75">
      <c r="A648" s="147" t="s">
        <v>1097</v>
      </c>
      <c r="C648" s="148">
        <v>251.61100000003353</v>
      </c>
      <c r="D648" s="128">
        <v>4522650.177833557</v>
      </c>
      <c r="F648" s="128">
        <v>32700</v>
      </c>
      <c r="G648" s="128">
        <v>29300</v>
      </c>
      <c r="H648" s="149" t="s">
        <v>889</v>
      </c>
    </row>
    <row r="650" spans="4:8" ht="12.75">
      <c r="D650" s="128">
        <v>4513128.991195679</v>
      </c>
      <c r="F650" s="128">
        <v>34000</v>
      </c>
      <c r="G650" s="128">
        <v>29800</v>
      </c>
      <c r="H650" s="149" t="s">
        <v>890</v>
      </c>
    </row>
    <row r="652" spans="4:8" ht="12.75">
      <c r="D652" s="128">
        <v>4423665.4381866455</v>
      </c>
      <c r="F652" s="128">
        <v>32700</v>
      </c>
      <c r="G652" s="128">
        <v>29700</v>
      </c>
      <c r="H652" s="149" t="s">
        <v>891</v>
      </c>
    </row>
    <row r="654" spans="1:10" ht="12.75">
      <c r="A654" s="144" t="s">
        <v>1218</v>
      </c>
      <c r="C654" s="150" t="s">
        <v>1219</v>
      </c>
      <c r="D654" s="128">
        <v>4486481.535738627</v>
      </c>
      <c r="F654" s="128">
        <v>33133.333333333336</v>
      </c>
      <c r="G654" s="128">
        <v>29600</v>
      </c>
      <c r="H654" s="128">
        <v>4455132.284186966</v>
      </c>
      <c r="I654" s="128">
        <v>-0.0001</v>
      </c>
      <c r="J654" s="128">
        <v>-0.0001</v>
      </c>
    </row>
    <row r="655" spans="1:8" ht="12.75">
      <c r="A655" s="127">
        <v>38404.851539351854</v>
      </c>
      <c r="C655" s="150" t="s">
        <v>1220</v>
      </c>
      <c r="D655" s="128">
        <v>54608.239602585</v>
      </c>
      <c r="F655" s="128">
        <v>750.5553499465136</v>
      </c>
      <c r="G655" s="128">
        <v>264.575131106459</v>
      </c>
      <c r="H655" s="128">
        <v>54608.239602585</v>
      </c>
    </row>
    <row r="657" spans="3:8" ht="12.75">
      <c r="C657" s="150" t="s">
        <v>1221</v>
      </c>
      <c r="D657" s="128">
        <v>1.2171729487257246</v>
      </c>
      <c r="F657" s="128">
        <v>2.265257595412013</v>
      </c>
      <c r="G657" s="128">
        <v>0.8938349023866858</v>
      </c>
      <c r="H657" s="128">
        <v>1.2257377810398886</v>
      </c>
    </row>
    <row r="658" spans="1:10" ht="12.75">
      <c r="A658" s="144" t="s">
        <v>1210</v>
      </c>
      <c r="C658" s="145" t="s">
        <v>1211</v>
      </c>
      <c r="D658" s="145" t="s">
        <v>1212</v>
      </c>
      <c r="F658" s="145" t="s">
        <v>1213</v>
      </c>
      <c r="G658" s="145" t="s">
        <v>1214</v>
      </c>
      <c r="H658" s="145" t="s">
        <v>1215</v>
      </c>
      <c r="I658" s="146" t="s">
        <v>1216</v>
      </c>
      <c r="J658" s="145" t="s">
        <v>1217</v>
      </c>
    </row>
    <row r="659" spans="1:8" ht="12.75">
      <c r="A659" s="147" t="s">
        <v>1100</v>
      </c>
      <c r="C659" s="148">
        <v>257.6099999998696</v>
      </c>
      <c r="D659" s="128">
        <v>317649.79805612564</v>
      </c>
      <c r="F659" s="128">
        <v>15539.999999985099</v>
      </c>
      <c r="G659" s="128">
        <v>13364.999999985099</v>
      </c>
      <c r="H659" s="149" t="s">
        <v>892</v>
      </c>
    </row>
    <row r="661" spans="4:8" ht="12.75">
      <c r="D661" s="128">
        <v>322226.3869314194</v>
      </c>
      <c r="F661" s="128">
        <v>15510.000000014901</v>
      </c>
      <c r="G661" s="128">
        <v>13460.000000014901</v>
      </c>
      <c r="H661" s="149" t="s">
        <v>1137</v>
      </c>
    </row>
    <row r="663" spans="4:8" ht="12.75">
      <c r="D663" s="128">
        <v>317157.18923950195</v>
      </c>
      <c r="F663" s="128">
        <v>15317.5</v>
      </c>
      <c r="G663" s="128">
        <v>13489.999999985099</v>
      </c>
      <c r="H663" s="149" t="s">
        <v>894</v>
      </c>
    </row>
    <row r="665" spans="1:10" ht="12.75">
      <c r="A665" s="144" t="s">
        <v>1218</v>
      </c>
      <c r="C665" s="150" t="s">
        <v>1219</v>
      </c>
      <c r="D665" s="128">
        <v>319011.12474234897</v>
      </c>
      <c r="F665" s="128">
        <v>15455.833333333332</v>
      </c>
      <c r="G665" s="128">
        <v>13438.333333328366</v>
      </c>
      <c r="H665" s="128">
        <v>304564.04140901816</v>
      </c>
      <c r="I665" s="128">
        <v>-0.0001</v>
      </c>
      <c r="J665" s="128">
        <v>-0.0001</v>
      </c>
    </row>
    <row r="666" spans="1:8" ht="12.75">
      <c r="A666" s="127">
        <v>38404.8521875</v>
      </c>
      <c r="C666" s="150" t="s">
        <v>1220</v>
      </c>
      <c r="D666" s="128">
        <v>2795.3710075580007</v>
      </c>
      <c r="F666" s="128">
        <v>120.7355926513618</v>
      </c>
      <c r="G666" s="128">
        <v>65.25590650618291</v>
      </c>
      <c r="H666" s="128">
        <v>2795.3710075580007</v>
      </c>
    </row>
    <row r="668" spans="3:8" ht="12.75">
      <c r="C668" s="150" t="s">
        <v>1221</v>
      </c>
      <c r="D668" s="128">
        <v>0.8762612933375589</v>
      </c>
      <c r="F668" s="128">
        <v>0.7811652082904739</v>
      </c>
      <c r="G668" s="128">
        <v>0.48559523631060664</v>
      </c>
      <c r="H668" s="128">
        <v>0.9178270010555584</v>
      </c>
    </row>
    <row r="669" spans="1:10" ht="12.75">
      <c r="A669" s="144" t="s">
        <v>1210</v>
      </c>
      <c r="C669" s="145" t="s">
        <v>1211</v>
      </c>
      <c r="D669" s="145" t="s">
        <v>1212</v>
      </c>
      <c r="F669" s="145" t="s">
        <v>1213</v>
      </c>
      <c r="G669" s="145" t="s">
        <v>1214</v>
      </c>
      <c r="H669" s="145" t="s">
        <v>1215</v>
      </c>
      <c r="I669" s="146" t="s">
        <v>1216</v>
      </c>
      <c r="J669" s="145" t="s">
        <v>1217</v>
      </c>
    </row>
    <row r="670" spans="1:8" ht="12.75">
      <c r="A670" s="147" t="s">
        <v>1099</v>
      </c>
      <c r="C670" s="148">
        <v>259.9399999999441</v>
      </c>
      <c r="D670" s="128">
        <v>2482942.4517211914</v>
      </c>
      <c r="F670" s="128">
        <v>24975</v>
      </c>
      <c r="G670" s="128">
        <v>23400</v>
      </c>
      <c r="H670" s="149" t="s">
        <v>895</v>
      </c>
    </row>
    <row r="672" spans="4:8" ht="12.75">
      <c r="D672" s="128">
        <v>2510749.106903076</v>
      </c>
      <c r="F672" s="128">
        <v>25250</v>
      </c>
      <c r="G672" s="128">
        <v>23375</v>
      </c>
      <c r="H672" s="149" t="s">
        <v>896</v>
      </c>
    </row>
    <row r="674" spans="4:8" ht="12.75">
      <c r="D674" s="128">
        <v>2456992.300251007</v>
      </c>
      <c r="F674" s="128">
        <v>25375</v>
      </c>
      <c r="G674" s="128">
        <v>23175</v>
      </c>
      <c r="H674" s="149" t="s">
        <v>897</v>
      </c>
    </row>
    <row r="676" spans="1:10" ht="12.75">
      <c r="A676" s="144" t="s">
        <v>1218</v>
      </c>
      <c r="C676" s="150" t="s">
        <v>1219</v>
      </c>
      <c r="D676" s="128">
        <v>2483561.286291758</v>
      </c>
      <c r="F676" s="128">
        <v>25200</v>
      </c>
      <c r="G676" s="128">
        <v>23316.666666666664</v>
      </c>
      <c r="H676" s="128">
        <v>2459319.2447692663</v>
      </c>
      <c r="I676" s="128">
        <v>-0.0001</v>
      </c>
      <c r="J676" s="128">
        <v>-0.0001</v>
      </c>
    </row>
    <row r="677" spans="1:8" ht="12.75">
      <c r="A677" s="127">
        <v>38404.85287037037</v>
      </c>
      <c r="C677" s="150" t="s">
        <v>1220</v>
      </c>
      <c r="D677" s="128">
        <v>26883.74569372728</v>
      </c>
      <c r="F677" s="128">
        <v>204.63381929681123</v>
      </c>
      <c r="G677" s="128">
        <v>123.32207155790618</v>
      </c>
      <c r="H677" s="128">
        <v>26883.74569372728</v>
      </c>
    </row>
    <row r="679" spans="3:8" ht="12.75">
      <c r="C679" s="150" t="s">
        <v>1221</v>
      </c>
      <c r="D679" s="128">
        <v>1.082467577591685</v>
      </c>
      <c r="F679" s="128">
        <v>0.8120389654635367</v>
      </c>
      <c r="G679" s="128">
        <v>0.5289009502126071</v>
      </c>
      <c r="H679" s="128">
        <v>1.0931376945431708</v>
      </c>
    </row>
    <row r="680" spans="1:10" ht="12.75">
      <c r="A680" s="144" t="s">
        <v>1210</v>
      </c>
      <c r="C680" s="145" t="s">
        <v>1211</v>
      </c>
      <c r="D680" s="145" t="s">
        <v>1212</v>
      </c>
      <c r="F680" s="145" t="s">
        <v>1213</v>
      </c>
      <c r="G680" s="145" t="s">
        <v>1214</v>
      </c>
      <c r="H680" s="145" t="s">
        <v>1215</v>
      </c>
      <c r="I680" s="146" t="s">
        <v>1216</v>
      </c>
      <c r="J680" s="145" t="s">
        <v>1217</v>
      </c>
    </row>
    <row r="681" spans="1:8" ht="12.75">
      <c r="A681" s="147" t="s">
        <v>1101</v>
      </c>
      <c r="C681" s="148">
        <v>285.2129999999888</v>
      </c>
      <c r="D681" s="128">
        <v>1083091.7626304626</v>
      </c>
      <c r="F681" s="128">
        <v>14750</v>
      </c>
      <c r="G681" s="128">
        <v>12925</v>
      </c>
      <c r="H681" s="149" t="s">
        <v>898</v>
      </c>
    </row>
    <row r="683" spans="4:8" ht="12.75">
      <c r="D683" s="128">
        <v>1083727.3977832794</v>
      </c>
      <c r="F683" s="128">
        <v>15025</v>
      </c>
      <c r="G683" s="128">
        <v>12925</v>
      </c>
      <c r="H683" s="149" t="s">
        <v>899</v>
      </c>
    </row>
    <row r="685" spans="4:8" ht="12.75">
      <c r="D685" s="128">
        <v>1070308.274154663</v>
      </c>
      <c r="F685" s="128">
        <v>15175</v>
      </c>
      <c r="G685" s="128">
        <v>12925</v>
      </c>
      <c r="H685" s="149" t="s">
        <v>900</v>
      </c>
    </row>
    <row r="687" spans="1:10" ht="12.75">
      <c r="A687" s="144" t="s">
        <v>1218</v>
      </c>
      <c r="C687" s="150" t="s">
        <v>1219</v>
      </c>
      <c r="D687" s="128">
        <v>1079042.4781894684</v>
      </c>
      <c r="F687" s="128">
        <v>14983.333333333332</v>
      </c>
      <c r="G687" s="128">
        <v>12925</v>
      </c>
      <c r="H687" s="128">
        <v>1065157.4443914117</v>
      </c>
      <c r="I687" s="128">
        <v>-0.0001</v>
      </c>
      <c r="J687" s="128">
        <v>-0.0001</v>
      </c>
    </row>
    <row r="688" spans="1:8" ht="12.75">
      <c r="A688" s="127">
        <v>38404.853541666664</v>
      </c>
      <c r="C688" s="150" t="s">
        <v>1220</v>
      </c>
      <c r="D688" s="128">
        <v>7570.716485454002</v>
      </c>
      <c r="F688" s="128">
        <v>215.54195260629274</v>
      </c>
      <c r="H688" s="128">
        <v>7570.716485454002</v>
      </c>
    </row>
    <row r="690" spans="3:8" ht="12.75">
      <c r="C690" s="150" t="s">
        <v>1221</v>
      </c>
      <c r="D690" s="128">
        <v>0.7016143144018716</v>
      </c>
      <c r="F690" s="128">
        <v>1.4385447337461141</v>
      </c>
      <c r="G690" s="128">
        <v>0</v>
      </c>
      <c r="H690" s="128">
        <v>0.7107603223652638</v>
      </c>
    </row>
    <row r="691" spans="1:10" ht="12.75">
      <c r="A691" s="144" t="s">
        <v>1210</v>
      </c>
      <c r="C691" s="145" t="s">
        <v>1211</v>
      </c>
      <c r="D691" s="145" t="s">
        <v>1212</v>
      </c>
      <c r="F691" s="145" t="s">
        <v>1213</v>
      </c>
      <c r="G691" s="145" t="s">
        <v>1214</v>
      </c>
      <c r="H691" s="145" t="s">
        <v>1215</v>
      </c>
      <c r="I691" s="146" t="s">
        <v>1216</v>
      </c>
      <c r="J691" s="145" t="s">
        <v>1217</v>
      </c>
    </row>
    <row r="692" spans="1:8" ht="12.75">
      <c r="A692" s="147" t="s">
        <v>1097</v>
      </c>
      <c r="C692" s="148">
        <v>288.1579999998212</v>
      </c>
      <c r="D692" s="128">
        <v>450353.4528427124</v>
      </c>
      <c r="F692" s="128">
        <v>5450</v>
      </c>
      <c r="G692" s="128">
        <v>5040</v>
      </c>
      <c r="H692" s="149" t="s">
        <v>901</v>
      </c>
    </row>
    <row r="694" spans="4:8" ht="12.75">
      <c r="D694" s="128">
        <v>436588.55024909973</v>
      </c>
      <c r="F694" s="128">
        <v>5450</v>
      </c>
      <c r="G694" s="128">
        <v>5040</v>
      </c>
      <c r="H694" s="149" t="s">
        <v>902</v>
      </c>
    </row>
    <row r="696" spans="4:8" ht="12.75">
      <c r="D696" s="128">
        <v>459025.54893779755</v>
      </c>
      <c r="F696" s="128">
        <v>5450</v>
      </c>
      <c r="G696" s="128">
        <v>5040</v>
      </c>
      <c r="H696" s="149" t="s">
        <v>903</v>
      </c>
    </row>
    <row r="698" spans="1:10" ht="12.75">
      <c r="A698" s="144" t="s">
        <v>1218</v>
      </c>
      <c r="C698" s="150" t="s">
        <v>1219</v>
      </c>
      <c r="D698" s="128">
        <v>448655.85067653656</v>
      </c>
      <c r="F698" s="128">
        <v>5450</v>
      </c>
      <c r="G698" s="128">
        <v>5040</v>
      </c>
      <c r="H698" s="128">
        <v>443414.0254552976</v>
      </c>
      <c r="I698" s="128">
        <v>-0.0001</v>
      </c>
      <c r="J698" s="128">
        <v>-0.0001</v>
      </c>
    </row>
    <row r="699" spans="1:8" ht="12.75">
      <c r="A699" s="127">
        <v>38404.85396990741</v>
      </c>
      <c r="C699" s="150" t="s">
        <v>1220</v>
      </c>
      <c r="D699" s="128">
        <v>11314.420770640632</v>
      </c>
      <c r="H699" s="128">
        <v>11314.420770640632</v>
      </c>
    </row>
    <row r="701" spans="3:8" ht="12.75">
      <c r="C701" s="150" t="s">
        <v>1221</v>
      </c>
      <c r="D701" s="128">
        <v>2.5218484844406692</v>
      </c>
      <c r="F701" s="128">
        <v>0</v>
      </c>
      <c r="G701" s="128">
        <v>0</v>
      </c>
      <c r="H701" s="128">
        <v>2.5516605522396327</v>
      </c>
    </row>
    <row r="702" spans="1:10" ht="12.75">
      <c r="A702" s="144" t="s">
        <v>1210</v>
      </c>
      <c r="C702" s="145" t="s">
        <v>1211</v>
      </c>
      <c r="D702" s="145" t="s">
        <v>1212</v>
      </c>
      <c r="F702" s="145" t="s">
        <v>1213</v>
      </c>
      <c r="G702" s="145" t="s">
        <v>1214</v>
      </c>
      <c r="H702" s="145" t="s">
        <v>1215</v>
      </c>
      <c r="I702" s="146" t="s">
        <v>1216</v>
      </c>
      <c r="J702" s="145" t="s">
        <v>1217</v>
      </c>
    </row>
    <row r="703" spans="1:8" ht="12.75">
      <c r="A703" s="147" t="s">
        <v>1098</v>
      </c>
      <c r="C703" s="148">
        <v>334.94100000010803</v>
      </c>
      <c r="D703" s="128">
        <v>194503.59846639633</v>
      </c>
      <c r="F703" s="128">
        <v>36000</v>
      </c>
      <c r="H703" s="149" t="s">
        <v>904</v>
      </c>
    </row>
    <row r="705" spans="4:8" ht="12.75">
      <c r="D705" s="128">
        <v>195225.30080723763</v>
      </c>
      <c r="F705" s="128">
        <v>36500</v>
      </c>
      <c r="H705" s="149" t="s">
        <v>905</v>
      </c>
    </row>
    <row r="707" spans="4:8" ht="12.75">
      <c r="D707" s="128">
        <v>197665.48375701904</v>
      </c>
      <c r="F707" s="128">
        <v>36100</v>
      </c>
      <c r="H707" s="149" t="s">
        <v>906</v>
      </c>
    </row>
    <row r="709" spans="1:10" ht="12.75">
      <c r="A709" s="144" t="s">
        <v>1218</v>
      </c>
      <c r="C709" s="150" t="s">
        <v>1219</v>
      </c>
      <c r="D709" s="128">
        <v>195798.12767688435</v>
      </c>
      <c r="F709" s="128">
        <v>36200</v>
      </c>
      <c r="H709" s="128">
        <v>159598.12767688432</v>
      </c>
      <c r="I709" s="128">
        <v>-0.0001</v>
      </c>
      <c r="J709" s="128">
        <v>-0.0001</v>
      </c>
    </row>
    <row r="710" spans="1:8" ht="12.75">
      <c r="A710" s="127">
        <v>38404.854409722226</v>
      </c>
      <c r="C710" s="150" t="s">
        <v>1220</v>
      </c>
      <c r="D710" s="128">
        <v>1656.9482836529694</v>
      </c>
      <c r="F710" s="128">
        <v>264.575131106459</v>
      </c>
      <c r="H710" s="128">
        <v>1656.9482836529694</v>
      </c>
    </row>
    <row r="712" spans="3:8" ht="12.75">
      <c r="C712" s="150" t="s">
        <v>1221</v>
      </c>
      <c r="D712" s="128">
        <v>0.8462533852148713</v>
      </c>
      <c r="F712" s="128">
        <v>0.7308705279183951</v>
      </c>
      <c r="H712" s="128">
        <v>1.0382003271414046</v>
      </c>
    </row>
    <row r="713" spans="1:10" ht="12.75">
      <c r="A713" s="144" t="s">
        <v>1210</v>
      </c>
      <c r="C713" s="145" t="s">
        <v>1211</v>
      </c>
      <c r="D713" s="145" t="s">
        <v>1212</v>
      </c>
      <c r="F713" s="145" t="s">
        <v>1213</v>
      </c>
      <c r="G713" s="145" t="s">
        <v>1214</v>
      </c>
      <c r="H713" s="145" t="s">
        <v>1215</v>
      </c>
      <c r="I713" s="146" t="s">
        <v>1216</v>
      </c>
      <c r="J713" s="145" t="s">
        <v>1217</v>
      </c>
    </row>
    <row r="714" spans="1:8" ht="12.75">
      <c r="A714" s="147" t="s">
        <v>1102</v>
      </c>
      <c r="C714" s="148">
        <v>393.36599999992177</v>
      </c>
      <c r="D714" s="128">
        <v>4097139.695186615</v>
      </c>
      <c r="F714" s="128">
        <v>15200</v>
      </c>
      <c r="G714" s="128">
        <v>16500</v>
      </c>
      <c r="H714" s="149" t="s">
        <v>907</v>
      </c>
    </row>
    <row r="716" spans="4:8" ht="12.75">
      <c r="D716" s="128">
        <v>4089611.6346740723</v>
      </c>
      <c r="F716" s="128">
        <v>15200</v>
      </c>
      <c r="G716" s="128">
        <v>15800</v>
      </c>
      <c r="H716" s="149" t="s">
        <v>908</v>
      </c>
    </row>
    <row r="718" spans="4:8" ht="12.75">
      <c r="D718" s="128">
        <v>4213535.028266907</v>
      </c>
      <c r="F718" s="128">
        <v>15700</v>
      </c>
      <c r="G718" s="128">
        <v>16400</v>
      </c>
      <c r="H718" s="149" t="s">
        <v>909</v>
      </c>
    </row>
    <row r="720" spans="1:10" ht="12.75">
      <c r="A720" s="144" t="s">
        <v>1218</v>
      </c>
      <c r="C720" s="150" t="s">
        <v>1219</v>
      </c>
      <c r="D720" s="128">
        <v>4133428.786042531</v>
      </c>
      <c r="F720" s="128">
        <v>15366.666666666668</v>
      </c>
      <c r="G720" s="128">
        <v>16233.333333333332</v>
      </c>
      <c r="H720" s="128">
        <v>4117628.786042531</v>
      </c>
      <c r="I720" s="128">
        <v>-0.0001</v>
      </c>
      <c r="J720" s="128">
        <v>-0.0001</v>
      </c>
    </row>
    <row r="721" spans="1:8" ht="12.75">
      <c r="A721" s="127">
        <v>38404.85486111111</v>
      </c>
      <c r="C721" s="150" t="s">
        <v>1220</v>
      </c>
      <c r="D721" s="128">
        <v>69476.07830215135</v>
      </c>
      <c r="F721" s="128">
        <v>288.6751345948129</v>
      </c>
      <c r="G721" s="128">
        <v>378.5938897200183</v>
      </c>
      <c r="H721" s="128">
        <v>69476.07830215135</v>
      </c>
    </row>
    <row r="723" spans="3:8" ht="12.75">
      <c r="C723" s="150" t="s">
        <v>1221</v>
      </c>
      <c r="D723" s="128">
        <v>1.680834045980259</v>
      </c>
      <c r="F723" s="128">
        <v>1.878580051593142</v>
      </c>
      <c r="G723" s="128">
        <v>2.332200552690051</v>
      </c>
      <c r="H723" s="128">
        <v>1.6872836749551945</v>
      </c>
    </row>
    <row r="724" spans="1:10" ht="12.75">
      <c r="A724" s="144" t="s">
        <v>1210</v>
      </c>
      <c r="C724" s="145" t="s">
        <v>1211</v>
      </c>
      <c r="D724" s="145" t="s">
        <v>1212</v>
      </c>
      <c r="F724" s="145" t="s">
        <v>1213</v>
      </c>
      <c r="G724" s="145" t="s">
        <v>1214</v>
      </c>
      <c r="H724" s="145" t="s">
        <v>1215</v>
      </c>
      <c r="I724" s="146" t="s">
        <v>1216</v>
      </c>
      <c r="J724" s="145" t="s">
        <v>1217</v>
      </c>
    </row>
    <row r="725" spans="1:8" ht="12.75">
      <c r="A725" s="147" t="s">
        <v>1096</v>
      </c>
      <c r="C725" s="148">
        <v>396.15199999976903</v>
      </c>
      <c r="D725" s="128">
        <v>4717110.4560165405</v>
      </c>
      <c r="F725" s="128">
        <v>117700</v>
      </c>
      <c r="G725" s="128">
        <v>120700</v>
      </c>
      <c r="H725" s="149" t="s">
        <v>910</v>
      </c>
    </row>
    <row r="727" spans="4:8" ht="12.75">
      <c r="D727" s="128">
        <v>4813784.5470047</v>
      </c>
      <c r="F727" s="128">
        <v>117000</v>
      </c>
      <c r="G727" s="128">
        <v>120600</v>
      </c>
      <c r="H727" s="149" t="s">
        <v>911</v>
      </c>
    </row>
    <row r="729" spans="4:8" ht="12.75">
      <c r="D729" s="128">
        <v>4850186.039794922</v>
      </c>
      <c r="F729" s="128">
        <v>118300</v>
      </c>
      <c r="G729" s="128">
        <v>120600</v>
      </c>
      <c r="H729" s="149" t="s">
        <v>912</v>
      </c>
    </row>
    <row r="731" spans="1:10" ht="12.75">
      <c r="A731" s="144" t="s">
        <v>1218</v>
      </c>
      <c r="C731" s="150" t="s">
        <v>1219</v>
      </c>
      <c r="D731" s="128">
        <v>4793693.680938721</v>
      </c>
      <c r="F731" s="128">
        <v>117666.66666666666</v>
      </c>
      <c r="G731" s="128">
        <v>120633.33333333334</v>
      </c>
      <c r="H731" s="128">
        <v>4674559.554898293</v>
      </c>
      <c r="I731" s="128">
        <v>-0.0001</v>
      </c>
      <c r="J731" s="128">
        <v>-0.0001</v>
      </c>
    </row>
    <row r="732" spans="1:8" ht="12.75">
      <c r="A732" s="127">
        <v>38404.85532407407</v>
      </c>
      <c r="C732" s="150" t="s">
        <v>1220</v>
      </c>
      <c r="D732" s="128">
        <v>68775.06760413497</v>
      </c>
      <c r="F732" s="128">
        <v>650.6407098647712</v>
      </c>
      <c r="G732" s="128">
        <v>57.73502691896257</v>
      </c>
      <c r="H732" s="128">
        <v>68775.06760413497</v>
      </c>
    </row>
    <row r="734" spans="3:8" ht="12.75">
      <c r="C734" s="150" t="s">
        <v>1221</v>
      </c>
      <c r="D734" s="128">
        <v>1.434698839385731</v>
      </c>
      <c r="F734" s="128">
        <v>0.5529524446442816</v>
      </c>
      <c r="G734" s="128">
        <v>0.0478599283660922</v>
      </c>
      <c r="H734" s="128">
        <v>1.4712630526242456</v>
      </c>
    </row>
    <row r="735" spans="1:10" ht="12.75">
      <c r="A735" s="144" t="s">
        <v>1210</v>
      </c>
      <c r="C735" s="145" t="s">
        <v>1211</v>
      </c>
      <c r="D735" s="145" t="s">
        <v>1212</v>
      </c>
      <c r="F735" s="145" t="s">
        <v>1213</v>
      </c>
      <c r="G735" s="145" t="s">
        <v>1214</v>
      </c>
      <c r="H735" s="145" t="s">
        <v>1215</v>
      </c>
      <c r="I735" s="146" t="s">
        <v>1216</v>
      </c>
      <c r="J735" s="145" t="s">
        <v>1217</v>
      </c>
    </row>
    <row r="736" spans="1:8" ht="12.75">
      <c r="A736" s="147" t="s">
        <v>1103</v>
      </c>
      <c r="C736" s="148">
        <v>589.5920000001788</v>
      </c>
      <c r="D736" s="128">
        <v>354471.66753053665</v>
      </c>
      <c r="F736" s="128">
        <v>3160</v>
      </c>
      <c r="G736" s="128">
        <v>3340.0000000037253</v>
      </c>
      <c r="H736" s="149" t="s">
        <v>913</v>
      </c>
    </row>
    <row r="738" spans="4:8" ht="12.75">
      <c r="D738" s="128">
        <v>340085.2697005272</v>
      </c>
      <c r="F738" s="128">
        <v>3190</v>
      </c>
      <c r="G738" s="128">
        <v>3280</v>
      </c>
      <c r="H738" s="149" t="s">
        <v>914</v>
      </c>
    </row>
    <row r="740" spans="4:8" ht="12.75">
      <c r="D740" s="128">
        <v>354833.88280820847</v>
      </c>
      <c r="F740" s="128">
        <v>3150</v>
      </c>
      <c r="G740" s="128">
        <v>3240.0000000037253</v>
      </c>
      <c r="H740" s="149" t="s">
        <v>915</v>
      </c>
    </row>
    <row r="742" spans="1:10" ht="12.75">
      <c r="A742" s="144" t="s">
        <v>1218</v>
      </c>
      <c r="C742" s="150" t="s">
        <v>1219</v>
      </c>
      <c r="D742" s="128">
        <v>349796.94001309073</v>
      </c>
      <c r="F742" s="128">
        <v>3166.666666666667</v>
      </c>
      <c r="G742" s="128">
        <v>3286.66666666915</v>
      </c>
      <c r="H742" s="128">
        <v>346566.6331790588</v>
      </c>
      <c r="I742" s="128">
        <v>-0.0001</v>
      </c>
      <c r="J742" s="128">
        <v>-0.0001</v>
      </c>
    </row>
    <row r="743" spans="1:8" ht="12.75">
      <c r="A743" s="127">
        <v>38404.85582175926</v>
      </c>
      <c r="C743" s="150" t="s">
        <v>1220</v>
      </c>
      <c r="D743" s="128">
        <v>8412.50290768121</v>
      </c>
      <c r="F743" s="128">
        <v>20.816659994661325</v>
      </c>
      <c r="G743" s="128">
        <v>50.33222956872431</v>
      </c>
      <c r="H743" s="128">
        <v>8412.50290768121</v>
      </c>
    </row>
    <row r="745" spans="3:8" ht="12.75">
      <c r="C745" s="150" t="s">
        <v>1221</v>
      </c>
      <c r="D745" s="128">
        <v>2.4049675527082606</v>
      </c>
      <c r="F745" s="128">
        <v>0.6573682103577261</v>
      </c>
      <c r="G745" s="128">
        <v>1.5314065791689542</v>
      </c>
      <c r="H745" s="128">
        <v>2.4273839724595665</v>
      </c>
    </row>
    <row r="746" spans="1:10" ht="12.75">
      <c r="A746" s="144" t="s">
        <v>1210</v>
      </c>
      <c r="C746" s="145" t="s">
        <v>1211</v>
      </c>
      <c r="D746" s="145" t="s">
        <v>1212</v>
      </c>
      <c r="F746" s="145" t="s">
        <v>1213</v>
      </c>
      <c r="G746" s="145" t="s">
        <v>1214</v>
      </c>
      <c r="H746" s="145" t="s">
        <v>1215</v>
      </c>
      <c r="I746" s="146" t="s">
        <v>1216</v>
      </c>
      <c r="J746" s="145" t="s">
        <v>1217</v>
      </c>
    </row>
    <row r="747" spans="1:8" ht="12.75">
      <c r="A747" s="147" t="s">
        <v>1104</v>
      </c>
      <c r="C747" s="148">
        <v>766.4900000002235</v>
      </c>
      <c r="D747" s="128">
        <v>2314.6946249082685</v>
      </c>
      <c r="F747" s="128">
        <v>1585</v>
      </c>
      <c r="G747" s="128">
        <v>1622</v>
      </c>
      <c r="H747" s="149" t="s">
        <v>916</v>
      </c>
    </row>
    <row r="749" spans="4:8" ht="12.75">
      <c r="D749" s="128">
        <v>2187.156133323908</v>
      </c>
      <c r="F749" s="128">
        <v>1564</v>
      </c>
      <c r="G749" s="128">
        <v>1765</v>
      </c>
      <c r="H749" s="149" t="s">
        <v>917</v>
      </c>
    </row>
    <row r="751" spans="4:8" ht="12.75">
      <c r="D751" s="128">
        <v>2346.023679483682</v>
      </c>
      <c r="F751" s="128">
        <v>1643</v>
      </c>
      <c r="G751" s="128">
        <v>1775</v>
      </c>
      <c r="H751" s="149" t="s">
        <v>918</v>
      </c>
    </row>
    <row r="753" spans="1:10" ht="12.75">
      <c r="A753" s="144" t="s">
        <v>1218</v>
      </c>
      <c r="C753" s="150" t="s">
        <v>1219</v>
      </c>
      <c r="D753" s="128">
        <v>2282.6248125719526</v>
      </c>
      <c r="F753" s="128">
        <v>1597.3333333333335</v>
      </c>
      <c r="G753" s="128">
        <v>1720.6666666666665</v>
      </c>
      <c r="H753" s="128">
        <v>621.2183085069121</v>
      </c>
      <c r="I753" s="128">
        <v>-0.0001</v>
      </c>
      <c r="J753" s="128">
        <v>-0.0001</v>
      </c>
    </row>
    <row r="754" spans="1:8" ht="12.75">
      <c r="A754" s="127">
        <v>38404.85631944444</v>
      </c>
      <c r="C754" s="150" t="s">
        <v>1220</v>
      </c>
      <c r="D754" s="128">
        <v>84.14914707334101</v>
      </c>
      <c r="F754" s="128">
        <v>40.91861841916627</v>
      </c>
      <c r="G754" s="128">
        <v>85.594002905188</v>
      </c>
      <c r="H754" s="128">
        <v>84.14914707334101</v>
      </c>
    </row>
    <row r="756" spans="3:8" ht="12.75">
      <c r="C756" s="150" t="s">
        <v>1221</v>
      </c>
      <c r="D756" s="128">
        <v>3.686508032764516</v>
      </c>
      <c r="F756" s="128">
        <v>2.5616831230696744</v>
      </c>
      <c r="G756" s="128">
        <v>4.974467429592486</v>
      </c>
      <c r="H756" s="128">
        <v>13.545825343685074</v>
      </c>
    </row>
    <row r="757" spans="1:16" ht="12.75">
      <c r="A757" s="138" t="s">
        <v>1275</v>
      </c>
      <c r="B757" s="133" t="s">
        <v>1145</v>
      </c>
      <c r="D757" s="138" t="s">
        <v>1276</v>
      </c>
      <c r="E757" s="133" t="s">
        <v>1277</v>
      </c>
      <c r="F757" s="134" t="s">
        <v>1227</v>
      </c>
      <c r="G757" s="139" t="s">
        <v>1279</v>
      </c>
      <c r="H757" s="140">
        <v>1</v>
      </c>
      <c r="I757" s="141" t="s">
        <v>1280</v>
      </c>
      <c r="J757" s="140">
        <v>7</v>
      </c>
      <c r="K757" s="139" t="s">
        <v>1281</v>
      </c>
      <c r="L757" s="142">
        <v>1</v>
      </c>
      <c r="M757" s="139" t="s">
        <v>1282</v>
      </c>
      <c r="N757" s="143">
        <v>1</v>
      </c>
      <c r="O757" s="139" t="s">
        <v>1283</v>
      </c>
      <c r="P757" s="143">
        <v>1</v>
      </c>
    </row>
    <row r="759" spans="1:10" ht="12.75">
      <c r="A759" s="144" t="s">
        <v>1210</v>
      </c>
      <c r="C759" s="145" t="s">
        <v>1211</v>
      </c>
      <c r="D759" s="145" t="s">
        <v>1212</v>
      </c>
      <c r="F759" s="145" t="s">
        <v>1213</v>
      </c>
      <c r="G759" s="145" t="s">
        <v>1214</v>
      </c>
      <c r="H759" s="145" t="s">
        <v>1215</v>
      </c>
      <c r="I759" s="146" t="s">
        <v>1216</v>
      </c>
      <c r="J759" s="145" t="s">
        <v>1217</v>
      </c>
    </row>
    <row r="760" spans="1:8" ht="12.75">
      <c r="A760" s="147" t="s">
        <v>1081</v>
      </c>
      <c r="C760" s="148">
        <v>178.2290000000503</v>
      </c>
      <c r="D760" s="128">
        <v>606.3393611041829</v>
      </c>
      <c r="F760" s="128">
        <v>384</v>
      </c>
      <c r="G760" s="128">
        <v>359</v>
      </c>
      <c r="H760" s="149" t="s">
        <v>919</v>
      </c>
    </row>
    <row r="762" spans="4:8" ht="12.75">
      <c r="D762" s="128">
        <v>677.6939218845218</v>
      </c>
      <c r="F762" s="128">
        <v>403</v>
      </c>
      <c r="G762" s="128">
        <v>336</v>
      </c>
      <c r="H762" s="149" t="s">
        <v>920</v>
      </c>
    </row>
    <row r="764" spans="4:8" ht="12.75">
      <c r="D764" s="128">
        <v>617.8383537577465</v>
      </c>
      <c r="F764" s="128">
        <v>386</v>
      </c>
      <c r="G764" s="128">
        <v>357</v>
      </c>
      <c r="H764" s="149" t="s">
        <v>921</v>
      </c>
    </row>
    <row r="766" spans="1:8" ht="12.75">
      <c r="A766" s="144" t="s">
        <v>1218</v>
      </c>
      <c r="C766" s="150" t="s">
        <v>1219</v>
      </c>
      <c r="D766" s="128">
        <v>633.9572122488171</v>
      </c>
      <c r="F766" s="128">
        <v>391</v>
      </c>
      <c r="G766" s="128">
        <v>350.66666666666663</v>
      </c>
      <c r="H766" s="128">
        <v>268.4941458304434</v>
      </c>
    </row>
    <row r="767" spans="1:8" ht="12.75">
      <c r="A767" s="127">
        <v>38404.85858796296</v>
      </c>
      <c r="C767" s="150" t="s">
        <v>1220</v>
      </c>
      <c r="D767" s="128">
        <v>38.31098452572338</v>
      </c>
      <c r="F767" s="128">
        <v>10.440306508910549</v>
      </c>
      <c r="G767" s="128">
        <v>12.741009902410928</v>
      </c>
      <c r="H767" s="128">
        <v>38.31098452572338</v>
      </c>
    </row>
    <row r="769" spans="3:8" ht="12.75">
      <c r="C769" s="150" t="s">
        <v>1221</v>
      </c>
      <c r="D769" s="128">
        <v>6.04314988228054</v>
      </c>
      <c r="F769" s="128">
        <v>2.6701551173684273</v>
      </c>
      <c r="G769" s="128">
        <v>3.633367842892852</v>
      </c>
      <c r="H769" s="128">
        <v>14.268834207624447</v>
      </c>
    </row>
    <row r="770" spans="1:10" ht="12.75">
      <c r="A770" s="144" t="s">
        <v>1210</v>
      </c>
      <c r="C770" s="145" t="s">
        <v>1211</v>
      </c>
      <c r="D770" s="145" t="s">
        <v>1212</v>
      </c>
      <c r="F770" s="145" t="s">
        <v>1213</v>
      </c>
      <c r="G770" s="145" t="s">
        <v>1214</v>
      </c>
      <c r="H770" s="145" t="s">
        <v>1215</v>
      </c>
      <c r="I770" s="146" t="s">
        <v>1216</v>
      </c>
      <c r="J770" s="145" t="s">
        <v>1217</v>
      </c>
    </row>
    <row r="771" spans="1:8" ht="12.75">
      <c r="A771" s="147" t="s">
        <v>1097</v>
      </c>
      <c r="C771" s="148">
        <v>251.61100000003353</v>
      </c>
      <c r="D771" s="128">
        <v>4385496.969390869</v>
      </c>
      <c r="F771" s="128">
        <v>33100</v>
      </c>
      <c r="G771" s="128">
        <v>29700</v>
      </c>
      <c r="H771" s="149" t="s">
        <v>922</v>
      </c>
    </row>
    <row r="773" spans="4:8" ht="12.75">
      <c r="D773" s="128">
        <v>4546700.549995422</v>
      </c>
      <c r="F773" s="128">
        <v>34900</v>
      </c>
      <c r="G773" s="128">
        <v>29300</v>
      </c>
      <c r="H773" s="149" t="s">
        <v>923</v>
      </c>
    </row>
    <row r="775" spans="4:8" ht="12.75">
      <c r="D775" s="128">
        <v>4420537.0564956665</v>
      </c>
      <c r="F775" s="128">
        <v>33700</v>
      </c>
      <c r="G775" s="128">
        <v>30500</v>
      </c>
      <c r="H775" s="149" t="s">
        <v>924</v>
      </c>
    </row>
    <row r="777" spans="1:10" ht="12.75">
      <c r="A777" s="144" t="s">
        <v>1218</v>
      </c>
      <c r="C777" s="150" t="s">
        <v>1219</v>
      </c>
      <c r="D777" s="128">
        <v>4450911.525293986</v>
      </c>
      <c r="F777" s="128">
        <v>33900</v>
      </c>
      <c r="G777" s="128">
        <v>29833.333333333336</v>
      </c>
      <c r="H777" s="128">
        <v>4419064.902438929</v>
      </c>
      <c r="I777" s="128">
        <v>-0.0001</v>
      </c>
      <c r="J777" s="128">
        <v>-0.0001</v>
      </c>
    </row>
    <row r="778" spans="1:8" ht="12.75">
      <c r="A778" s="127">
        <v>38404.85909722222</v>
      </c>
      <c r="C778" s="150" t="s">
        <v>1220</v>
      </c>
      <c r="D778" s="128">
        <v>84785.64068297966</v>
      </c>
      <c r="F778" s="128">
        <v>916.5151389911681</v>
      </c>
      <c r="G778" s="128">
        <v>611.0100926607788</v>
      </c>
      <c r="H778" s="128">
        <v>84785.64068297966</v>
      </c>
    </row>
    <row r="780" spans="3:8" ht="12.75">
      <c r="C780" s="150" t="s">
        <v>1221</v>
      </c>
      <c r="D780" s="128">
        <v>1.9049051009249056</v>
      </c>
      <c r="F780" s="128">
        <v>2.703584480799906</v>
      </c>
      <c r="G780" s="128">
        <v>2.0480785228852922</v>
      </c>
      <c r="H780" s="128">
        <v>1.918633071810861</v>
      </c>
    </row>
    <row r="781" spans="1:10" ht="12.75">
      <c r="A781" s="144" t="s">
        <v>1210</v>
      </c>
      <c r="C781" s="145" t="s">
        <v>1211</v>
      </c>
      <c r="D781" s="145" t="s">
        <v>1212</v>
      </c>
      <c r="F781" s="145" t="s">
        <v>1213</v>
      </c>
      <c r="G781" s="145" t="s">
        <v>1214</v>
      </c>
      <c r="H781" s="145" t="s">
        <v>1215</v>
      </c>
      <c r="I781" s="146" t="s">
        <v>1216</v>
      </c>
      <c r="J781" s="145" t="s">
        <v>1217</v>
      </c>
    </row>
    <row r="782" spans="1:8" ht="12.75">
      <c r="A782" s="147" t="s">
        <v>1100</v>
      </c>
      <c r="C782" s="148">
        <v>257.6099999998696</v>
      </c>
      <c r="D782" s="128">
        <v>376745.7343931198</v>
      </c>
      <c r="F782" s="128">
        <v>16867.5</v>
      </c>
      <c r="G782" s="128">
        <v>14120</v>
      </c>
      <c r="H782" s="149" t="s">
        <v>925</v>
      </c>
    </row>
    <row r="784" spans="4:8" ht="12.75">
      <c r="D784" s="128">
        <v>391921.5745000839</v>
      </c>
      <c r="F784" s="128">
        <v>17015</v>
      </c>
      <c r="G784" s="128">
        <v>14217.5</v>
      </c>
      <c r="H784" s="149" t="s">
        <v>926</v>
      </c>
    </row>
    <row r="786" spans="4:8" ht="12.75">
      <c r="D786" s="128">
        <v>398603.3386712074</v>
      </c>
      <c r="F786" s="128">
        <v>16535</v>
      </c>
      <c r="G786" s="128">
        <v>14347.500000014901</v>
      </c>
      <c r="H786" s="149" t="s">
        <v>927</v>
      </c>
    </row>
    <row r="788" spans="1:10" ht="12.75">
      <c r="A788" s="144" t="s">
        <v>1218</v>
      </c>
      <c r="C788" s="150" t="s">
        <v>1219</v>
      </c>
      <c r="D788" s="128">
        <v>389090.2158548037</v>
      </c>
      <c r="F788" s="128">
        <v>16805.833333333332</v>
      </c>
      <c r="G788" s="128">
        <v>14228.333333338302</v>
      </c>
      <c r="H788" s="128">
        <v>373573.13252146787</v>
      </c>
      <c r="I788" s="128">
        <v>-0.0001</v>
      </c>
      <c r="J788" s="128">
        <v>-0.0001</v>
      </c>
    </row>
    <row r="789" spans="1:8" ht="12.75">
      <c r="A789" s="127">
        <v>38404.85974537037</v>
      </c>
      <c r="C789" s="150" t="s">
        <v>1220</v>
      </c>
      <c r="D789" s="128">
        <v>11200.498204454781</v>
      </c>
      <c r="F789" s="128">
        <v>245.87005375468834</v>
      </c>
      <c r="G789" s="128">
        <v>114.13624899681373</v>
      </c>
      <c r="H789" s="128">
        <v>11200.498204454781</v>
      </c>
    </row>
    <row r="791" spans="3:8" ht="12.75">
      <c r="C791" s="150" t="s">
        <v>1221</v>
      </c>
      <c r="D791" s="128">
        <v>2.878637844914213</v>
      </c>
      <c r="F791" s="128">
        <v>1.4630042371479453</v>
      </c>
      <c r="G791" s="128">
        <v>0.8021758158376986</v>
      </c>
      <c r="H791" s="128">
        <v>2.998207641126635</v>
      </c>
    </row>
    <row r="792" spans="1:10" ht="12.75">
      <c r="A792" s="144" t="s">
        <v>1210</v>
      </c>
      <c r="C792" s="145" t="s">
        <v>1211</v>
      </c>
      <c r="D792" s="145" t="s">
        <v>1212</v>
      </c>
      <c r="F792" s="145" t="s">
        <v>1213</v>
      </c>
      <c r="G792" s="145" t="s">
        <v>1214</v>
      </c>
      <c r="H792" s="145" t="s">
        <v>1215</v>
      </c>
      <c r="I792" s="146" t="s">
        <v>1216</v>
      </c>
      <c r="J792" s="145" t="s">
        <v>1217</v>
      </c>
    </row>
    <row r="793" spans="1:8" ht="12.75">
      <c r="A793" s="147" t="s">
        <v>1099</v>
      </c>
      <c r="C793" s="148">
        <v>259.9399999999441</v>
      </c>
      <c r="D793" s="128">
        <v>4371516.992889404</v>
      </c>
      <c r="F793" s="128">
        <v>29825</v>
      </c>
      <c r="G793" s="128">
        <v>27150</v>
      </c>
      <c r="H793" s="149" t="s">
        <v>928</v>
      </c>
    </row>
    <row r="795" spans="4:8" ht="12.75">
      <c r="D795" s="128">
        <v>4265587.709564209</v>
      </c>
      <c r="F795" s="128">
        <v>30175</v>
      </c>
      <c r="G795" s="128">
        <v>27075</v>
      </c>
      <c r="H795" s="149" t="s">
        <v>929</v>
      </c>
    </row>
    <row r="797" spans="4:8" ht="12.75">
      <c r="D797" s="128">
        <v>4315981.613571167</v>
      </c>
      <c r="F797" s="128">
        <v>30050</v>
      </c>
      <c r="G797" s="128">
        <v>27225</v>
      </c>
      <c r="H797" s="149" t="s">
        <v>930</v>
      </c>
    </row>
    <row r="799" spans="1:10" ht="12.75">
      <c r="A799" s="144" t="s">
        <v>1218</v>
      </c>
      <c r="C799" s="150" t="s">
        <v>1219</v>
      </c>
      <c r="D799" s="128">
        <v>4317695.438674927</v>
      </c>
      <c r="F799" s="128">
        <v>30016.666666666664</v>
      </c>
      <c r="G799" s="128">
        <v>27150</v>
      </c>
      <c r="H799" s="128">
        <v>4289136.903496149</v>
      </c>
      <c r="I799" s="128">
        <v>-0.0001</v>
      </c>
      <c r="J799" s="128">
        <v>-0.0001</v>
      </c>
    </row>
    <row r="800" spans="1:8" ht="12.75">
      <c r="A800" s="127">
        <v>38404.86041666667</v>
      </c>
      <c r="C800" s="150" t="s">
        <v>1220</v>
      </c>
      <c r="D800" s="128">
        <v>52985.43350594891</v>
      </c>
      <c r="F800" s="128">
        <v>177.3649721149397</v>
      </c>
      <c r="G800" s="128">
        <v>75</v>
      </c>
      <c r="H800" s="128">
        <v>52985.43350594891</v>
      </c>
    </row>
    <row r="802" spans="3:8" ht="12.75">
      <c r="C802" s="150" t="s">
        <v>1221</v>
      </c>
      <c r="D802" s="128">
        <v>1.227169314244402</v>
      </c>
      <c r="F802" s="128">
        <v>0.5908883024373339</v>
      </c>
      <c r="G802" s="128">
        <v>0.27624309392265195</v>
      </c>
      <c r="H802" s="128">
        <v>1.2353402257400454</v>
      </c>
    </row>
    <row r="803" spans="1:10" ht="12.75">
      <c r="A803" s="144" t="s">
        <v>1210</v>
      </c>
      <c r="C803" s="145" t="s">
        <v>1211</v>
      </c>
      <c r="D803" s="145" t="s">
        <v>1212</v>
      </c>
      <c r="F803" s="145" t="s">
        <v>1213</v>
      </c>
      <c r="G803" s="145" t="s">
        <v>1214</v>
      </c>
      <c r="H803" s="145" t="s">
        <v>1215</v>
      </c>
      <c r="I803" s="146" t="s">
        <v>1216</v>
      </c>
      <c r="J803" s="145" t="s">
        <v>1217</v>
      </c>
    </row>
    <row r="804" spans="1:8" ht="12.75">
      <c r="A804" s="147" t="s">
        <v>1101</v>
      </c>
      <c r="C804" s="148">
        <v>285.2129999999888</v>
      </c>
      <c r="D804" s="128">
        <v>740715.0398235321</v>
      </c>
      <c r="F804" s="128">
        <v>14400</v>
      </c>
      <c r="G804" s="128">
        <v>12225</v>
      </c>
      <c r="H804" s="149" t="s">
        <v>931</v>
      </c>
    </row>
    <row r="806" spans="4:8" ht="12.75">
      <c r="D806" s="128">
        <v>722861.6986074448</v>
      </c>
      <c r="F806" s="128">
        <v>14275</v>
      </c>
      <c r="G806" s="128">
        <v>12200</v>
      </c>
      <c r="H806" s="149" t="s">
        <v>932</v>
      </c>
    </row>
    <row r="808" spans="4:8" ht="12.75">
      <c r="D808" s="128">
        <v>711523.3472185135</v>
      </c>
      <c r="F808" s="128">
        <v>14125</v>
      </c>
      <c r="G808" s="128">
        <v>12225</v>
      </c>
      <c r="H808" s="149" t="s">
        <v>933</v>
      </c>
    </row>
    <row r="810" spans="1:10" ht="12.75">
      <c r="A810" s="144" t="s">
        <v>1218</v>
      </c>
      <c r="C810" s="150" t="s">
        <v>1219</v>
      </c>
      <c r="D810" s="128">
        <v>725033.3618831635</v>
      </c>
      <c r="F810" s="128">
        <v>14266.666666666668</v>
      </c>
      <c r="G810" s="128">
        <v>12216.666666666668</v>
      </c>
      <c r="H810" s="128">
        <v>711860.5481949503</v>
      </c>
      <c r="I810" s="128">
        <v>-0.0001</v>
      </c>
      <c r="J810" s="128">
        <v>-0.0001</v>
      </c>
    </row>
    <row r="811" spans="1:8" ht="12.75">
      <c r="A811" s="127">
        <v>38404.86108796296</v>
      </c>
      <c r="C811" s="150" t="s">
        <v>1220</v>
      </c>
      <c r="D811" s="128">
        <v>14716.515223511786</v>
      </c>
      <c r="F811" s="128">
        <v>137.68926368215253</v>
      </c>
      <c r="G811" s="128">
        <v>14.433756729740642</v>
      </c>
      <c r="H811" s="128">
        <v>14716.515223511786</v>
      </c>
    </row>
    <row r="813" spans="3:8" ht="12.75">
      <c r="C813" s="150" t="s">
        <v>1221</v>
      </c>
      <c r="D813" s="128">
        <v>2.0297707660359077</v>
      </c>
      <c r="F813" s="128">
        <v>0.965111661323499</v>
      </c>
      <c r="G813" s="128">
        <v>0.11814807691465734</v>
      </c>
      <c r="H813" s="128">
        <v>2.067331201430974</v>
      </c>
    </row>
    <row r="814" spans="1:10" ht="12.75">
      <c r="A814" s="144" t="s">
        <v>1210</v>
      </c>
      <c r="C814" s="145" t="s">
        <v>1211</v>
      </c>
      <c r="D814" s="145" t="s">
        <v>1212</v>
      </c>
      <c r="F814" s="145" t="s">
        <v>1213</v>
      </c>
      <c r="G814" s="145" t="s">
        <v>1214</v>
      </c>
      <c r="H814" s="145" t="s">
        <v>1215</v>
      </c>
      <c r="I814" s="146" t="s">
        <v>1216</v>
      </c>
      <c r="J814" s="145" t="s">
        <v>1217</v>
      </c>
    </row>
    <row r="815" spans="1:8" ht="12.75">
      <c r="A815" s="147" t="s">
        <v>1097</v>
      </c>
      <c r="C815" s="148">
        <v>288.1579999998212</v>
      </c>
      <c r="D815" s="128">
        <v>438242.50655174255</v>
      </c>
      <c r="F815" s="128">
        <v>5600</v>
      </c>
      <c r="G815" s="128">
        <v>5100</v>
      </c>
      <c r="H815" s="149" t="s">
        <v>934</v>
      </c>
    </row>
    <row r="817" spans="4:8" ht="12.75">
      <c r="D817" s="128">
        <v>424773.4221048355</v>
      </c>
      <c r="F817" s="128">
        <v>5600</v>
      </c>
      <c r="G817" s="128">
        <v>5100</v>
      </c>
      <c r="H817" s="149" t="s">
        <v>935</v>
      </c>
    </row>
    <row r="819" spans="4:8" ht="12.75">
      <c r="D819" s="128">
        <v>437161.36455345154</v>
      </c>
      <c r="F819" s="128">
        <v>5600</v>
      </c>
      <c r="G819" s="128">
        <v>5100</v>
      </c>
      <c r="H819" s="149" t="s">
        <v>936</v>
      </c>
    </row>
    <row r="821" spans="1:10" ht="12.75">
      <c r="A821" s="144" t="s">
        <v>1218</v>
      </c>
      <c r="C821" s="150" t="s">
        <v>1219</v>
      </c>
      <c r="D821" s="128">
        <v>433392.4310700098</v>
      </c>
      <c r="F821" s="128">
        <v>5600</v>
      </c>
      <c r="G821" s="128">
        <v>5100</v>
      </c>
      <c r="H821" s="128">
        <v>428046.3027514258</v>
      </c>
      <c r="I821" s="128">
        <v>-0.0001</v>
      </c>
      <c r="J821" s="128">
        <v>-0.0001</v>
      </c>
    </row>
    <row r="822" spans="1:8" ht="12.75">
      <c r="A822" s="127">
        <v>38404.8615162037</v>
      </c>
      <c r="C822" s="150" t="s">
        <v>1220</v>
      </c>
      <c r="D822" s="128">
        <v>7483.829478379256</v>
      </c>
      <c r="H822" s="128">
        <v>7483.829478379256</v>
      </c>
    </row>
    <row r="824" spans="3:8" ht="12.75">
      <c r="C824" s="150" t="s">
        <v>1221</v>
      </c>
      <c r="D824" s="128">
        <v>1.7268020717164592</v>
      </c>
      <c r="F824" s="128">
        <v>0</v>
      </c>
      <c r="G824" s="128">
        <v>0</v>
      </c>
      <c r="H824" s="128">
        <v>1.7483691437758428</v>
      </c>
    </row>
    <row r="825" spans="1:10" ht="12.75">
      <c r="A825" s="144" t="s">
        <v>1210</v>
      </c>
      <c r="C825" s="145" t="s">
        <v>1211</v>
      </c>
      <c r="D825" s="145" t="s">
        <v>1212</v>
      </c>
      <c r="F825" s="145" t="s">
        <v>1213</v>
      </c>
      <c r="G825" s="145" t="s">
        <v>1214</v>
      </c>
      <c r="H825" s="145" t="s">
        <v>1215</v>
      </c>
      <c r="I825" s="146" t="s">
        <v>1216</v>
      </c>
      <c r="J825" s="145" t="s">
        <v>1217</v>
      </c>
    </row>
    <row r="826" spans="1:8" ht="12.75">
      <c r="A826" s="147" t="s">
        <v>1098</v>
      </c>
      <c r="C826" s="148">
        <v>334.94100000010803</v>
      </c>
      <c r="D826" s="128">
        <v>1449842.7968521118</v>
      </c>
      <c r="F826" s="128">
        <v>41400</v>
      </c>
      <c r="H826" s="149" t="s">
        <v>937</v>
      </c>
    </row>
    <row r="828" spans="4:8" ht="12.75">
      <c r="D828" s="128">
        <v>1434385.9908618927</v>
      </c>
      <c r="F828" s="128">
        <v>40700</v>
      </c>
      <c r="H828" s="149" t="s">
        <v>938</v>
      </c>
    </row>
    <row r="830" spans="4:8" ht="12.75">
      <c r="D830" s="128">
        <v>1475401.6682415009</v>
      </c>
      <c r="F830" s="128">
        <v>40800</v>
      </c>
      <c r="H830" s="149" t="s">
        <v>939</v>
      </c>
    </row>
    <row r="832" spans="1:10" ht="12.75">
      <c r="A832" s="144" t="s">
        <v>1218</v>
      </c>
      <c r="C832" s="150" t="s">
        <v>1219</v>
      </c>
      <c r="D832" s="128">
        <v>1453210.1519851685</v>
      </c>
      <c r="F832" s="128">
        <v>40966.666666666664</v>
      </c>
      <c r="H832" s="128">
        <v>1412243.485318502</v>
      </c>
      <c r="I832" s="128">
        <v>-0.0001</v>
      </c>
      <c r="J832" s="128">
        <v>-0.0001</v>
      </c>
    </row>
    <row r="833" spans="1:8" ht="12.75">
      <c r="A833" s="127">
        <v>38404.86195601852</v>
      </c>
      <c r="C833" s="150" t="s">
        <v>1220</v>
      </c>
      <c r="D833" s="128">
        <v>20714.143915963556</v>
      </c>
      <c r="F833" s="128">
        <v>378.5938897200183</v>
      </c>
      <c r="H833" s="128">
        <v>20714.143915963556</v>
      </c>
    </row>
    <row r="835" spans="3:8" ht="12.75">
      <c r="C835" s="150" t="s">
        <v>1221</v>
      </c>
      <c r="D835" s="128">
        <v>1.4254059461163855</v>
      </c>
      <c r="F835" s="128">
        <v>0.9241510733605003</v>
      </c>
      <c r="H835" s="128">
        <v>1.466754432313201</v>
      </c>
    </row>
    <row r="836" spans="1:10" ht="12.75">
      <c r="A836" s="144" t="s">
        <v>1210</v>
      </c>
      <c r="C836" s="145" t="s">
        <v>1211</v>
      </c>
      <c r="D836" s="145" t="s">
        <v>1212</v>
      </c>
      <c r="F836" s="145" t="s">
        <v>1213</v>
      </c>
      <c r="G836" s="145" t="s">
        <v>1214</v>
      </c>
      <c r="H836" s="145" t="s">
        <v>1215</v>
      </c>
      <c r="I836" s="146" t="s">
        <v>1216</v>
      </c>
      <c r="J836" s="145" t="s">
        <v>1217</v>
      </c>
    </row>
    <row r="837" spans="1:8" ht="12.75">
      <c r="A837" s="147" t="s">
        <v>1102</v>
      </c>
      <c r="C837" s="148">
        <v>393.36599999992177</v>
      </c>
      <c r="D837" s="128">
        <v>3482789.1860694885</v>
      </c>
      <c r="F837" s="128">
        <v>14500</v>
      </c>
      <c r="G837" s="128">
        <v>15200</v>
      </c>
      <c r="H837" s="149" t="s">
        <v>940</v>
      </c>
    </row>
    <row r="839" spans="4:8" ht="12.75">
      <c r="D839" s="128">
        <v>3585893.1844787598</v>
      </c>
      <c r="F839" s="128">
        <v>14500</v>
      </c>
      <c r="G839" s="128">
        <v>14600</v>
      </c>
      <c r="H839" s="149" t="s">
        <v>941</v>
      </c>
    </row>
    <row r="841" spans="4:8" ht="12.75">
      <c r="D841" s="128">
        <v>3570306.3285369873</v>
      </c>
      <c r="F841" s="128">
        <v>15600</v>
      </c>
      <c r="G841" s="128">
        <v>14700</v>
      </c>
      <c r="H841" s="149" t="s">
        <v>942</v>
      </c>
    </row>
    <row r="843" spans="1:10" ht="12.75">
      <c r="A843" s="144" t="s">
        <v>1218</v>
      </c>
      <c r="C843" s="150" t="s">
        <v>1219</v>
      </c>
      <c r="D843" s="128">
        <v>3546329.566361745</v>
      </c>
      <c r="F843" s="128">
        <v>14866.666666666668</v>
      </c>
      <c r="G843" s="128">
        <v>14833.333333333332</v>
      </c>
      <c r="H843" s="128">
        <v>3531479.566361745</v>
      </c>
      <c r="I843" s="128">
        <v>-0.0001</v>
      </c>
      <c r="J843" s="128">
        <v>-0.0001</v>
      </c>
    </row>
    <row r="844" spans="1:8" ht="12.75">
      <c r="A844" s="127">
        <v>38404.86240740741</v>
      </c>
      <c r="C844" s="150" t="s">
        <v>1220</v>
      </c>
      <c r="D844" s="128">
        <v>55576.725931814304</v>
      </c>
      <c r="F844" s="128">
        <v>635.0852961085883</v>
      </c>
      <c r="G844" s="128">
        <v>321.4550253664318</v>
      </c>
      <c r="H844" s="128">
        <v>55576.725931814304</v>
      </c>
    </row>
    <row r="846" spans="3:8" ht="12.75">
      <c r="C846" s="150" t="s">
        <v>1221</v>
      </c>
      <c r="D846" s="128">
        <v>1.5671619033656723</v>
      </c>
      <c r="F846" s="128">
        <v>4.271874189071221</v>
      </c>
      <c r="G846" s="128">
        <v>2.167112530560215</v>
      </c>
      <c r="H846" s="128">
        <v>1.5737518761596974</v>
      </c>
    </row>
    <row r="847" spans="1:10" ht="12.75">
      <c r="A847" s="144" t="s">
        <v>1210</v>
      </c>
      <c r="C847" s="145" t="s">
        <v>1211</v>
      </c>
      <c r="D847" s="145" t="s">
        <v>1212</v>
      </c>
      <c r="F847" s="145" t="s">
        <v>1213</v>
      </c>
      <c r="G847" s="145" t="s">
        <v>1214</v>
      </c>
      <c r="H847" s="145" t="s">
        <v>1215</v>
      </c>
      <c r="I847" s="146" t="s">
        <v>1216</v>
      </c>
      <c r="J847" s="145" t="s">
        <v>1217</v>
      </c>
    </row>
    <row r="848" spans="1:8" ht="12.75">
      <c r="A848" s="147" t="s">
        <v>1096</v>
      </c>
      <c r="C848" s="148">
        <v>396.15199999976903</v>
      </c>
      <c r="D848" s="128">
        <v>4179679.4478530884</v>
      </c>
      <c r="F848" s="128">
        <v>118000</v>
      </c>
      <c r="G848" s="128">
        <v>120900</v>
      </c>
      <c r="H848" s="149" t="s">
        <v>943</v>
      </c>
    </row>
    <row r="850" spans="4:8" ht="12.75">
      <c r="D850" s="128">
        <v>4178786.7968788147</v>
      </c>
      <c r="F850" s="128">
        <v>122400</v>
      </c>
      <c r="G850" s="128">
        <v>119700</v>
      </c>
      <c r="H850" s="149" t="s">
        <v>944</v>
      </c>
    </row>
    <row r="852" spans="4:8" ht="12.75">
      <c r="D852" s="128">
        <v>4287555.20476532</v>
      </c>
      <c r="F852" s="128">
        <v>120900</v>
      </c>
      <c r="G852" s="128">
        <v>119800</v>
      </c>
      <c r="H852" s="149" t="s">
        <v>945</v>
      </c>
    </row>
    <row r="854" spans="1:10" ht="12.75">
      <c r="A854" s="144" t="s">
        <v>1218</v>
      </c>
      <c r="C854" s="150" t="s">
        <v>1219</v>
      </c>
      <c r="D854" s="128">
        <v>4215340.483165741</v>
      </c>
      <c r="F854" s="128">
        <v>120433.33333333334</v>
      </c>
      <c r="G854" s="128">
        <v>120133.33333333334</v>
      </c>
      <c r="H854" s="128">
        <v>4095055.544600541</v>
      </c>
      <c r="I854" s="128">
        <v>-0.0001</v>
      </c>
      <c r="J854" s="128">
        <v>-0.0001</v>
      </c>
    </row>
    <row r="855" spans="1:8" ht="12.75">
      <c r="A855" s="127">
        <v>38404.86288194444</v>
      </c>
      <c r="C855" s="150" t="s">
        <v>1220</v>
      </c>
      <c r="D855" s="128">
        <v>62541.37604991328</v>
      </c>
      <c r="F855" s="128">
        <v>2236.8132093076824</v>
      </c>
      <c r="G855" s="128">
        <v>665.8328118479393</v>
      </c>
      <c r="H855" s="128">
        <v>62541.37604991328</v>
      </c>
    </row>
    <row r="857" spans="3:8" ht="12.75">
      <c r="C857" s="150" t="s">
        <v>1221</v>
      </c>
      <c r="D857" s="128">
        <v>1.4836613151340126</v>
      </c>
      <c r="F857" s="128">
        <v>1.8573040763695121</v>
      </c>
      <c r="G857" s="128">
        <v>0.554244848930027</v>
      </c>
      <c r="H857" s="128">
        <v>1.527241214893313</v>
      </c>
    </row>
    <row r="858" spans="1:10" ht="12.75">
      <c r="A858" s="144" t="s">
        <v>1210</v>
      </c>
      <c r="C858" s="145" t="s">
        <v>1211</v>
      </c>
      <c r="D858" s="145" t="s">
        <v>1212</v>
      </c>
      <c r="F858" s="145" t="s">
        <v>1213</v>
      </c>
      <c r="G858" s="145" t="s">
        <v>1214</v>
      </c>
      <c r="H858" s="145" t="s">
        <v>1215</v>
      </c>
      <c r="I858" s="146" t="s">
        <v>1216</v>
      </c>
      <c r="J858" s="145" t="s">
        <v>1217</v>
      </c>
    </row>
    <row r="859" spans="1:8" ht="12.75">
      <c r="A859" s="147" t="s">
        <v>1103</v>
      </c>
      <c r="C859" s="148">
        <v>589.5920000001788</v>
      </c>
      <c r="D859" s="128">
        <v>404461.16256046295</v>
      </c>
      <c r="F859" s="128">
        <v>3409.9999999962747</v>
      </c>
      <c r="G859" s="128">
        <v>3480</v>
      </c>
      <c r="H859" s="149" t="s">
        <v>946</v>
      </c>
    </row>
    <row r="861" spans="4:8" ht="12.75">
      <c r="D861" s="128">
        <v>383172.14558410645</v>
      </c>
      <c r="F861" s="128">
        <v>3380</v>
      </c>
      <c r="G861" s="128">
        <v>3390.0000000037253</v>
      </c>
      <c r="H861" s="149" t="s">
        <v>947</v>
      </c>
    </row>
    <row r="863" spans="4:8" ht="12.75">
      <c r="D863" s="128">
        <v>388373.70468235016</v>
      </c>
      <c r="F863" s="128">
        <v>3430</v>
      </c>
      <c r="G863" s="128">
        <v>3470</v>
      </c>
      <c r="H863" s="149" t="s">
        <v>726</v>
      </c>
    </row>
    <row r="865" spans="1:10" ht="12.75">
      <c r="A865" s="144" t="s">
        <v>1218</v>
      </c>
      <c r="C865" s="150" t="s">
        <v>1219</v>
      </c>
      <c r="D865" s="128">
        <v>392002.33760897315</v>
      </c>
      <c r="F865" s="128">
        <v>3406.6666666654246</v>
      </c>
      <c r="G865" s="128">
        <v>3446.6666666679084</v>
      </c>
      <c r="H865" s="128">
        <v>388574.4575531852</v>
      </c>
      <c r="I865" s="128">
        <v>-0.0001</v>
      </c>
      <c r="J865" s="128">
        <v>-0.0001</v>
      </c>
    </row>
    <row r="866" spans="1:8" ht="12.75">
      <c r="A866" s="127">
        <v>38404.86337962963</v>
      </c>
      <c r="C866" s="150" t="s">
        <v>1220</v>
      </c>
      <c r="D866" s="128">
        <v>11098.684320314964</v>
      </c>
      <c r="F866" s="128">
        <v>25.166114784046357</v>
      </c>
      <c r="G866" s="128">
        <v>49.328828621035846</v>
      </c>
      <c r="H866" s="128">
        <v>11098.684320314964</v>
      </c>
    </row>
    <row r="868" spans="3:8" ht="12.75">
      <c r="C868" s="150" t="s">
        <v>1221</v>
      </c>
      <c r="D868" s="128">
        <v>2.8312801367490903</v>
      </c>
      <c r="F868" s="128">
        <v>0.7387313537393995</v>
      </c>
      <c r="G868" s="128">
        <v>1.4312039251746058</v>
      </c>
      <c r="H868" s="128">
        <v>2.856256788004615</v>
      </c>
    </row>
    <row r="869" spans="1:10" ht="12.75">
      <c r="A869" s="144" t="s">
        <v>1210</v>
      </c>
      <c r="C869" s="145" t="s">
        <v>1211</v>
      </c>
      <c r="D869" s="145" t="s">
        <v>1212</v>
      </c>
      <c r="F869" s="145" t="s">
        <v>1213</v>
      </c>
      <c r="G869" s="145" t="s">
        <v>1214</v>
      </c>
      <c r="H869" s="145" t="s">
        <v>1215</v>
      </c>
      <c r="I869" s="146" t="s">
        <v>1216</v>
      </c>
      <c r="J869" s="145" t="s">
        <v>1217</v>
      </c>
    </row>
    <row r="870" spans="1:8" ht="12.75">
      <c r="A870" s="147" t="s">
        <v>1104</v>
      </c>
      <c r="C870" s="148">
        <v>766.4900000002235</v>
      </c>
      <c r="D870" s="128">
        <v>18748.909029126167</v>
      </c>
      <c r="F870" s="128">
        <v>1875</v>
      </c>
      <c r="G870" s="128">
        <v>1648.0000000018626</v>
      </c>
      <c r="H870" s="149" t="s">
        <v>727</v>
      </c>
    </row>
    <row r="872" spans="4:8" ht="12.75">
      <c r="D872" s="128">
        <v>18841.14459952712</v>
      </c>
      <c r="F872" s="128">
        <v>1800</v>
      </c>
      <c r="G872" s="128">
        <v>1829.9999999981374</v>
      </c>
      <c r="H872" s="149" t="s">
        <v>728</v>
      </c>
    </row>
    <row r="874" spans="4:8" ht="12.75">
      <c r="D874" s="128">
        <v>19618.414647728205</v>
      </c>
      <c r="F874" s="128">
        <v>1854.9999999981374</v>
      </c>
      <c r="G874" s="128">
        <v>1832.9999999981374</v>
      </c>
      <c r="H874" s="149" t="s">
        <v>729</v>
      </c>
    </row>
    <row r="876" spans="1:10" ht="12.75">
      <c r="A876" s="144" t="s">
        <v>1218</v>
      </c>
      <c r="C876" s="150" t="s">
        <v>1219</v>
      </c>
      <c r="D876" s="128">
        <v>19069.4894254605</v>
      </c>
      <c r="F876" s="128">
        <v>1843.3333333327123</v>
      </c>
      <c r="G876" s="128">
        <v>1770.3333333327123</v>
      </c>
      <c r="H876" s="128">
        <v>17264.080482371686</v>
      </c>
      <c r="I876" s="128">
        <v>-0.0001</v>
      </c>
      <c r="J876" s="128">
        <v>-0.0001</v>
      </c>
    </row>
    <row r="877" spans="1:8" ht="12.75">
      <c r="A877" s="127">
        <v>38404.86387731481</v>
      </c>
      <c r="C877" s="150" t="s">
        <v>1220</v>
      </c>
      <c r="D877" s="128">
        <v>477.6149336473224</v>
      </c>
      <c r="F877" s="128">
        <v>38.837267325483666</v>
      </c>
      <c r="G877" s="128">
        <v>105.95439270213741</v>
      </c>
      <c r="H877" s="128">
        <v>477.6149336473224</v>
      </c>
    </row>
    <row r="879" spans="3:8" ht="12.75">
      <c r="C879" s="150" t="s">
        <v>1221</v>
      </c>
      <c r="D879" s="128">
        <v>2.5046026298409334</v>
      </c>
      <c r="F879" s="128">
        <v>2.106904194873242</v>
      </c>
      <c r="G879" s="128">
        <v>5.984996763444243</v>
      </c>
      <c r="H879" s="128">
        <v>2.7665240215661298</v>
      </c>
    </row>
    <row r="880" spans="1:16" ht="12.75">
      <c r="A880" s="138" t="s">
        <v>1275</v>
      </c>
      <c r="B880" s="133" t="s">
        <v>1237</v>
      </c>
      <c r="D880" s="138" t="s">
        <v>1276</v>
      </c>
      <c r="E880" s="133" t="s">
        <v>1277</v>
      </c>
      <c r="F880" s="134" t="s">
        <v>1228</v>
      </c>
      <c r="G880" s="139" t="s">
        <v>1279</v>
      </c>
      <c r="H880" s="140">
        <v>1</v>
      </c>
      <c r="I880" s="141" t="s">
        <v>1280</v>
      </c>
      <c r="J880" s="140">
        <v>8</v>
      </c>
      <c r="K880" s="139" t="s">
        <v>1281</v>
      </c>
      <c r="L880" s="142">
        <v>1</v>
      </c>
      <c r="M880" s="139" t="s">
        <v>1282</v>
      </c>
      <c r="N880" s="143">
        <v>1</v>
      </c>
      <c r="O880" s="139" t="s">
        <v>1283</v>
      </c>
      <c r="P880" s="143">
        <v>1</v>
      </c>
    </row>
    <row r="882" spans="1:10" ht="12.75">
      <c r="A882" s="144" t="s">
        <v>1210</v>
      </c>
      <c r="C882" s="145" t="s">
        <v>1211</v>
      </c>
      <c r="D882" s="145" t="s">
        <v>1212</v>
      </c>
      <c r="F882" s="145" t="s">
        <v>1213</v>
      </c>
      <c r="G882" s="145" t="s">
        <v>1214</v>
      </c>
      <c r="H882" s="145" t="s">
        <v>1215</v>
      </c>
      <c r="I882" s="146" t="s">
        <v>1216</v>
      </c>
      <c r="J882" s="145" t="s">
        <v>1217</v>
      </c>
    </row>
    <row r="883" spans="1:8" ht="12.75">
      <c r="A883" s="147" t="s">
        <v>1081</v>
      </c>
      <c r="C883" s="148">
        <v>178.2290000000503</v>
      </c>
      <c r="D883" s="128">
        <v>449.69454517401755</v>
      </c>
      <c r="F883" s="128">
        <v>349</v>
      </c>
      <c r="G883" s="128">
        <v>307</v>
      </c>
      <c r="H883" s="149" t="s">
        <v>730</v>
      </c>
    </row>
    <row r="885" spans="4:8" ht="12.75">
      <c r="D885" s="128">
        <v>408.3836511434056</v>
      </c>
      <c r="F885" s="128">
        <v>387</v>
      </c>
      <c r="G885" s="128">
        <v>346</v>
      </c>
      <c r="H885" s="149" t="s">
        <v>731</v>
      </c>
    </row>
    <row r="887" spans="4:8" ht="12.75">
      <c r="D887" s="128">
        <v>396</v>
      </c>
      <c r="F887" s="128">
        <v>358</v>
      </c>
      <c r="G887" s="128">
        <v>356</v>
      </c>
      <c r="H887" s="149" t="s">
        <v>732</v>
      </c>
    </row>
    <row r="889" spans="1:8" ht="12.75">
      <c r="A889" s="144" t="s">
        <v>1218</v>
      </c>
      <c r="C889" s="150" t="s">
        <v>1219</v>
      </c>
      <c r="D889" s="128">
        <v>418.026065439141</v>
      </c>
      <c r="F889" s="128">
        <v>364.66666666666663</v>
      </c>
      <c r="G889" s="128">
        <v>336.33333333333337</v>
      </c>
      <c r="H889" s="128">
        <v>71.29856699097222</v>
      </c>
    </row>
    <row r="890" spans="1:8" ht="12.75">
      <c r="A890" s="127">
        <v>38404.86614583333</v>
      </c>
      <c r="C890" s="150" t="s">
        <v>1220</v>
      </c>
      <c r="D890" s="128">
        <v>28.115976960602264</v>
      </c>
      <c r="F890" s="128">
        <v>19.85782801147531</v>
      </c>
      <c r="G890" s="128">
        <v>25.890796305508513</v>
      </c>
      <c r="H890" s="128">
        <v>28.115976960602264</v>
      </c>
    </row>
    <row r="892" spans="3:8" ht="12.75">
      <c r="C892" s="150" t="s">
        <v>1221</v>
      </c>
      <c r="D892" s="128">
        <v>6.725890867849623</v>
      </c>
      <c r="F892" s="128">
        <v>5.445473860550818</v>
      </c>
      <c r="G892" s="128">
        <v>7.697957276167051</v>
      </c>
      <c r="H892" s="128">
        <v>39.434140330144785</v>
      </c>
    </row>
    <row r="893" spans="1:10" ht="12.75">
      <c r="A893" s="144" t="s">
        <v>1210</v>
      </c>
      <c r="C893" s="145" t="s">
        <v>1211</v>
      </c>
      <c r="D893" s="145" t="s">
        <v>1212</v>
      </c>
      <c r="F893" s="145" t="s">
        <v>1213</v>
      </c>
      <c r="G893" s="145" t="s">
        <v>1214</v>
      </c>
      <c r="H893" s="145" t="s">
        <v>1215</v>
      </c>
      <c r="I893" s="146" t="s">
        <v>1216</v>
      </c>
      <c r="J893" s="145" t="s">
        <v>1217</v>
      </c>
    </row>
    <row r="894" spans="1:8" ht="12.75">
      <c r="A894" s="147" t="s">
        <v>1097</v>
      </c>
      <c r="C894" s="148">
        <v>251.61100000003353</v>
      </c>
      <c r="D894" s="128">
        <v>4687616.713684082</v>
      </c>
      <c r="F894" s="128">
        <v>33500</v>
      </c>
      <c r="G894" s="128">
        <v>30900</v>
      </c>
      <c r="H894" s="149" t="s">
        <v>733</v>
      </c>
    </row>
    <row r="896" spans="4:8" ht="12.75">
      <c r="D896" s="128">
        <v>4675505.11668396</v>
      </c>
      <c r="F896" s="128">
        <v>33100</v>
      </c>
      <c r="G896" s="128">
        <v>30900</v>
      </c>
      <c r="H896" s="149" t="s">
        <v>734</v>
      </c>
    </row>
    <row r="898" spans="4:8" ht="12.75">
      <c r="D898" s="128">
        <v>4715571.682785034</v>
      </c>
      <c r="F898" s="128">
        <v>35000</v>
      </c>
      <c r="G898" s="128">
        <v>30500</v>
      </c>
      <c r="H898" s="149" t="s">
        <v>735</v>
      </c>
    </row>
    <row r="900" spans="1:10" ht="12.75">
      <c r="A900" s="144" t="s">
        <v>1218</v>
      </c>
      <c r="C900" s="150" t="s">
        <v>1219</v>
      </c>
      <c r="D900" s="128">
        <v>4692897.837717692</v>
      </c>
      <c r="F900" s="128">
        <v>33866.666666666664</v>
      </c>
      <c r="G900" s="128">
        <v>30766.666666666664</v>
      </c>
      <c r="H900" s="128">
        <v>4660596.45035004</v>
      </c>
      <c r="I900" s="128">
        <v>-0.0001</v>
      </c>
      <c r="J900" s="128">
        <v>-0.0001</v>
      </c>
    </row>
    <row r="901" spans="1:8" ht="12.75">
      <c r="A901" s="127">
        <v>38404.86665509259</v>
      </c>
      <c r="C901" s="150" t="s">
        <v>1220</v>
      </c>
      <c r="D901" s="128">
        <v>20548.72582602954</v>
      </c>
      <c r="F901" s="128">
        <v>1001.6652800877813</v>
      </c>
      <c r="G901" s="128">
        <v>230.94010767585027</v>
      </c>
      <c r="H901" s="128">
        <v>20548.72582602954</v>
      </c>
    </row>
    <row r="903" spans="3:8" ht="12.75">
      <c r="C903" s="150" t="s">
        <v>1221</v>
      </c>
      <c r="D903" s="128">
        <v>0.4378685949835858</v>
      </c>
      <c r="F903" s="128">
        <v>2.957673071125339</v>
      </c>
      <c r="G903" s="128">
        <v>0.7506179014383</v>
      </c>
      <c r="H903" s="128">
        <v>0.44090334885111543</v>
      </c>
    </row>
    <row r="904" spans="1:10" ht="12.75">
      <c r="A904" s="144" t="s">
        <v>1210</v>
      </c>
      <c r="C904" s="145" t="s">
        <v>1211</v>
      </c>
      <c r="D904" s="145" t="s">
        <v>1212</v>
      </c>
      <c r="F904" s="145" t="s">
        <v>1213</v>
      </c>
      <c r="G904" s="145" t="s">
        <v>1214</v>
      </c>
      <c r="H904" s="145" t="s">
        <v>1215</v>
      </c>
      <c r="I904" s="146" t="s">
        <v>1216</v>
      </c>
      <c r="J904" s="145" t="s">
        <v>1217</v>
      </c>
    </row>
    <row r="905" spans="1:8" ht="12.75">
      <c r="A905" s="147" t="s">
        <v>1100</v>
      </c>
      <c r="C905" s="148">
        <v>257.6099999998696</v>
      </c>
      <c r="D905" s="128">
        <v>233154.55325889587</v>
      </c>
      <c r="F905" s="128">
        <v>15620</v>
      </c>
      <c r="G905" s="128">
        <v>13914.999999985099</v>
      </c>
      <c r="H905" s="149" t="s">
        <v>736</v>
      </c>
    </row>
    <row r="907" spans="4:8" ht="12.75">
      <c r="D907" s="128">
        <v>236542.9075102806</v>
      </c>
      <c r="F907" s="128">
        <v>15497.500000014901</v>
      </c>
      <c r="G907" s="128">
        <v>13942.5</v>
      </c>
      <c r="H907" s="149" t="s">
        <v>737</v>
      </c>
    </row>
    <row r="909" spans="4:8" ht="12.75">
      <c r="D909" s="128">
        <v>240434.4846124649</v>
      </c>
      <c r="F909" s="128">
        <v>15657.5</v>
      </c>
      <c r="G909" s="128">
        <v>13982.5</v>
      </c>
      <c r="H909" s="149" t="s">
        <v>738</v>
      </c>
    </row>
    <row r="911" spans="1:10" ht="12.75">
      <c r="A911" s="144" t="s">
        <v>1218</v>
      </c>
      <c r="C911" s="150" t="s">
        <v>1219</v>
      </c>
      <c r="D911" s="128">
        <v>236710.64846054715</v>
      </c>
      <c r="F911" s="128">
        <v>15591.666666671634</v>
      </c>
      <c r="G911" s="128">
        <v>13946.666666661698</v>
      </c>
      <c r="H911" s="128">
        <v>221941.48179388046</v>
      </c>
      <c r="I911" s="128">
        <v>-0.0001</v>
      </c>
      <c r="J911" s="128">
        <v>-0.0001</v>
      </c>
    </row>
    <row r="912" spans="1:8" ht="12.75">
      <c r="A912" s="127">
        <v>38404.86730324074</v>
      </c>
      <c r="C912" s="150" t="s">
        <v>1220</v>
      </c>
      <c r="D912" s="128">
        <v>3642.8632829093035</v>
      </c>
      <c r="F912" s="128">
        <v>83.67845201668814</v>
      </c>
      <c r="G912" s="128">
        <v>33.94235309818634</v>
      </c>
      <c r="H912" s="128">
        <v>3642.8632829093035</v>
      </c>
    </row>
    <row r="914" spans="3:8" ht="12.75">
      <c r="C914" s="150" t="s">
        <v>1221</v>
      </c>
      <c r="D914" s="128">
        <v>1.538952010228836</v>
      </c>
      <c r="F914" s="128">
        <v>0.5366870252271181</v>
      </c>
      <c r="G914" s="128">
        <v>0.2433725126543865</v>
      </c>
      <c r="H914" s="128">
        <v>1.6413620624072756</v>
      </c>
    </row>
    <row r="915" spans="1:10" ht="12.75">
      <c r="A915" s="144" t="s">
        <v>1210</v>
      </c>
      <c r="C915" s="145" t="s">
        <v>1211</v>
      </c>
      <c r="D915" s="145" t="s">
        <v>1212</v>
      </c>
      <c r="F915" s="145" t="s">
        <v>1213</v>
      </c>
      <c r="G915" s="145" t="s">
        <v>1214</v>
      </c>
      <c r="H915" s="145" t="s">
        <v>1215</v>
      </c>
      <c r="I915" s="146" t="s">
        <v>1216</v>
      </c>
      <c r="J915" s="145" t="s">
        <v>1217</v>
      </c>
    </row>
    <row r="916" spans="1:8" ht="12.75">
      <c r="A916" s="147" t="s">
        <v>1099</v>
      </c>
      <c r="C916" s="148">
        <v>259.9399999999441</v>
      </c>
      <c r="D916" s="128">
        <v>1749793.8904380798</v>
      </c>
      <c r="F916" s="128">
        <v>23625</v>
      </c>
      <c r="G916" s="128">
        <v>22600</v>
      </c>
      <c r="H916" s="149" t="s">
        <v>739</v>
      </c>
    </row>
    <row r="918" spans="4:8" ht="12.75">
      <c r="D918" s="128">
        <v>1671500.8852272034</v>
      </c>
      <c r="F918" s="128">
        <v>23825</v>
      </c>
      <c r="G918" s="128">
        <v>22600</v>
      </c>
      <c r="H918" s="149" t="s">
        <v>740</v>
      </c>
    </row>
    <row r="920" spans="4:8" ht="12.75">
      <c r="D920" s="128">
        <v>1699773.306432724</v>
      </c>
      <c r="F920" s="128">
        <v>23625</v>
      </c>
      <c r="G920" s="128">
        <v>22425</v>
      </c>
      <c r="H920" s="149" t="s">
        <v>741</v>
      </c>
    </row>
    <row r="922" spans="1:10" ht="12.75">
      <c r="A922" s="144" t="s">
        <v>1218</v>
      </c>
      <c r="C922" s="150" t="s">
        <v>1219</v>
      </c>
      <c r="D922" s="128">
        <v>1707022.694032669</v>
      </c>
      <c r="F922" s="128">
        <v>23691.666666666664</v>
      </c>
      <c r="G922" s="128">
        <v>22541.666666666664</v>
      </c>
      <c r="H922" s="128">
        <v>1683915.9754628881</v>
      </c>
      <c r="I922" s="128">
        <v>-0.0001</v>
      </c>
      <c r="J922" s="128">
        <v>-0.0001</v>
      </c>
    </row>
    <row r="923" spans="1:8" ht="12.75">
      <c r="A923" s="127">
        <v>38404.86797453704</v>
      </c>
      <c r="C923" s="150" t="s">
        <v>1220</v>
      </c>
      <c r="D923" s="128">
        <v>39646.73860064028</v>
      </c>
      <c r="F923" s="128">
        <v>115.47005383792514</v>
      </c>
      <c r="G923" s="128">
        <v>101.03629710818451</v>
      </c>
      <c r="H923" s="128">
        <v>39646.73860064028</v>
      </c>
    </row>
    <row r="925" spans="3:8" ht="12.75">
      <c r="C925" s="150" t="s">
        <v>1221</v>
      </c>
      <c r="D925" s="128">
        <v>2.3225665797669546</v>
      </c>
      <c r="F925" s="128">
        <v>0.48738679073341606</v>
      </c>
      <c r="G925" s="128">
        <v>0.44822017201412734</v>
      </c>
      <c r="H925" s="128">
        <v>2.3544368708623877</v>
      </c>
    </row>
    <row r="926" spans="1:10" ht="12.75">
      <c r="A926" s="144" t="s">
        <v>1210</v>
      </c>
      <c r="C926" s="145" t="s">
        <v>1211</v>
      </c>
      <c r="D926" s="145" t="s">
        <v>1212</v>
      </c>
      <c r="F926" s="145" t="s">
        <v>1213</v>
      </c>
      <c r="G926" s="145" t="s">
        <v>1214</v>
      </c>
      <c r="H926" s="145" t="s">
        <v>1215</v>
      </c>
      <c r="I926" s="146" t="s">
        <v>1216</v>
      </c>
      <c r="J926" s="145" t="s">
        <v>1217</v>
      </c>
    </row>
    <row r="927" spans="1:8" ht="12.75">
      <c r="A927" s="147" t="s">
        <v>1101</v>
      </c>
      <c r="C927" s="148">
        <v>285.2129999999888</v>
      </c>
      <c r="D927" s="128">
        <v>1180002.5590286255</v>
      </c>
      <c r="F927" s="128">
        <v>15300</v>
      </c>
      <c r="G927" s="128">
        <v>13425</v>
      </c>
      <c r="H927" s="149" t="s">
        <v>742</v>
      </c>
    </row>
    <row r="929" spans="4:8" ht="12.75">
      <c r="D929" s="128">
        <v>1222159.2280483246</v>
      </c>
      <c r="F929" s="128">
        <v>15500</v>
      </c>
      <c r="G929" s="128">
        <v>13350</v>
      </c>
      <c r="H929" s="149" t="s">
        <v>743</v>
      </c>
    </row>
    <row r="931" spans="4:8" ht="12.75">
      <c r="D931" s="128">
        <v>1202582.0599269867</v>
      </c>
      <c r="F931" s="128">
        <v>15450</v>
      </c>
      <c r="G931" s="128">
        <v>13475</v>
      </c>
      <c r="H931" s="149" t="s">
        <v>744</v>
      </c>
    </row>
    <row r="933" spans="1:10" ht="12.75">
      <c r="A933" s="144" t="s">
        <v>1218</v>
      </c>
      <c r="C933" s="150" t="s">
        <v>1219</v>
      </c>
      <c r="D933" s="128">
        <v>1201581.2823346455</v>
      </c>
      <c r="F933" s="128">
        <v>15416.666666666668</v>
      </c>
      <c r="G933" s="128">
        <v>13416.666666666668</v>
      </c>
      <c r="H933" s="128">
        <v>1187231.7893054946</v>
      </c>
      <c r="I933" s="128">
        <v>-0.0001</v>
      </c>
      <c r="J933" s="128">
        <v>-0.0001</v>
      </c>
    </row>
    <row r="934" spans="1:8" ht="12.75">
      <c r="A934" s="127">
        <v>38404.86864583333</v>
      </c>
      <c r="C934" s="150" t="s">
        <v>1220</v>
      </c>
      <c r="D934" s="128">
        <v>21096.14544298713</v>
      </c>
      <c r="F934" s="128">
        <v>104.08329997330664</v>
      </c>
      <c r="G934" s="128">
        <v>62.91528696058958</v>
      </c>
      <c r="H934" s="128">
        <v>21096.14544298713</v>
      </c>
    </row>
    <row r="936" spans="3:8" ht="12.75">
      <c r="C936" s="150" t="s">
        <v>1221</v>
      </c>
      <c r="D936" s="128">
        <v>1.7556985742985112</v>
      </c>
      <c r="F936" s="128">
        <v>0.6751349187457728</v>
      </c>
      <c r="G936" s="128">
        <v>0.46893381585532606</v>
      </c>
      <c r="H936" s="128">
        <v>1.7769188487892438</v>
      </c>
    </row>
    <row r="937" spans="1:10" ht="12.75">
      <c r="A937" s="144" t="s">
        <v>1210</v>
      </c>
      <c r="C937" s="145" t="s">
        <v>1211</v>
      </c>
      <c r="D937" s="145" t="s">
        <v>1212</v>
      </c>
      <c r="F937" s="145" t="s">
        <v>1213</v>
      </c>
      <c r="G937" s="145" t="s">
        <v>1214</v>
      </c>
      <c r="H937" s="145" t="s">
        <v>1215</v>
      </c>
      <c r="I937" s="146" t="s">
        <v>1216</v>
      </c>
      <c r="J937" s="145" t="s">
        <v>1217</v>
      </c>
    </row>
    <row r="938" spans="1:8" ht="12.75">
      <c r="A938" s="147" t="s">
        <v>1097</v>
      </c>
      <c r="C938" s="148">
        <v>288.1579999998212</v>
      </c>
      <c r="D938" s="128">
        <v>467950.7982683182</v>
      </c>
      <c r="F938" s="128">
        <v>5580</v>
      </c>
      <c r="G938" s="128">
        <v>5260</v>
      </c>
      <c r="H938" s="149" t="s">
        <v>745</v>
      </c>
    </row>
    <row r="940" spans="4:8" ht="12.75">
      <c r="D940" s="128">
        <v>461264.99912023544</v>
      </c>
      <c r="F940" s="128">
        <v>5580</v>
      </c>
      <c r="G940" s="128">
        <v>5260</v>
      </c>
      <c r="H940" s="149" t="s">
        <v>746</v>
      </c>
    </row>
    <row r="942" spans="4:8" ht="12.75">
      <c r="D942" s="128">
        <v>472896.1645092964</v>
      </c>
      <c r="F942" s="128">
        <v>5580</v>
      </c>
      <c r="G942" s="128">
        <v>5260</v>
      </c>
      <c r="H942" s="149" t="s">
        <v>747</v>
      </c>
    </row>
    <row r="944" spans="1:10" ht="12.75">
      <c r="A944" s="144" t="s">
        <v>1218</v>
      </c>
      <c r="C944" s="150" t="s">
        <v>1219</v>
      </c>
      <c r="D944" s="128">
        <v>467370.65396595</v>
      </c>
      <c r="F944" s="128">
        <v>5580</v>
      </c>
      <c r="G944" s="128">
        <v>5260</v>
      </c>
      <c r="H944" s="128">
        <v>461953.13184205623</v>
      </c>
      <c r="I944" s="128">
        <v>-0.0001</v>
      </c>
      <c r="J944" s="128">
        <v>-0.0001</v>
      </c>
    </row>
    <row r="945" spans="1:8" ht="12.75">
      <c r="A945" s="127">
        <v>38404.86907407407</v>
      </c>
      <c r="C945" s="150" t="s">
        <v>1220</v>
      </c>
      <c r="D945" s="128">
        <v>5837.244866854995</v>
      </c>
      <c r="H945" s="128">
        <v>5837.244866854995</v>
      </c>
    </row>
    <row r="947" spans="3:8" ht="12.75">
      <c r="C947" s="150" t="s">
        <v>1221</v>
      </c>
      <c r="D947" s="128">
        <v>1.2489540833002888</v>
      </c>
      <c r="F947" s="128">
        <v>0</v>
      </c>
      <c r="G947" s="128">
        <v>0</v>
      </c>
      <c r="H947" s="128">
        <v>1.2636011024708833</v>
      </c>
    </row>
    <row r="948" spans="1:10" ht="12.75">
      <c r="A948" s="144" t="s">
        <v>1210</v>
      </c>
      <c r="C948" s="145" t="s">
        <v>1211</v>
      </c>
      <c r="D948" s="145" t="s">
        <v>1212</v>
      </c>
      <c r="F948" s="145" t="s">
        <v>1213</v>
      </c>
      <c r="G948" s="145" t="s">
        <v>1214</v>
      </c>
      <c r="H948" s="145" t="s">
        <v>1215</v>
      </c>
      <c r="I948" s="146" t="s">
        <v>1216</v>
      </c>
      <c r="J948" s="145" t="s">
        <v>1217</v>
      </c>
    </row>
    <row r="949" spans="1:8" ht="12.75">
      <c r="A949" s="147" t="s">
        <v>1098</v>
      </c>
      <c r="C949" s="148">
        <v>334.94100000010803</v>
      </c>
      <c r="D949" s="128">
        <v>169662.73630976677</v>
      </c>
      <c r="F949" s="128">
        <v>37600</v>
      </c>
      <c r="H949" s="149" t="s">
        <v>748</v>
      </c>
    </row>
    <row r="951" spans="4:8" ht="12.75">
      <c r="D951" s="128">
        <v>164962.7837343216</v>
      </c>
      <c r="F951" s="128">
        <v>37200</v>
      </c>
      <c r="H951" s="149" t="s">
        <v>749</v>
      </c>
    </row>
    <row r="953" spans="4:8" ht="12.75">
      <c r="D953" s="128">
        <v>170325.15291142464</v>
      </c>
      <c r="F953" s="128">
        <v>37700</v>
      </c>
      <c r="H953" s="149" t="s">
        <v>750</v>
      </c>
    </row>
    <row r="955" spans="1:10" ht="12.75">
      <c r="A955" s="144" t="s">
        <v>1218</v>
      </c>
      <c r="C955" s="150" t="s">
        <v>1219</v>
      </c>
      <c r="D955" s="128">
        <v>168316.89098517102</v>
      </c>
      <c r="F955" s="128">
        <v>37500</v>
      </c>
      <c r="H955" s="128">
        <v>130816.89098517099</v>
      </c>
      <c r="I955" s="128">
        <v>-0.0001</v>
      </c>
      <c r="J955" s="128">
        <v>-0.0001</v>
      </c>
    </row>
    <row r="956" spans="1:8" ht="12.75">
      <c r="A956" s="127">
        <v>38404.86951388889</v>
      </c>
      <c r="C956" s="150" t="s">
        <v>1220</v>
      </c>
      <c r="D956" s="128">
        <v>2923.5638399366103</v>
      </c>
      <c r="F956" s="128">
        <v>264.575131106459</v>
      </c>
      <c r="H956" s="128">
        <v>2923.5638399366103</v>
      </c>
    </row>
    <row r="958" spans="3:8" ht="12.75">
      <c r="C958" s="150" t="s">
        <v>1221</v>
      </c>
      <c r="D958" s="128">
        <v>1.7369402576442439</v>
      </c>
      <c r="F958" s="128">
        <v>0.7055336829505575</v>
      </c>
      <c r="H958" s="128">
        <v>2.2348519506307616</v>
      </c>
    </row>
    <row r="959" spans="1:10" ht="12.75">
      <c r="A959" s="144" t="s">
        <v>1210</v>
      </c>
      <c r="C959" s="145" t="s">
        <v>1211</v>
      </c>
      <c r="D959" s="145" t="s">
        <v>1212</v>
      </c>
      <c r="F959" s="145" t="s">
        <v>1213</v>
      </c>
      <c r="G959" s="145" t="s">
        <v>1214</v>
      </c>
      <c r="H959" s="145" t="s">
        <v>1215</v>
      </c>
      <c r="I959" s="146" t="s">
        <v>1216</v>
      </c>
      <c r="J959" s="145" t="s">
        <v>1217</v>
      </c>
    </row>
    <row r="960" spans="1:8" ht="12.75">
      <c r="A960" s="147" t="s">
        <v>1102</v>
      </c>
      <c r="C960" s="148">
        <v>393.36599999992177</v>
      </c>
      <c r="D960" s="128">
        <v>4557714.508926392</v>
      </c>
      <c r="F960" s="128">
        <v>14900</v>
      </c>
      <c r="G960" s="128">
        <v>17200</v>
      </c>
      <c r="H960" s="149" t="s">
        <v>751</v>
      </c>
    </row>
    <row r="962" spans="4:8" ht="12.75">
      <c r="D962" s="128">
        <v>4433939.160202026</v>
      </c>
      <c r="F962" s="128">
        <v>16400</v>
      </c>
      <c r="G962" s="128">
        <v>16800</v>
      </c>
      <c r="H962" s="149" t="s">
        <v>752</v>
      </c>
    </row>
    <row r="964" spans="4:8" ht="12.75">
      <c r="D964" s="128">
        <v>4455127.231864929</v>
      </c>
      <c r="F964" s="128">
        <v>15900</v>
      </c>
      <c r="G964" s="128">
        <v>16900</v>
      </c>
      <c r="H964" s="149" t="s">
        <v>753</v>
      </c>
    </row>
    <row r="966" spans="1:10" ht="12.75">
      <c r="A966" s="144" t="s">
        <v>1218</v>
      </c>
      <c r="C966" s="150" t="s">
        <v>1219</v>
      </c>
      <c r="D966" s="128">
        <v>4482260.300331116</v>
      </c>
      <c r="F966" s="128">
        <v>15733.333333333332</v>
      </c>
      <c r="G966" s="128">
        <v>16966.666666666668</v>
      </c>
      <c r="H966" s="128">
        <v>4465910.300331116</v>
      </c>
      <c r="I966" s="128">
        <v>-0.0001</v>
      </c>
      <c r="J966" s="128">
        <v>-0.0001</v>
      </c>
    </row>
    <row r="967" spans="1:8" ht="12.75">
      <c r="A967" s="127">
        <v>38404.86996527778</v>
      </c>
      <c r="C967" s="150" t="s">
        <v>1220</v>
      </c>
      <c r="D967" s="128">
        <v>66198.4651729429</v>
      </c>
      <c r="F967" s="128">
        <v>763.7626158259733</v>
      </c>
      <c r="G967" s="128">
        <v>208.16659994661327</v>
      </c>
      <c r="H967" s="128">
        <v>66198.4651729429</v>
      </c>
    </row>
    <row r="969" spans="3:8" ht="12.75">
      <c r="C969" s="150" t="s">
        <v>1221</v>
      </c>
      <c r="D969" s="128">
        <v>1.4768991700025242</v>
      </c>
      <c r="F969" s="128">
        <v>4.85442340567356</v>
      </c>
      <c r="G969" s="128">
        <v>1.2269151273867187</v>
      </c>
      <c r="H969" s="128">
        <v>1.4823061978659704</v>
      </c>
    </row>
    <row r="970" spans="1:10" ht="12.75">
      <c r="A970" s="144" t="s">
        <v>1210</v>
      </c>
      <c r="C970" s="145" t="s">
        <v>1211</v>
      </c>
      <c r="D970" s="145" t="s">
        <v>1212</v>
      </c>
      <c r="F970" s="145" t="s">
        <v>1213</v>
      </c>
      <c r="G970" s="145" t="s">
        <v>1214</v>
      </c>
      <c r="H970" s="145" t="s">
        <v>1215</v>
      </c>
      <c r="I970" s="146" t="s">
        <v>1216</v>
      </c>
      <c r="J970" s="145" t="s">
        <v>1217</v>
      </c>
    </row>
    <row r="971" spans="1:8" ht="12.75">
      <c r="A971" s="147" t="s">
        <v>1096</v>
      </c>
      <c r="C971" s="148">
        <v>396.15199999976903</v>
      </c>
      <c r="D971" s="128">
        <v>4999772.44883728</v>
      </c>
      <c r="F971" s="128">
        <v>121800</v>
      </c>
      <c r="G971" s="128">
        <v>126400</v>
      </c>
      <c r="H971" s="149" t="s">
        <v>754</v>
      </c>
    </row>
    <row r="973" spans="4:8" ht="12.75">
      <c r="D973" s="128">
        <v>5316129.832489014</v>
      </c>
      <c r="F973" s="128">
        <v>123100</v>
      </c>
      <c r="G973" s="128">
        <v>126800</v>
      </c>
      <c r="H973" s="149" t="s">
        <v>755</v>
      </c>
    </row>
    <row r="975" spans="4:8" ht="12.75">
      <c r="D975" s="128">
        <v>5323833.345222473</v>
      </c>
      <c r="F975" s="128">
        <v>123200</v>
      </c>
      <c r="G975" s="128">
        <v>126300</v>
      </c>
      <c r="H975" s="149" t="s">
        <v>756</v>
      </c>
    </row>
    <row r="977" spans="1:10" ht="12.75">
      <c r="A977" s="144" t="s">
        <v>1218</v>
      </c>
      <c r="C977" s="150" t="s">
        <v>1219</v>
      </c>
      <c r="D977" s="128">
        <v>5213245.208849589</v>
      </c>
      <c r="F977" s="128">
        <v>122700</v>
      </c>
      <c r="G977" s="128">
        <v>126500</v>
      </c>
      <c r="H977" s="128">
        <v>5088665.541786569</v>
      </c>
      <c r="I977" s="128">
        <v>-0.0001</v>
      </c>
      <c r="J977" s="128">
        <v>-0.0001</v>
      </c>
    </row>
    <row r="978" spans="1:8" ht="12.75">
      <c r="A978" s="127">
        <v>38404.87042824074</v>
      </c>
      <c r="C978" s="150" t="s">
        <v>1220</v>
      </c>
      <c r="D978" s="128">
        <v>184912.95378519772</v>
      </c>
      <c r="F978" s="128">
        <v>781.0249675906655</v>
      </c>
      <c r="G978" s="128">
        <v>264.575131106459</v>
      </c>
      <c r="H978" s="128">
        <v>184912.95378519772</v>
      </c>
    </row>
    <row r="980" spans="3:8" ht="12.75">
      <c r="C980" s="150" t="s">
        <v>1221</v>
      </c>
      <c r="D980" s="128">
        <v>3.5469836230090284</v>
      </c>
      <c r="F980" s="128">
        <v>0.6365321659255626</v>
      </c>
      <c r="G980" s="128">
        <v>0.20915030126992812</v>
      </c>
      <c r="H980" s="128">
        <v>3.6338201492463793</v>
      </c>
    </row>
    <row r="981" spans="1:10" ht="12.75">
      <c r="A981" s="144" t="s">
        <v>1210</v>
      </c>
      <c r="C981" s="145" t="s">
        <v>1211</v>
      </c>
      <c r="D981" s="145" t="s">
        <v>1212</v>
      </c>
      <c r="F981" s="145" t="s">
        <v>1213</v>
      </c>
      <c r="G981" s="145" t="s">
        <v>1214</v>
      </c>
      <c r="H981" s="145" t="s">
        <v>1215</v>
      </c>
      <c r="I981" s="146" t="s">
        <v>1216</v>
      </c>
      <c r="J981" s="145" t="s">
        <v>1217</v>
      </c>
    </row>
    <row r="982" spans="1:8" ht="12.75">
      <c r="A982" s="147" t="s">
        <v>1103</v>
      </c>
      <c r="C982" s="148">
        <v>589.5920000001788</v>
      </c>
      <c r="D982" s="128">
        <v>325845.5428185463</v>
      </c>
      <c r="F982" s="128">
        <v>3070</v>
      </c>
      <c r="G982" s="128">
        <v>3150</v>
      </c>
      <c r="H982" s="149" t="s">
        <v>757</v>
      </c>
    </row>
    <row r="984" spans="4:8" ht="12.75">
      <c r="D984" s="128">
        <v>335495.8184056282</v>
      </c>
      <c r="F984" s="128">
        <v>3080</v>
      </c>
      <c r="G984" s="128">
        <v>3209.9999999962747</v>
      </c>
      <c r="H984" s="149" t="s">
        <v>758</v>
      </c>
    </row>
    <row r="986" spans="4:8" ht="12.75">
      <c r="D986" s="128">
        <v>322797.64118909836</v>
      </c>
      <c r="F986" s="128">
        <v>3140</v>
      </c>
      <c r="G986" s="128">
        <v>3160</v>
      </c>
      <c r="H986" s="149" t="s">
        <v>759</v>
      </c>
    </row>
    <row r="988" spans="1:10" ht="12.75">
      <c r="A988" s="144" t="s">
        <v>1218</v>
      </c>
      <c r="C988" s="150" t="s">
        <v>1219</v>
      </c>
      <c r="D988" s="128">
        <v>328046.3341377576</v>
      </c>
      <c r="F988" s="128">
        <v>3096.666666666667</v>
      </c>
      <c r="G988" s="128">
        <v>3173.3333333320916</v>
      </c>
      <c r="H988" s="128">
        <v>324909.00847527565</v>
      </c>
      <c r="I988" s="128">
        <v>-0.0001</v>
      </c>
      <c r="J988" s="128">
        <v>-0.0001</v>
      </c>
    </row>
    <row r="989" spans="1:8" ht="12.75">
      <c r="A989" s="127">
        <v>38404.87092592593</v>
      </c>
      <c r="C989" s="150" t="s">
        <v>1220</v>
      </c>
      <c r="D989" s="128">
        <v>6628.99222949053</v>
      </c>
      <c r="F989" s="128">
        <v>37.859388972001824</v>
      </c>
      <c r="G989" s="128">
        <v>32.14550253456646</v>
      </c>
      <c r="H989" s="128">
        <v>6628.99222949053</v>
      </c>
    </row>
    <row r="991" spans="3:8" ht="12.75">
      <c r="C991" s="150" t="s">
        <v>1221</v>
      </c>
      <c r="D991" s="128">
        <v>2.0207487600537544</v>
      </c>
      <c r="F991" s="128">
        <v>1.2225852197632452</v>
      </c>
      <c r="G991" s="128">
        <v>1.0129885252493394</v>
      </c>
      <c r="H991" s="128">
        <v>2.040261136679124</v>
      </c>
    </row>
    <row r="992" spans="1:10" ht="12.75">
      <c r="A992" s="144" t="s">
        <v>1210</v>
      </c>
      <c r="C992" s="145" t="s">
        <v>1211</v>
      </c>
      <c r="D992" s="145" t="s">
        <v>1212</v>
      </c>
      <c r="F992" s="145" t="s">
        <v>1213</v>
      </c>
      <c r="G992" s="145" t="s">
        <v>1214</v>
      </c>
      <c r="H992" s="145" t="s">
        <v>1215</v>
      </c>
      <c r="I992" s="146" t="s">
        <v>1216</v>
      </c>
      <c r="J992" s="145" t="s">
        <v>1217</v>
      </c>
    </row>
    <row r="993" spans="1:8" ht="12.75">
      <c r="A993" s="147" t="s">
        <v>1104</v>
      </c>
      <c r="C993" s="148">
        <v>766.4900000002235</v>
      </c>
      <c r="D993" s="128">
        <v>2135.7536469250917</v>
      </c>
      <c r="F993" s="128">
        <v>1644</v>
      </c>
      <c r="G993" s="128">
        <v>1657</v>
      </c>
      <c r="H993" s="149" t="s">
        <v>760</v>
      </c>
    </row>
    <row r="995" spans="4:8" ht="12.75">
      <c r="D995" s="128">
        <v>2071.042806044221</v>
      </c>
      <c r="F995" s="128">
        <v>1638</v>
      </c>
      <c r="G995" s="128">
        <v>1571</v>
      </c>
      <c r="H995" s="149" t="s">
        <v>761</v>
      </c>
    </row>
    <row r="997" spans="4:8" ht="12.75">
      <c r="D997" s="128">
        <v>1996.1594048030674</v>
      </c>
      <c r="F997" s="128">
        <v>1584</v>
      </c>
      <c r="G997" s="128">
        <v>1779.9999999981374</v>
      </c>
      <c r="H997" s="149" t="s">
        <v>762</v>
      </c>
    </row>
    <row r="999" spans="1:10" ht="12.75">
      <c r="A999" s="144" t="s">
        <v>1218</v>
      </c>
      <c r="C999" s="150" t="s">
        <v>1219</v>
      </c>
      <c r="D999" s="128">
        <v>2067.6519525907934</v>
      </c>
      <c r="F999" s="128">
        <v>1622</v>
      </c>
      <c r="G999" s="128">
        <v>1669.3333333327123</v>
      </c>
      <c r="H999" s="128">
        <v>421.0617086886769</v>
      </c>
      <c r="I999" s="128">
        <v>-0.0001</v>
      </c>
      <c r="J999" s="128">
        <v>-0.0001</v>
      </c>
    </row>
    <row r="1000" spans="1:8" ht="12.75">
      <c r="A1000" s="127">
        <v>38404.87142361111</v>
      </c>
      <c r="C1000" s="150" t="s">
        <v>1220</v>
      </c>
      <c r="D1000" s="128">
        <v>69.85886861209924</v>
      </c>
      <c r="F1000" s="128">
        <v>33.04542328371661</v>
      </c>
      <c r="G1000" s="128">
        <v>105.04443504120866</v>
      </c>
      <c r="H1000" s="128">
        <v>69.85886861209924</v>
      </c>
    </row>
    <row r="1002" spans="3:8" ht="12.75">
      <c r="C1002" s="150" t="s">
        <v>1221</v>
      </c>
      <c r="D1002" s="128">
        <v>3.378657057081837</v>
      </c>
      <c r="F1002" s="128">
        <v>2.0373257264930094</v>
      </c>
      <c r="G1002" s="128">
        <v>6.292597945761645</v>
      </c>
      <c r="H1002" s="128">
        <v>16.59112362168065</v>
      </c>
    </row>
    <row r="1003" spans="1:16" ht="12.75">
      <c r="A1003" s="138" t="s">
        <v>1275</v>
      </c>
      <c r="B1003" s="133" t="s">
        <v>763</v>
      </c>
      <c r="D1003" s="138" t="s">
        <v>1276</v>
      </c>
      <c r="E1003" s="133" t="s">
        <v>1277</v>
      </c>
      <c r="F1003" s="134" t="s">
        <v>1289</v>
      </c>
      <c r="G1003" s="139" t="s">
        <v>1279</v>
      </c>
      <c r="H1003" s="140">
        <v>1</v>
      </c>
      <c r="I1003" s="141" t="s">
        <v>1280</v>
      </c>
      <c r="J1003" s="140">
        <v>9</v>
      </c>
      <c r="K1003" s="139" t="s">
        <v>1281</v>
      </c>
      <c r="L1003" s="142">
        <v>1</v>
      </c>
      <c r="M1003" s="139" t="s">
        <v>1282</v>
      </c>
      <c r="N1003" s="143">
        <v>1</v>
      </c>
      <c r="O1003" s="139" t="s">
        <v>1283</v>
      </c>
      <c r="P1003" s="143">
        <v>1</v>
      </c>
    </row>
    <row r="1005" spans="1:10" ht="12.75">
      <c r="A1005" s="144" t="s">
        <v>1210</v>
      </c>
      <c r="C1005" s="145" t="s">
        <v>1211</v>
      </c>
      <c r="D1005" s="145" t="s">
        <v>1212</v>
      </c>
      <c r="F1005" s="145" t="s">
        <v>1213</v>
      </c>
      <c r="G1005" s="145" t="s">
        <v>1214</v>
      </c>
      <c r="H1005" s="145" t="s">
        <v>1215</v>
      </c>
      <c r="I1005" s="146" t="s">
        <v>1216</v>
      </c>
      <c r="J1005" s="145" t="s">
        <v>1217</v>
      </c>
    </row>
    <row r="1006" spans="1:8" ht="12.75">
      <c r="A1006" s="147" t="s">
        <v>1081</v>
      </c>
      <c r="C1006" s="148">
        <v>178.2290000000503</v>
      </c>
      <c r="D1006" s="128">
        <v>385.5</v>
      </c>
      <c r="F1006" s="128">
        <v>419.99999999953434</v>
      </c>
      <c r="G1006" s="128">
        <v>399</v>
      </c>
      <c r="H1006" s="149" t="s">
        <v>764</v>
      </c>
    </row>
    <row r="1008" spans="4:8" ht="12.75">
      <c r="D1008" s="128">
        <v>412.5600868812762</v>
      </c>
      <c r="F1008" s="128">
        <v>375</v>
      </c>
      <c r="G1008" s="128">
        <v>366</v>
      </c>
      <c r="H1008" s="149" t="s">
        <v>765</v>
      </c>
    </row>
    <row r="1010" spans="4:8" ht="12.75">
      <c r="D1010" s="128">
        <v>419.6515727355145</v>
      </c>
      <c r="F1010" s="128">
        <v>362</v>
      </c>
      <c r="G1010" s="128">
        <v>382</v>
      </c>
      <c r="H1010" s="149" t="s">
        <v>766</v>
      </c>
    </row>
    <row r="1012" spans="1:8" ht="12.75">
      <c r="A1012" s="144" t="s">
        <v>1218</v>
      </c>
      <c r="C1012" s="150" t="s">
        <v>1219</v>
      </c>
      <c r="D1012" s="128">
        <v>405.90388653893024</v>
      </c>
      <c r="F1012" s="128">
        <v>385.66666666651145</v>
      </c>
      <c r="G1012" s="128">
        <v>382.33333333333337</v>
      </c>
      <c r="H1012" s="128">
        <v>22.347710250967317</v>
      </c>
    </row>
    <row r="1013" spans="1:8" ht="12.75">
      <c r="A1013" s="127">
        <v>38404.873703703706</v>
      </c>
      <c r="C1013" s="150" t="s">
        <v>1220</v>
      </c>
      <c r="D1013" s="128">
        <v>18.02252014356858</v>
      </c>
      <c r="F1013" s="128">
        <v>30.435724622839434</v>
      </c>
      <c r="G1013" s="128">
        <v>16.502525059315417</v>
      </c>
      <c r="H1013" s="128">
        <v>18.02252014356858</v>
      </c>
    </row>
    <row r="1015" spans="3:8" ht="12.75">
      <c r="C1015" s="150" t="s">
        <v>1221</v>
      </c>
      <c r="D1015" s="128">
        <v>4.440095485964272</v>
      </c>
      <c r="F1015" s="128">
        <v>7.891717706875977</v>
      </c>
      <c r="G1015" s="128">
        <v>4.316266362506212</v>
      </c>
      <c r="H1015" s="128">
        <v>80.6459361660485</v>
      </c>
    </row>
    <row r="1016" spans="1:10" ht="12.75">
      <c r="A1016" s="144" t="s">
        <v>1210</v>
      </c>
      <c r="C1016" s="145" t="s">
        <v>1211</v>
      </c>
      <c r="D1016" s="145" t="s">
        <v>1212</v>
      </c>
      <c r="F1016" s="145" t="s">
        <v>1213</v>
      </c>
      <c r="G1016" s="145" t="s">
        <v>1214</v>
      </c>
      <c r="H1016" s="145" t="s">
        <v>1215</v>
      </c>
      <c r="I1016" s="146" t="s">
        <v>1216</v>
      </c>
      <c r="J1016" s="145" t="s">
        <v>1217</v>
      </c>
    </row>
    <row r="1017" spans="1:8" ht="12.75">
      <c r="A1017" s="147" t="s">
        <v>1097</v>
      </c>
      <c r="C1017" s="148">
        <v>251.61100000003353</v>
      </c>
      <c r="D1017" s="128">
        <v>4504242.116516113</v>
      </c>
      <c r="F1017" s="128">
        <v>34000</v>
      </c>
      <c r="G1017" s="128">
        <v>30400</v>
      </c>
      <c r="H1017" s="149" t="s">
        <v>767</v>
      </c>
    </row>
    <row r="1019" spans="4:8" ht="12.75">
      <c r="D1019" s="128">
        <v>4445033.026130676</v>
      </c>
      <c r="F1019" s="128">
        <v>34700</v>
      </c>
      <c r="G1019" s="128">
        <v>30100</v>
      </c>
      <c r="H1019" s="149" t="s">
        <v>768</v>
      </c>
    </row>
    <row r="1021" spans="4:8" ht="12.75">
      <c r="D1021" s="128">
        <v>4650529.936538696</v>
      </c>
      <c r="F1021" s="128">
        <v>34500</v>
      </c>
      <c r="G1021" s="128">
        <v>30200</v>
      </c>
      <c r="H1021" s="149" t="s">
        <v>769</v>
      </c>
    </row>
    <row r="1023" spans="1:10" ht="12.75">
      <c r="A1023" s="144" t="s">
        <v>1218</v>
      </c>
      <c r="C1023" s="150" t="s">
        <v>1219</v>
      </c>
      <c r="D1023" s="128">
        <v>4533268.359728496</v>
      </c>
      <c r="F1023" s="128">
        <v>34400</v>
      </c>
      <c r="G1023" s="128">
        <v>30233.333333333336</v>
      </c>
      <c r="H1023" s="128">
        <v>4500972.229754052</v>
      </c>
      <c r="I1023" s="128">
        <v>-0.0001</v>
      </c>
      <c r="J1023" s="128">
        <v>-0.0001</v>
      </c>
    </row>
    <row r="1024" spans="1:8" ht="12.75">
      <c r="A1024" s="127">
        <v>38404.87421296296</v>
      </c>
      <c r="C1024" s="150" t="s">
        <v>1220</v>
      </c>
      <c r="D1024" s="128">
        <v>105778.7178173379</v>
      </c>
      <c r="F1024" s="128">
        <v>360.5551275463989</v>
      </c>
      <c r="G1024" s="128">
        <v>152.7525231651947</v>
      </c>
      <c r="H1024" s="128">
        <v>105778.7178173379</v>
      </c>
    </row>
    <row r="1026" spans="3:8" ht="12.75">
      <c r="C1026" s="150" t="s">
        <v>1221</v>
      </c>
      <c r="D1026" s="128">
        <v>2.3333875125732275</v>
      </c>
      <c r="F1026" s="128">
        <v>1.0481253707744156</v>
      </c>
      <c r="G1026" s="128">
        <v>0.5052453908440839</v>
      </c>
      <c r="H1026" s="128">
        <v>2.3501304255573685</v>
      </c>
    </row>
    <row r="1027" spans="1:10" ht="12.75">
      <c r="A1027" s="144" t="s">
        <v>1210</v>
      </c>
      <c r="C1027" s="145" t="s">
        <v>1211</v>
      </c>
      <c r="D1027" s="145" t="s">
        <v>1212</v>
      </c>
      <c r="F1027" s="145" t="s">
        <v>1213</v>
      </c>
      <c r="G1027" s="145" t="s">
        <v>1214</v>
      </c>
      <c r="H1027" s="145" t="s">
        <v>1215</v>
      </c>
      <c r="I1027" s="146" t="s">
        <v>1216</v>
      </c>
      <c r="J1027" s="145" t="s">
        <v>1217</v>
      </c>
    </row>
    <row r="1028" spans="1:8" ht="12.75">
      <c r="A1028" s="147" t="s">
        <v>1100</v>
      </c>
      <c r="C1028" s="148">
        <v>257.6099999998696</v>
      </c>
      <c r="D1028" s="128">
        <v>257111.92593717575</v>
      </c>
      <c r="F1028" s="128">
        <v>16305</v>
      </c>
      <c r="G1028" s="128">
        <v>14177.499999985099</v>
      </c>
      <c r="H1028" s="149" t="s">
        <v>770</v>
      </c>
    </row>
    <row r="1030" spans="4:8" ht="12.75">
      <c r="D1030" s="128">
        <v>260178.85823631287</v>
      </c>
      <c r="F1030" s="128">
        <v>16189.999999985099</v>
      </c>
      <c r="G1030" s="128">
        <v>14132.5</v>
      </c>
      <c r="H1030" s="149" t="s">
        <v>771</v>
      </c>
    </row>
    <row r="1032" spans="4:8" ht="12.75">
      <c r="D1032" s="128">
        <v>254329.54901909828</v>
      </c>
      <c r="F1032" s="128">
        <v>16245</v>
      </c>
      <c r="G1032" s="128">
        <v>14214.999999985099</v>
      </c>
      <c r="H1032" s="149" t="s">
        <v>772</v>
      </c>
    </row>
    <row r="1034" spans="1:10" ht="12.75">
      <c r="A1034" s="144" t="s">
        <v>1218</v>
      </c>
      <c r="C1034" s="150" t="s">
        <v>1219</v>
      </c>
      <c r="D1034" s="128">
        <v>257206.77773086232</v>
      </c>
      <c r="F1034" s="128">
        <v>16246.666666661698</v>
      </c>
      <c r="G1034" s="128">
        <v>14174.999999990065</v>
      </c>
      <c r="H1034" s="128">
        <v>241995.9443975364</v>
      </c>
      <c r="I1034" s="128">
        <v>-0.0001</v>
      </c>
      <c r="J1034" s="128">
        <v>-0.0001</v>
      </c>
    </row>
    <row r="1035" spans="1:8" ht="12.75">
      <c r="A1035" s="127">
        <v>38404.87486111111</v>
      </c>
      <c r="C1035" s="150" t="s">
        <v>1220</v>
      </c>
      <c r="D1035" s="128">
        <v>2925.8079613533682</v>
      </c>
      <c r="F1035" s="128">
        <v>57.518113096641116</v>
      </c>
      <c r="G1035" s="128">
        <v>41.30677909725773</v>
      </c>
      <c r="H1035" s="128">
        <v>2925.8079613533682</v>
      </c>
    </row>
    <row r="1037" spans="3:8" ht="12.75">
      <c r="C1037" s="150" t="s">
        <v>1221</v>
      </c>
      <c r="D1037" s="128">
        <v>1.1375314395544016</v>
      </c>
      <c r="F1037" s="128">
        <v>0.35403024064418587</v>
      </c>
      <c r="G1037" s="128">
        <v>0.2914058490108409</v>
      </c>
      <c r="H1037" s="128">
        <v>1.209031816065077</v>
      </c>
    </row>
    <row r="1038" spans="1:10" ht="12.75">
      <c r="A1038" s="144" t="s">
        <v>1210</v>
      </c>
      <c r="C1038" s="145" t="s">
        <v>1211</v>
      </c>
      <c r="D1038" s="145" t="s">
        <v>1212</v>
      </c>
      <c r="F1038" s="145" t="s">
        <v>1213</v>
      </c>
      <c r="G1038" s="145" t="s">
        <v>1214</v>
      </c>
      <c r="H1038" s="145" t="s">
        <v>1215</v>
      </c>
      <c r="I1038" s="146" t="s">
        <v>1216</v>
      </c>
      <c r="J1038" s="145" t="s">
        <v>1217</v>
      </c>
    </row>
    <row r="1039" spans="1:8" ht="12.75">
      <c r="A1039" s="147" t="s">
        <v>1099</v>
      </c>
      <c r="C1039" s="148">
        <v>259.9399999999441</v>
      </c>
      <c r="D1039" s="128">
        <v>2138005.661582947</v>
      </c>
      <c r="F1039" s="128">
        <v>24725</v>
      </c>
      <c r="G1039" s="128">
        <v>23300</v>
      </c>
      <c r="H1039" s="149" t="s">
        <v>773</v>
      </c>
    </row>
    <row r="1041" spans="4:8" ht="12.75">
      <c r="D1041" s="128">
        <v>2119590.872253418</v>
      </c>
      <c r="F1041" s="128">
        <v>25150</v>
      </c>
      <c r="G1041" s="128">
        <v>23275</v>
      </c>
      <c r="H1041" s="149" t="s">
        <v>774</v>
      </c>
    </row>
    <row r="1043" spans="4:8" ht="12.75">
      <c r="D1043" s="128">
        <v>2145181.4978752136</v>
      </c>
      <c r="F1043" s="128">
        <v>25175</v>
      </c>
      <c r="G1043" s="128">
        <v>23300</v>
      </c>
      <c r="H1043" s="149" t="s">
        <v>775</v>
      </c>
    </row>
    <row r="1045" spans="1:10" ht="12.75">
      <c r="A1045" s="144" t="s">
        <v>1218</v>
      </c>
      <c r="C1045" s="150" t="s">
        <v>1219</v>
      </c>
      <c r="D1045" s="128">
        <v>2134259.3439038596</v>
      </c>
      <c r="F1045" s="128">
        <v>25016.666666666664</v>
      </c>
      <c r="G1045" s="128">
        <v>23291.666666666664</v>
      </c>
      <c r="H1045" s="128">
        <v>2110120.099382521</v>
      </c>
      <c r="I1045" s="128">
        <v>-0.0001</v>
      </c>
      <c r="J1045" s="128">
        <v>-0.0001</v>
      </c>
    </row>
    <row r="1046" spans="1:8" ht="12.75">
      <c r="A1046" s="127">
        <v>38404.87553240741</v>
      </c>
      <c r="C1046" s="150" t="s">
        <v>1220</v>
      </c>
      <c r="D1046" s="128">
        <v>13200.234923761776</v>
      </c>
      <c r="F1046" s="128">
        <v>252.89984842489196</v>
      </c>
      <c r="G1046" s="128">
        <v>14.433756729740642</v>
      </c>
      <c r="H1046" s="128">
        <v>13200.234923761776</v>
      </c>
    </row>
    <row r="1048" spans="3:8" ht="12.75">
      <c r="C1048" s="150" t="s">
        <v>1221</v>
      </c>
      <c r="D1048" s="128">
        <v>0.6184925445666175</v>
      </c>
      <c r="F1048" s="128">
        <v>1.0109254434039656</v>
      </c>
      <c r="G1048" s="128">
        <v>0.061969617444324776</v>
      </c>
      <c r="H1048" s="128">
        <v>0.6255679441006474</v>
      </c>
    </row>
    <row r="1049" spans="1:10" ht="12.75">
      <c r="A1049" s="144" t="s">
        <v>1210</v>
      </c>
      <c r="C1049" s="145" t="s">
        <v>1211</v>
      </c>
      <c r="D1049" s="145" t="s">
        <v>1212</v>
      </c>
      <c r="F1049" s="145" t="s">
        <v>1213</v>
      </c>
      <c r="G1049" s="145" t="s">
        <v>1214</v>
      </c>
      <c r="H1049" s="145" t="s">
        <v>1215</v>
      </c>
      <c r="I1049" s="146" t="s">
        <v>1216</v>
      </c>
      <c r="J1049" s="145" t="s">
        <v>1217</v>
      </c>
    </row>
    <row r="1050" spans="1:8" ht="12.75">
      <c r="A1050" s="147" t="s">
        <v>1101</v>
      </c>
      <c r="C1050" s="148">
        <v>285.2129999999888</v>
      </c>
      <c r="D1050" s="128">
        <v>1111673.1222801208</v>
      </c>
      <c r="F1050" s="128">
        <v>15550</v>
      </c>
      <c r="G1050" s="128">
        <v>13225</v>
      </c>
      <c r="H1050" s="149" t="s">
        <v>776</v>
      </c>
    </row>
    <row r="1052" spans="4:8" ht="12.75">
      <c r="D1052" s="128">
        <v>1159089.312456131</v>
      </c>
      <c r="F1052" s="128">
        <v>15950</v>
      </c>
      <c r="G1052" s="128">
        <v>13225</v>
      </c>
      <c r="H1052" s="149" t="s">
        <v>777</v>
      </c>
    </row>
    <row r="1054" spans="4:8" ht="12.75">
      <c r="D1054" s="128">
        <v>1151594.8083381653</v>
      </c>
      <c r="F1054" s="128">
        <v>15950</v>
      </c>
      <c r="G1054" s="128">
        <v>13275</v>
      </c>
      <c r="H1054" s="149" t="s">
        <v>778</v>
      </c>
    </row>
    <row r="1056" spans="1:10" ht="12.75">
      <c r="A1056" s="144" t="s">
        <v>1218</v>
      </c>
      <c r="C1056" s="150" t="s">
        <v>1219</v>
      </c>
      <c r="D1056" s="128">
        <v>1140785.7476914723</v>
      </c>
      <c r="F1056" s="128">
        <v>15816.666666666668</v>
      </c>
      <c r="G1056" s="128">
        <v>13241.666666666668</v>
      </c>
      <c r="H1056" s="128">
        <v>1126343.0670831073</v>
      </c>
      <c r="I1056" s="128">
        <v>-0.0001</v>
      </c>
      <c r="J1056" s="128">
        <v>-0.0001</v>
      </c>
    </row>
    <row r="1057" spans="1:8" ht="12.75">
      <c r="A1057" s="127">
        <v>38404.87621527778</v>
      </c>
      <c r="C1057" s="150" t="s">
        <v>1220</v>
      </c>
      <c r="D1057" s="128">
        <v>25489.225503141515</v>
      </c>
      <c r="F1057" s="128">
        <v>230.94010767585027</v>
      </c>
      <c r="G1057" s="128">
        <v>28.867513459481284</v>
      </c>
      <c r="H1057" s="128">
        <v>25489.225503141515</v>
      </c>
    </row>
    <row r="1059" spans="3:8" ht="12.75">
      <c r="C1059" s="150" t="s">
        <v>1221</v>
      </c>
      <c r="D1059" s="128">
        <v>2.234356938164969</v>
      </c>
      <c r="F1059" s="128">
        <v>1.4601060548525835</v>
      </c>
      <c r="G1059" s="128">
        <v>0.2180051362578825</v>
      </c>
      <c r="H1059" s="128">
        <v>2.2630072708798235</v>
      </c>
    </row>
    <row r="1060" spans="1:10" ht="12.75">
      <c r="A1060" s="144" t="s">
        <v>1210</v>
      </c>
      <c r="C1060" s="145" t="s">
        <v>1211</v>
      </c>
      <c r="D1060" s="145" t="s">
        <v>1212</v>
      </c>
      <c r="F1060" s="145" t="s">
        <v>1213</v>
      </c>
      <c r="G1060" s="145" t="s">
        <v>1214</v>
      </c>
      <c r="H1060" s="145" t="s">
        <v>1215</v>
      </c>
      <c r="I1060" s="146" t="s">
        <v>1216</v>
      </c>
      <c r="J1060" s="145" t="s">
        <v>1217</v>
      </c>
    </row>
    <row r="1061" spans="1:8" ht="12.75">
      <c r="A1061" s="147" t="s">
        <v>1097</v>
      </c>
      <c r="C1061" s="148">
        <v>288.1579999998212</v>
      </c>
      <c r="D1061" s="128">
        <v>455934.01007938385</v>
      </c>
      <c r="F1061" s="128">
        <v>5660</v>
      </c>
      <c r="G1061" s="128">
        <v>5110</v>
      </c>
      <c r="H1061" s="149" t="s">
        <v>779</v>
      </c>
    </row>
    <row r="1063" spans="4:8" ht="12.75">
      <c r="D1063" s="128">
        <v>455787.1799798012</v>
      </c>
      <c r="F1063" s="128">
        <v>5660</v>
      </c>
      <c r="G1063" s="128">
        <v>5110</v>
      </c>
      <c r="H1063" s="149" t="s">
        <v>780</v>
      </c>
    </row>
    <row r="1065" spans="4:8" ht="12.75">
      <c r="D1065" s="128">
        <v>451197.1068263054</v>
      </c>
      <c r="F1065" s="128">
        <v>5660</v>
      </c>
      <c r="G1065" s="128">
        <v>5110</v>
      </c>
      <c r="H1065" s="149" t="s">
        <v>781</v>
      </c>
    </row>
    <row r="1067" spans="1:10" ht="12.75">
      <c r="A1067" s="144" t="s">
        <v>1218</v>
      </c>
      <c r="C1067" s="150" t="s">
        <v>1219</v>
      </c>
      <c r="D1067" s="128">
        <v>454306.09896183014</v>
      </c>
      <c r="F1067" s="128">
        <v>5660</v>
      </c>
      <c r="G1067" s="128">
        <v>5110</v>
      </c>
      <c r="H1067" s="128">
        <v>448925.3578113877</v>
      </c>
      <c r="I1067" s="128">
        <v>-0.0001</v>
      </c>
      <c r="J1067" s="128">
        <v>-0.0001</v>
      </c>
    </row>
    <row r="1068" spans="1:8" ht="12.75">
      <c r="A1068" s="127">
        <v>38404.87663194445</v>
      </c>
      <c r="C1068" s="150" t="s">
        <v>1220</v>
      </c>
      <c r="D1068" s="128">
        <v>2693.4668818542827</v>
      </c>
      <c r="H1068" s="128">
        <v>2693.4668818542827</v>
      </c>
    </row>
    <row r="1070" spans="3:8" ht="12.75">
      <c r="C1070" s="150" t="s">
        <v>1221</v>
      </c>
      <c r="D1070" s="128">
        <v>0.5928749114329153</v>
      </c>
      <c r="F1070" s="128">
        <v>0</v>
      </c>
      <c r="G1070" s="128">
        <v>0</v>
      </c>
      <c r="H1070" s="128">
        <v>0.5999810068617066</v>
      </c>
    </row>
    <row r="1071" spans="1:10" ht="12.75">
      <c r="A1071" s="144" t="s">
        <v>1210</v>
      </c>
      <c r="C1071" s="145" t="s">
        <v>1211</v>
      </c>
      <c r="D1071" s="145" t="s">
        <v>1212</v>
      </c>
      <c r="F1071" s="145" t="s">
        <v>1213</v>
      </c>
      <c r="G1071" s="145" t="s">
        <v>1214</v>
      </c>
      <c r="H1071" s="145" t="s">
        <v>1215</v>
      </c>
      <c r="I1071" s="146" t="s">
        <v>1216</v>
      </c>
      <c r="J1071" s="145" t="s">
        <v>1217</v>
      </c>
    </row>
    <row r="1072" spans="1:8" ht="12.75">
      <c r="A1072" s="147" t="s">
        <v>1098</v>
      </c>
      <c r="C1072" s="148">
        <v>334.94100000010803</v>
      </c>
      <c r="D1072" s="128">
        <v>164921.27062106133</v>
      </c>
      <c r="F1072" s="128">
        <v>37200</v>
      </c>
      <c r="H1072" s="149" t="s">
        <v>1004</v>
      </c>
    </row>
    <row r="1074" spans="4:8" ht="12.75">
      <c r="D1074" s="128">
        <v>162900.70210409164</v>
      </c>
      <c r="F1074" s="128">
        <v>37600</v>
      </c>
      <c r="H1074" s="149" t="s">
        <v>783</v>
      </c>
    </row>
    <row r="1076" spans="4:8" ht="12.75">
      <c r="D1076" s="128">
        <v>162168.25571131706</v>
      </c>
      <c r="F1076" s="128">
        <v>37800</v>
      </c>
      <c r="H1076" s="149" t="s">
        <v>784</v>
      </c>
    </row>
    <row r="1078" spans="1:10" ht="12.75">
      <c r="A1078" s="144" t="s">
        <v>1218</v>
      </c>
      <c r="C1078" s="150" t="s">
        <v>1219</v>
      </c>
      <c r="D1078" s="128">
        <v>163330.07614549002</v>
      </c>
      <c r="F1078" s="128">
        <v>37533.333333333336</v>
      </c>
      <c r="H1078" s="128">
        <v>125796.74281215668</v>
      </c>
      <c r="I1078" s="128">
        <v>-0.0001</v>
      </c>
      <c r="J1078" s="128">
        <v>-0.0001</v>
      </c>
    </row>
    <row r="1079" spans="1:8" ht="12.75">
      <c r="A1079" s="127">
        <v>38404.877071759256</v>
      </c>
      <c r="C1079" s="150" t="s">
        <v>1220</v>
      </c>
      <c r="D1079" s="128">
        <v>1425.8486328803347</v>
      </c>
      <c r="F1079" s="128">
        <v>305.5050463303894</v>
      </c>
      <c r="H1079" s="128">
        <v>1425.8486328803347</v>
      </c>
    </row>
    <row r="1081" spans="3:8" ht="12.75">
      <c r="C1081" s="150" t="s">
        <v>1221</v>
      </c>
      <c r="D1081" s="128">
        <v>0.8729859597997295</v>
      </c>
      <c r="F1081" s="128">
        <v>0.8139566065640926</v>
      </c>
      <c r="H1081" s="128">
        <v>1.133454333558901</v>
      </c>
    </row>
    <row r="1082" spans="1:10" ht="12.75">
      <c r="A1082" s="144" t="s">
        <v>1210</v>
      </c>
      <c r="C1082" s="145" t="s">
        <v>1211</v>
      </c>
      <c r="D1082" s="145" t="s">
        <v>1212</v>
      </c>
      <c r="F1082" s="145" t="s">
        <v>1213</v>
      </c>
      <c r="G1082" s="145" t="s">
        <v>1214</v>
      </c>
      <c r="H1082" s="145" t="s">
        <v>1215</v>
      </c>
      <c r="I1082" s="146" t="s">
        <v>1216</v>
      </c>
      <c r="J1082" s="145" t="s">
        <v>1217</v>
      </c>
    </row>
    <row r="1083" spans="1:8" ht="12.75">
      <c r="A1083" s="147" t="s">
        <v>1102</v>
      </c>
      <c r="C1083" s="148">
        <v>393.36599999992177</v>
      </c>
      <c r="D1083" s="128">
        <v>4251816.29851532</v>
      </c>
      <c r="F1083" s="128">
        <v>15300</v>
      </c>
      <c r="G1083" s="128">
        <v>16600</v>
      </c>
      <c r="H1083" s="149" t="s">
        <v>785</v>
      </c>
    </row>
    <row r="1085" spans="4:8" ht="12.75">
      <c r="D1085" s="128">
        <v>4046710.281021118</v>
      </c>
      <c r="F1085" s="128">
        <v>16100</v>
      </c>
      <c r="G1085" s="128">
        <v>16600</v>
      </c>
      <c r="H1085" s="149" t="s">
        <v>786</v>
      </c>
    </row>
    <row r="1087" spans="4:8" ht="12.75">
      <c r="D1087" s="128">
        <v>4212952.789024353</v>
      </c>
      <c r="F1087" s="128">
        <v>16700</v>
      </c>
      <c r="G1087" s="128">
        <v>15800</v>
      </c>
      <c r="H1087" s="149" t="s">
        <v>787</v>
      </c>
    </row>
    <row r="1089" spans="1:10" ht="12.75">
      <c r="A1089" s="144" t="s">
        <v>1218</v>
      </c>
      <c r="C1089" s="150" t="s">
        <v>1219</v>
      </c>
      <c r="D1089" s="128">
        <v>4170493.1228535967</v>
      </c>
      <c r="F1089" s="128">
        <v>16033.333333333332</v>
      </c>
      <c r="G1089" s="128">
        <v>16333.333333333332</v>
      </c>
      <c r="H1089" s="128">
        <v>4154309.7895202637</v>
      </c>
      <c r="I1089" s="128">
        <v>-0.0001</v>
      </c>
      <c r="J1089" s="128">
        <v>-0.0001</v>
      </c>
    </row>
    <row r="1090" spans="1:8" ht="12.75">
      <c r="A1090" s="127">
        <v>38404.87752314815</v>
      </c>
      <c r="C1090" s="150" t="s">
        <v>1220</v>
      </c>
      <c r="D1090" s="128">
        <v>108946.02811291469</v>
      </c>
      <c r="F1090" s="128">
        <v>702.3769168568492</v>
      </c>
      <c r="G1090" s="128">
        <v>461.88021535170054</v>
      </c>
      <c r="H1090" s="128">
        <v>108946.02811291469</v>
      </c>
    </row>
    <row r="1092" spans="3:8" ht="12.75">
      <c r="C1092" s="150" t="s">
        <v>1221</v>
      </c>
      <c r="D1092" s="128">
        <v>2.6123056651480585</v>
      </c>
      <c r="F1092" s="128">
        <v>4.380729211165383</v>
      </c>
      <c r="G1092" s="128">
        <v>2.827838053173677</v>
      </c>
      <c r="H1092" s="128">
        <v>2.6224820399225854</v>
      </c>
    </row>
    <row r="1093" spans="1:10" ht="12.75">
      <c r="A1093" s="144" t="s">
        <v>1210</v>
      </c>
      <c r="C1093" s="145" t="s">
        <v>1211</v>
      </c>
      <c r="D1093" s="145" t="s">
        <v>1212</v>
      </c>
      <c r="F1093" s="145" t="s">
        <v>1213</v>
      </c>
      <c r="G1093" s="145" t="s">
        <v>1214</v>
      </c>
      <c r="H1093" s="145" t="s">
        <v>1215</v>
      </c>
      <c r="I1093" s="146" t="s">
        <v>1216</v>
      </c>
      <c r="J1093" s="145" t="s">
        <v>1217</v>
      </c>
    </row>
    <row r="1094" spans="1:8" ht="12.75">
      <c r="A1094" s="147" t="s">
        <v>1096</v>
      </c>
      <c r="C1094" s="148">
        <v>396.15199999976903</v>
      </c>
      <c r="D1094" s="128">
        <v>5344545.941169739</v>
      </c>
      <c r="F1094" s="128">
        <v>126800</v>
      </c>
      <c r="G1094" s="128">
        <v>128900</v>
      </c>
      <c r="H1094" s="149" t="s">
        <v>788</v>
      </c>
    </row>
    <row r="1096" spans="4:8" ht="12.75">
      <c r="D1096" s="128">
        <v>5332098.442977905</v>
      </c>
      <c r="F1096" s="128">
        <v>125000</v>
      </c>
      <c r="G1096" s="128">
        <v>128800</v>
      </c>
      <c r="H1096" s="149" t="s">
        <v>789</v>
      </c>
    </row>
    <row r="1098" spans="4:8" ht="12.75">
      <c r="D1098" s="128">
        <v>5499569.985221863</v>
      </c>
      <c r="F1098" s="128">
        <v>122300</v>
      </c>
      <c r="G1098" s="128">
        <v>128900</v>
      </c>
      <c r="H1098" s="149" t="s">
        <v>790</v>
      </c>
    </row>
    <row r="1100" spans="1:10" ht="12.75">
      <c r="A1100" s="144" t="s">
        <v>1218</v>
      </c>
      <c r="C1100" s="150" t="s">
        <v>1219</v>
      </c>
      <c r="D1100" s="128">
        <v>5392071.456456503</v>
      </c>
      <c r="F1100" s="128">
        <v>124700</v>
      </c>
      <c r="G1100" s="128">
        <v>128866.66666666666</v>
      </c>
      <c r="H1100" s="128">
        <v>5265310.418010208</v>
      </c>
      <c r="I1100" s="128">
        <v>-0.0001</v>
      </c>
      <c r="J1100" s="128">
        <v>-0.0001</v>
      </c>
    </row>
    <row r="1101" spans="1:8" ht="12.75">
      <c r="A1101" s="127">
        <v>38404.87798611111</v>
      </c>
      <c r="C1101" s="150" t="s">
        <v>1220</v>
      </c>
      <c r="D1101" s="128">
        <v>93304.26205617118</v>
      </c>
      <c r="F1101" s="128">
        <v>2264.950330581225</v>
      </c>
      <c r="G1101" s="128">
        <v>57.73502691896257</v>
      </c>
      <c r="H1101" s="128">
        <v>93304.26205617118</v>
      </c>
    </row>
    <row r="1103" spans="3:8" ht="12.75">
      <c r="C1103" s="150" t="s">
        <v>1221</v>
      </c>
      <c r="D1103" s="128">
        <v>1.7303973585967236</v>
      </c>
      <c r="F1103" s="128">
        <v>1.816319431099619</v>
      </c>
      <c r="G1103" s="128">
        <v>0.04480214194435792</v>
      </c>
      <c r="H1103" s="128">
        <v>1.7720562445287211</v>
      </c>
    </row>
    <row r="1104" spans="1:10" ht="12.75">
      <c r="A1104" s="144" t="s">
        <v>1210</v>
      </c>
      <c r="C1104" s="145" t="s">
        <v>1211</v>
      </c>
      <c r="D1104" s="145" t="s">
        <v>1212</v>
      </c>
      <c r="F1104" s="145" t="s">
        <v>1213</v>
      </c>
      <c r="G1104" s="145" t="s">
        <v>1214</v>
      </c>
      <c r="H1104" s="145" t="s">
        <v>1215</v>
      </c>
      <c r="I1104" s="146" t="s">
        <v>1216</v>
      </c>
      <c r="J1104" s="145" t="s">
        <v>1217</v>
      </c>
    </row>
    <row r="1105" spans="1:8" ht="12.75">
      <c r="A1105" s="147" t="s">
        <v>1103</v>
      </c>
      <c r="C1105" s="148">
        <v>589.5920000001788</v>
      </c>
      <c r="D1105" s="128">
        <v>307730.779548645</v>
      </c>
      <c r="F1105" s="128">
        <v>3010</v>
      </c>
      <c r="G1105" s="128">
        <v>3100</v>
      </c>
      <c r="H1105" s="149" t="s">
        <v>791</v>
      </c>
    </row>
    <row r="1107" spans="4:8" ht="12.75">
      <c r="D1107" s="128">
        <v>306290.96520757675</v>
      </c>
      <c r="F1107" s="128">
        <v>3060</v>
      </c>
      <c r="G1107" s="128">
        <v>3080</v>
      </c>
      <c r="H1107" s="149" t="s">
        <v>792</v>
      </c>
    </row>
    <row r="1109" spans="4:8" ht="12.75">
      <c r="D1109" s="128">
        <v>298368.5562849045</v>
      </c>
      <c r="F1109" s="128">
        <v>3050</v>
      </c>
      <c r="G1109" s="128">
        <v>3090</v>
      </c>
      <c r="H1109" s="149" t="s">
        <v>793</v>
      </c>
    </row>
    <row r="1111" spans="1:10" ht="12.75">
      <c r="A1111" s="144" t="s">
        <v>1218</v>
      </c>
      <c r="C1111" s="150" t="s">
        <v>1219</v>
      </c>
      <c r="D1111" s="128">
        <v>304130.1003470421</v>
      </c>
      <c r="F1111" s="128">
        <v>3040</v>
      </c>
      <c r="G1111" s="128">
        <v>3090</v>
      </c>
      <c r="H1111" s="128">
        <v>301063.58361064043</v>
      </c>
      <c r="I1111" s="128">
        <v>-0.0001</v>
      </c>
      <c r="J1111" s="128">
        <v>-0.0001</v>
      </c>
    </row>
    <row r="1112" spans="1:8" ht="12.75">
      <c r="A1112" s="127">
        <v>38404.878483796296</v>
      </c>
      <c r="C1112" s="150" t="s">
        <v>1220</v>
      </c>
      <c r="D1112" s="128">
        <v>5041.310228416877</v>
      </c>
      <c r="F1112" s="128">
        <v>26.45751311064591</v>
      </c>
      <c r="G1112" s="128">
        <v>10</v>
      </c>
      <c r="H1112" s="128">
        <v>5041.310228416877</v>
      </c>
    </row>
    <row r="1114" spans="3:8" ht="12.75">
      <c r="C1114" s="150" t="s">
        <v>1221</v>
      </c>
      <c r="D1114" s="128">
        <v>1.6576163367796384</v>
      </c>
      <c r="F1114" s="128">
        <v>0.870312931271247</v>
      </c>
      <c r="G1114" s="128">
        <v>0.32362459546925565</v>
      </c>
      <c r="H1114" s="128">
        <v>1.6745001730055484</v>
      </c>
    </row>
    <row r="1115" spans="1:10" ht="12.75">
      <c r="A1115" s="144" t="s">
        <v>1210</v>
      </c>
      <c r="C1115" s="145" t="s">
        <v>1211</v>
      </c>
      <c r="D1115" s="145" t="s">
        <v>1212</v>
      </c>
      <c r="F1115" s="145" t="s">
        <v>1213</v>
      </c>
      <c r="G1115" s="145" t="s">
        <v>1214</v>
      </c>
      <c r="H1115" s="145" t="s">
        <v>1215</v>
      </c>
      <c r="I1115" s="146" t="s">
        <v>1216</v>
      </c>
      <c r="J1115" s="145" t="s">
        <v>1217</v>
      </c>
    </row>
    <row r="1116" spans="1:8" ht="12.75">
      <c r="A1116" s="147" t="s">
        <v>1104</v>
      </c>
      <c r="C1116" s="148">
        <v>766.4900000002235</v>
      </c>
      <c r="D1116" s="128">
        <v>2169.0996977873147</v>
      </c>
      <c r="F1116" s="128">
        <v>1947</v>
      </c>
      <c r="G1116" s="128">
        <v>1696</v>
      </c>
      <c r="H1116" s="149" t="s">
        <v>794</v>
      </c>
    </row>
    <row r="1118" spans="4:8" ht="12.75">
      <c r="D1118" s="128">
        <v>2294.1465080864727</v>
      </c>
      <c r="F1118" s="128">
        <v>1770.0000000018626</v>
      </c>
      <c r="G1118" s="128">
        <v>1690</v>
      </c>
      <c r="H1118" s="149" t="s">
        <v>795</v>
      </c>
    </row>
    <row r="1120" spans="4:8" ht="12.75">
      <c r="D1120" s="128">
        <v>2245.363191843033</v>
      </c>
      <c r="F1120" s="128">
        <v>1679</v>
      </c>
      <c r="G1120" s="128">
        <v>1570</v>
      </c>
      <c r="H1120" s="149" t="s">
        <v>796</v>
      </c>
    </row>
    <row r="1122" spans="1:10" ht="12.75">
      <c r="A1122" s="144" t="s">
        <v>1218</v>
      </c>
      <c r="C1122" s="150" t="s">
        <v>1219</v>
      </c>
      <c r="D1122" s="128">
        <v>2236.2031325722733</v>
      </c>
      <c r="F1122" s="128">
        <v>1798.6666666672877</v>
      </c>
      <c r="G1122" s="128">
        <v>1652</v>
      </c>
      <c r="H1122" s="128">
        <v>513.731587856528</v>
      </c>
      <c r="I1122" s="128">
        <v>-0.0001</v>
      </c>
      <c r="J1122" s="128">
        <v>-0.0001</v>
      </c>
    </row>
    <row r="1123" spans="1:8" ht="12.75">
      <c r="A1123" s="127">
        <v>38404.87898148148</v>
      </c>
      <c r="C1123" s="150" t="s">
        <v>1220</v>
      </c>
      <c r="D1123" s="128">
        <v>63.02464760616623</v>
      </c>
      <c r="F1123" s="128">
        <v>136.28034830187397</v>
      </c>
      <c r="G1123" s="128">
        <v>71.07742257566744</v>
      </c>
      <c r="H1123" s="128">
        <v>63.02464760616623</v>
      </c>
    </row>
    <row r="1125" spans="3:8" ht="12.75">
      <c r="C1125" s="150" t="s">
        <v>1221</v>
      </c>
      <c r="D1125" s="128">
        <v>2.818377574387434</v>
      </c>
      <c r="F1125" s="128">
        <v>7.576742863333595</v>
      </c>
      <c r="G1125" s="128">
        <v>4.3025074198345905</v>
      </c>
      <c r="H1125" s="128">
        <v>12.268010980038744</v>
      </c>
    </row>
    <row r="1126" spans="1:16" ht="12.75">
      <c r="A1126" s="138" t="s">
        <v>1275</v>
      </c>
      <c r="B1126" s="133" t="s">
        <v>797</v>
      </c>
      <c r="D1126" s="138" t="s">
        <v>1276</v>
      </c>
      <c r="E1126" s="133" t="s">
        <v>1277</v>
      </c>
      <c r="F1126" s="134" t="s">
        <v>1290</v>
      </c>
      <c r="G1126" s="139" t="s">
        <v>1279</v>
      </c>
      <c r="H1126" s="140">
        <v>1</v>
      </c>
      <c r="I1126" s="141" t="s">
        <v>1280</v>
      </c>
      <c r="J1126" s="140">
        <v>10</v>
      </c>
      <c r="K1126" s="139" t="s">
        <v>1281</v>
      </c>
      <c r="L1126" s="142">
        <v>1</v>
      </c>
      <c r="M1126" s="139" t="s">
        <v>1282</v>
      </c>
      <c r="N1126" s="143">
        <v>1</v>
      </c>
      <c r="O1126" s="139" t="s">
        <v>1283</v>
      </c>
      <c r="P1126" s="143">
        <v>1</v>
      </c>
    </row>
    <row r="1128" spans="1:10" ht="12.75">
      <c r="A1128" s="144" t="s">
        <v>1210</v>
      </c>
      <c r="C1128" s="145" t="s">
        <v>1211</v>
      </c>
      <c r="D1128" s="145" t="s">
        <v>1212</v>
      </c>
      <c r="F1128" s="145" t="s">
        <v>1213</v>
      </c>
      <c r="G1128" s="145" t="s">
        <v>1214</v>
      </c>
      <c r="H1128" s="145" t="s">
        <v>1215</v>
      </c>
      <c r="I1128" s="146" t="s">
        <v>1216</v>
      </c>
      <c r="J1128" s="145" t="s">
        <v>1217</v>
      </c>
    </row>
    <row r="1129" spans="1:8" ht="12.75">
      <c r="A1129" s="147" t="s">
        <v>1081</v>
      </c>
      <c r="C1129" s="148">
        <v>178.2290000000503</v>
      </c>
      <c r="D1129" s="128">
        <v>396</v>
      </c>
      <c r="F1129" s="128">
        <v>379</v>
      </c>
      <c r="G1129" s="128">
        <v>353</v>
      </c>
      <c r="H1129" s="149" t="s">
        <v>798</v>
      </c>
    </row>
    <row r="1131" spans="4:8" ht="12.75">
      <c r="D1131" s="128">
        <v>408</v>
      </c>
      <c r="F1131" s="128">
        <v>343</v>
      </c>
      <c r="G1131" s="128">
        <v>410</v>
      </c>
      <c r="H1131" s="149" t="s">
        <v>799</v>
      </c>
    </row>
    <row r="1133" spans="4:8" ht="12.75">
      <c r="D1133" s="128">
        <v>435.93441205332056</v>
      </c>
      <c r="F1133" s="128">
        <v>337</v>
      </c>
      <c r="G1133" s="128">
        <v>408</v>
      </c>
      <c r="H1133" s="149" t="s">
        <v>800</v>
      </c>
    </row>
    <row r="1135" spans="1:8" ht="12.75">
      <c r="A1135" s="144" t="s">
        <v>1218</v>
      </c>
      <c r="C1135" s="150" t="s">
        <v>1219</v>
      </c>
      <c r="D1135" s="128">
        <v>413.3114706844402</v>
      </c>
      <c r="F1135" s="128">
        <v>353</v>
      </c>
      <c r="G1135" s="128">
        <v>390.33333333333337</v>
      </c>
      <c r="H1135" s="128">
        <v>36.673978443595985</v>
      </c>
    </row>
    <row r="1136" spans="1:8" ht="12.75">
      <c r="A1136" s="127">
        <v>38404.881261574075</v>
      </c>
      <c r="C1136" s="150" t="s">
        <v>1220</v>
      </c>
      <c r="D1136" s="128">
        <v>20.490195390353133</v>
      </c>
      <c r="F1136" s="128">
        <v>22.715633383201094</v>
      </c>
      <c r="G1136" s="128">
        <v>32.34707611722169</v>
      </c>
      <c r="H1136" s="128">
        <v>20.490195390353133</v>
      </c>
    </row>
    <row r="1138" spans="3:8" ht="12.75">
      <c r="C1138" s="150" t="s">
        <v>1221</v>
      </c>
      <c r="D1138" s="128">
        <v>4.95756755950217</v>
      </c>
      <c r="F1138" s="128">
        <v>6.435023621303426</v>
      </c>
      <c r="G1138" s="128">
        <v>8.287039141901372</v>
      </c>
      <c r="H1138" s="128">
        <v>55.871209669457414</v>
      </c>
    </row>
    <row r="1139" spans="1:10" ht="12.75">
      <c r="A1139" s="144" t="s">
        <v>1210</v>
      </c>
      <c r="C1139" s="145" t="s">
        <v>1211</v>
      </c>
      <c r="D1139" s="145" t="s">
        <v>1212</v>
      </c>
      <c r="F1139" s="145" t="s">
        <v>1213</v>
      </c>
      <c r="G1139" s="145" t="s">
        <v>1214</v>
      </c>
      <c r="H1139" s="145" t="s">
        <v>1215</v>
      </c>
      <c r="I1139" s="146" t="s">
        <v>1216</v>
      </c>
      <c r="J1139" s="145" t="s">
        <v>1217</v>
      </c>
    </row>
    <row r="1140" spans="1:8" ht="12.75">
      <c r="A1140" s="147" t="s">
        <v>1097</v>
      </c>
      <c r="C1140" s="148">
        <v>251.61100000003353</v>
      </c>
      <c r="D1140" s="128">
        <v>4608606.103889465</v>
      </c>
      <c r="F1140" s="128">
        <v>36500</v>
      </c>
      <c r="G1140" s="128">
        <v>31100</v>
      </c>
      <c r="H1140" s="149" t="s">
        <v>801</v>
      </c>
    </row>
    <row r="1142" spans="4:8" ht="12.75">
      <c r="D1142" s="128">
        <v>4781322.1209869385</v>
      </c>
      <c r="F1142" s="128">
        <v>35600</v>
      </c>
      <c r="G1142" s="128">
        <v>31200</v>
      </c>
      <c r="H1142" s="149" t="s">
        <v>802</v>
      </c>
    </row>
    <row r="1144" spans="4:8" ht="12.75">
      <c r="D1144" s="128">
        <v>4791698.154327393</v>
      </c>
      <c r="F1144" s="128">
        <v>34300</v>
      </c>
      <c r="G1144" s="128">
        <v>31000</v>
      </c>
      <c r="H1144" s="149" t="s">
        <v>803</v>
      </c>
    </row>
    <row r="1146" spans="1:10" ht="12.75">
      <c r="A1146" s="144" t="s">
        <v>1218</v>
      </c>
      <c r="C1146" s="150" t="s">
        <v>1219</v>
      </c>
      <c r="D1146" s="128">
        <v>4727208.793067932</v>
      </c>
      <c r="F1146" s="128">
        <v>35466.666666666664</v>
      </c>
      <c r="G1146" s="128">
        <v>31100</v>
      </c>
      <c r="H1146" s="128">
        <v>4693946.982188049</v>
      </c>
      <c r="I1146" s="128">
        <v>-0.0001</v>
      </c>
      <c r="J1146" s="128">
        <v>-0.0001</v>
      </c>
    </row>
    <row r="1147" spans="1:8" ht="12.75">
      <c r="A1147" s="127">
        <v>38404.88177083333</v>
      </c>
      <c r="C1147" s="150" t="s">
        <v>1220</v>
      </c>
      <c r="D1147" s="128">
        <v>102843.88133110625</v>
      </c>
      <c r="F1147" s="128">
        <v>1106.0440015358038</v>
      </c>
      <c r="G1147" s="128">
        <v>100</v>
      </c>
      <c r="H1147" s="128">
        <v>102843.88133110625</v>
      </c>
    </row>
    <row r="1149" spans="3:8" ht="12.75">
      <c r="C1149" s="150" t="s">
        <v>1221</v>
      </c>
      <c r="D1149" s="128">
        <v>2.1755730671748297</v>
      </c>
      <c r="F1149" s="128">
        <v>3.11854511711223</v>
      </c>
      <c r="G1149" s="128">
        <v>0.3215434083601286</v>
      </c>
      <c r="H1149" s="128">
        <v>2.190989410859651</v>
      </c>
    </row>
    <row r="1150" spans="1:10" ht="12.75">
      <c r="A1150" s="144" t="s">
        <v>1210</v>
      </c>
      <c r="C1150" s="145" t="s">
        <v>1211</v>
      </c>
      <c r="D1150" s="145" t="s">
        <v>1212</v>
      </c>
      <c r="F1150" s="145" t="s">
        <v>1213</v>
      </c>
      <c r="G1150" s="145" t="s">
        <v>1214</v>
      </c>
      <c r="H1150" s="145" t="s">
        <v>1215</v>
      </c>
      <c r="I1150" s="146" t="s">
        <v>1216</v>
      </c>
      <c r="J1150" s="145" t="s">
        <v>1217</v>
      </c>
    </row>
    <row r="1151" spans="1:8" ht="12.75">
      <c r="A1151" s="147" t="s">
        <v>1100</v>
      </c>
      <c r="C1151" s="148">
        <v>257.6099999998696</v>
      </c>
      <c r="D1151" s="128">
        <v>269099.7872719765</v>
      </c>
      <c r="F1151" s="128">
        <v>16252.499999985099</v>
      </c>
      <c r="G1151" s="128">
        <v>14327.499999985099</v>
      </c>
      <c r="H1151" s="149" t="s">
        <v>804</v>
      </c>
    </row>
    <row r="1153" spans="4:8" ht="12.75">
      <c r="D1153" s="128">
        <v>258916.4242155552</v>
      </c>
      <c r="F1153" s="128">
        <v>16264.999999985099</v>
      </c>
      <c r="G1153" s="128">
        <v>14327.499999985099</v>
      </c>
      <c r="H1153" s="149" t="s">
        <v>805</v>
      </c>
    </row>
    <row r="1155" spans="4:8" ht="12.75">
      <c r="D1155" s="128">
        <v>269245.24397039413</v>
      </c>
      <c r="F1155" s="128">
        <v>16097.500000014901</v>
      </c>
      <c r="G1155" s="128">
        <v>14360.000000014901</v>
      </c>
      <c r="H1155" s="149" t="s">
        <v>806</v>
      </c>
    </row>
    <row r="1157" spans="1:10" ht="12.75">
      <c r="A1157" s="144" t="s">
        <v>1218</v>
      </c>
      <c r="C1157" s="150" t="s">
        <v>1219</v>
      </c>
      <c r="D1157" s="128">
        <v>265753.81848597527</v>
      </c>
      <c r="F1157" s="128">
        <v>16204.999999995034</v>
      </c>
      <c r="G1157" s="128">
        <v>14338.333333328366</v>
      </c>
      <c r="H1157" s="128">
        <v>250482.15181931359</v>
      </c>
      <c r="I1157" s="128">
        <v>-0.0001</v>
      </c>
      <c r="J1157" s="128">
        <v>-0.0001</v>
      </c>
    </row>
    <row r="1158" spans="1:8" ht="12.75">
      <c r="A1158" s="127">
        <v>38404.88240740741</v>
      </c>
      <c r="C1158" s="150" t="s">
        <v>1220</v>
      </c>
      <c r="D1158" s="128">
        <v>5921.80375558617</v>
      </c>
      <c r="F1158" s="128">
        <v>93.30728801516412</v>
      </c>
      <c r="G1158" s="128">
        <v>18.763883764926835</v>
      </c>
      <c r="H1158" s="128">
        <v>5921.80375558617</v>
      </c>
    </row>
    <row r="1160" spans="3:8" ht="12.75">
      <c r="C1160" s="150" t="s">
        <v>1221</v>
      </c>
      <c r="D1160" s="128">
        <v>2.2283042965565834</v>
      </c>
      <c r="F1160" s="128">
        <v>0.5757931997234973</v>
      </c>
      <c r="G1160" s="128">
        <v>0.13086516632523543</v>
      </c>
      <c r="H1160" s="128">
        <v>2.3641619622694274</v>
      </c>
    </row>
    <row r="1161" spans="1:10" ht="12.75">
      <c r="A1161" s="144" t="s">
        <v>1210</v>
      </c>
      <c r="C1161" s="145" t="s">
        <v>1211</v>
      </c>
      <c r="D1161" s="145" t="s">
        <v>1212</v>
      </c>
      <c r="F1161" s="145" t="s">
        <v>1213</v>
      </c>
      <c r="G1161" s="145" t="s">
        <v>1214</v>
      </c>
      <c r="H1161" s="145" t="s">
        <v>1215</v>
      </c>
      <c r="I1161" s="146" t="s">
        <v>1216</v>
      </c>
      <c r="J1161" s="145" t="s">
        <v>1217</v>
      </c>
    </row>
    <row r="1162" spans="1:8" ht="12.75">
      <c r="A1162" s="147" t="s">
        <v>1099</v>
      </c>
      <c r="C1162" s="148">
        <v>259.9399999999441</v>
      </c>
      <c r="D1162" s="128">
        <v>1809334.8491287231</v>
      </c>
      <c r="F1162" s="128">
        <v>24275</v>
      </c>
      <c r="G1162" s="128">
        <v>22850</v>
      </c>
      <c r="H1162" s="149" t="s">
        <v>807</v>
      </c>
    </row>
    <row r="1164" spans="4:8" ht="12.75">
      <c r="D1164" s="128">
        <v>1757499.4407920837</v>
      </c>
      <c r="F1164" s="128">
        <v>24350</v>
      </c>
      <c r="G1164" s="128">
        <v>22875</v>
      </c>
      <c r="H1164" s="149" t="s">
        <v>808</v>
      </c>
    </row>
    <row r="1166" spans="4:8" ht="12.75">
      <c r="D1166" s="128">
        <v>1834472.2394371033</v>
      </c>
      <c r="F1166" s="128">
        <v>24550</v>
      </c>
      <c r="G1166" s="128">
        <v>22875</v>
      </c>
      <c r="H1166" s="149" t="s">
        <v>809</v>
      </c>
    </row>
    <row r="1168" spans="1:10" ht="12.75">
      <c r="A1168" s="144" t="s">
        <v>1218</v>
      </c>
      <c r="C1168" s="150" t="s">
        <v>1219</v>
      </c>
      <c r="D1168" s="128">
        <v>1800435.5097859702</v>
      </c>
      <c r="F1168" s="128">
        <v>24391.666666666664</v>
      </c>
      <c r="G1168" s="128">
        <v>22866.666666666664</v>
      </c>
      <c r="H1168" s="128">
        <v>1776819.5351608256</v>
      </c>
      <c r="I1168" s="128">
        <v>-0.0001</v>
      </c>
      <c r="J1168" s="128">
        <v>-0.0001</v>
      </c>
    </row>
    <row r="1169" spans="1:8" ht="12.75">
      <c r="A1169" s="127">
        <v>38404.8830787037</v>
      </c>
      <c r="C1169" s="150" t="s">
        <v>1220</v>
      </c>
      <c r="D1169" s="128">
        <v>39250.49825626421</v>
      </c>
      <c r="F1169" s="128">
        <v>142.15601757693315</v>
      </c>
      <c r="G1169" s="128">
        <v>14.433756729740642</v>
      </c>
      <c r="H1169" s="128">
        <v>39250.49825626421</v>
      </c>
    </row>
    <row r="1171" spans="3:8" ht="12.75">
      <c r="C1171" s="150" t="s">
        <v>1221</v>
      </c>
      <c r="D1171" s="128">
        <v>2.1800557722242537</v>
      </c>
      <c r="F1171" s="128">
        <v>0.5828056750677139</v>
      </c>
      <c r="G1171" s="128">
        <v>0.06312138511548387</v>
      </c>
      <c r="H1171" s="128">
        <v>2.2090312200845728</v>
      </c>
    </row>
    <row r="1172" spans="1:10" ht="12.75">
      <c r="A1172" s="144" t="s">
        <v>1210</v>
      </c>
      <c r="C1172" s="145" t="s">
        <v>1211</v>
      </c>
      <c r="D1172" s="145" t="s">
        <v>1212</v>
      </c>
      <c r="F1172" s="145" t="s">
        <v>1213</v>
      </c>
      <c r="G1172" s="145" t="s">
        <v>1214</v>
      </c>
      <c r="H1172" s="145" t="s">
        <v>1215</v>
      </c>
      <c r="I1172" s="146" t="s">
        <v>1216</v>
      </c>
      <c r="J1172" s="145" t="s">
        <v>1217</v>
      </c>
    </row>
    <row r="1173" spans="1:8" ht="12.75">
      <c r="A1173" s="147" t="s">
        <v>1101</v>
      </c>
      <c r="C1173" s="148">
        <v>285.2129999999888</v>
      </c>
      <c r="D1173" s="128">
        <v>897501.675362587</v>
      </c>
      <c r="F1173" s="128">
        <v>14550</v>
      </c>
      <c r="G1173" s="128">
        <v>12800</v>
      </c>
      <c r="H1173" s="149" t="s">
        <v>810</v>
      </c>
    </row>
    <row r="1175" spans="4:8" ht="12.75">
      <c r="D1175" s="128">
        <v>897310.0624856949</v>
      </c>
      <c r="F1175" s="128">
        <v>14825</v>
      </c>
      <c r="G1175" s="128">
        <v>12675</v>
      </c>
      <c r="H1175" s="149" t="s">
        <v>811</v>
      </c>
    </row>
    <row r="1177" spans="4:8" ht="12.75">
      <c r="D1177" s="128">
        <v>902034.3574304581</v>
      </c>
      <c r="F1177" s="128">
        <v>14525</v>
      </c>
      <c r="G1177" s="128">
        <v>12750</v>
      </c>
      <c r="H1177" s="149" t="s">
        <v>812</v>
      </c>
    </row>
    <row r="1179" spans="1:10" ht="12.75">
      <c r="A1179" s="144" t="s">
        <v>1218</v>
      </c>
      <c r="C1179" s="150" t="s">
        <v>1219</v>
      </c>
      <c r="D1179" s="128">
        <v>898948.6984262466</v>
      </c>
      <c r="F1179" s="128">
        <v>14633.333333333332</v>
      </c>
      <c r="G1179" s="128">
        <v>12741.666666666668</v>
      </c>
      <c r="H1179" s="128">
        <v>885324.7334917303</v>
      </c>
      <c r="I1179" s="128">
        <v>-0.0001</v>
      </c>
      <c r="J1179" s="128">
        <v>-0.0001</v>
      </c>
    </row>
    <row r="1180" spans="1:8" ht="12.75">
      <c r="A1180" s="127">
        <v>38404.88376157408</v>
      </c>
      <c r="C1180" s="150" t="s">
        <v>1220</v>
      </c>
      <c r="D1180" s="128">
        <v>2673.9759705820097</v>
      </c>
      <c r="F1180" s="128">
        <v>166.45820296198482</v>
      </c>
      <c r="G1180" s="128">
        <v>62.91528696058958</v>
      </c>
      <c r="H1180" s="128">
        <v>2673.9759705820097</v>
      </c>
    </row>
    <row r="1182" spans="3:8" ht="12.75">
      <c r="C1182" s="150" t="s">
        <v>1221</v>
      </c>
      <c r="D1182" s="128">
        <v>0.29745590324155674</v>
      </c>
      <c r="F1182" s="128">
        <v>1.1375275828837232</v>
      </c>
      <c r="G1182" s="128">
        <v>0.4937759604493623</v>
      </c>
      <c r="H1182" s="128">
        <v>0.3020333522182104</v>
      </c>
    </row>
    <row r="1183" spans="1:10" ht="12.75">
      <c r="A1183" s="144" t="s">
        <v>1210</v>
      </c>
      <c r="C1183" s="145" t="s">
        <v>1211</v>
      </c>
      <c r="D1183" s="145" t="s">
        <v>1212</v>
      </c>
      <c r="F1183" s="145" t="s">
        <v>1213</v>
      </c>
      <c r="G1183" s="145" t="s">
        <v>1214</v>
      </c>
      <c r="H1183" s="145" t="s">
        <v>1215</v>
      </c>
      <c r="I1183" s="146" t="s">
        <v>1216</v>
      </c>
      <c r="J1183" s="145" t="s">
        <v>1217</v>
      </c>
    </row>
    <row r="1184" spans="1:8" ht="12.75">
      <c r="A1184" s="147" t="s">
        <v>1097</v>
      </c>
      <c r="C1184" s="148">
        <v>288.1579999998212</v>
      </c>
      <c r="D1184" s="128">
        <v>474503.295375824</v>
      </c>
      <c r="F1184" s="128">
        <v>5800</v>
      </c>
      <c r="G1184" s="128">
        <v>5250</v>
      </c>
      <c r="H1184" s="149" t="s">
        <v>813</v>
      </c>
    </row>
    <row r="1186" spans="4:8" ht="12.75">
      <c r="D1186" s="128">
        <v>485889.31671857834</v>
      </c>
      <c r="F1186" s="128">
        <v>5800</v>
      </c>
      <c r="G1186" s="128">
        <v>5250</v>
      </c>
      <c r="H1186" s="149" t="s">
        <v>814</v>
      </c>
    </row>
    <row r="1188" spans="4:8" ht="12.75">
      <c r="D1188" s="128">
        <v>492498.94240808487</v>
      </c>
      <c r="F1188" s="128">
        <v>5800</v>
      </c>
      <c r="G1188" s="128">
        <v>5250</v>
      </c>
      <c r="H1188" s="149" t="s">
        <v>815</v>
      </c>
    </row>
    <row r="1190" spans="1:10" ht="12.75">
      <c r="A1190" s="144" t="s">
        <v>1218</v>
      </c>
      <c r="C1190" s="150" t="s">
        <v>1219</v>
      </c>
      <c r="D1190" s="128">
        <v>484297.18483416236</v>
      </c>
      <c r="F1190" s="128">
        <v>5800</v>
      </c>
      <c r="G1190" s="128">
        <v>5250</v>
      </c>
      <c r="H1190" s="128">
        <v>478776.44368371996</v>
      </c>
      <c r="I1190" s="128">
        <v>-0.0001</v>
      </c>
      <c r="J1190" s="128">
        <v>-0.0001</v>
      </c>
    </row>
    <row r="1191" spans="1:8" ht="12.75">
      <c r="A1191" s="127">
        <v>38404.88418981482</v>
      </c>
      <c r="C1191" s="150" t="s">
        <v>1220</v>
      </c>
      <c r="D1191" s="128">
        <v>9102.856199040863</v>
      </c>
      <c r="H1191" s="128">
        <v>9102.856199040863</v>
      </c>
    </row>
    <row r="1193" spans="3:8" ht="12.75">
      <c r="C1193" s="150" t="s">
        <v>1221</v>
      </c>
      <c r="D1193" s="128">
        <v>1.8796013035173744</v>
      </c>
      <c r="F1193" s="128">
        <v>0</v>
      </c>
      <c r="G1193" s="128">
        <v>0</v>
      </c>
      <c r="H1193" s="128">
        <v>1.9012748682878426</v>
      </c>
    </row>
    <row r="1194" spans="1:10" ht="12.75">
      <c r="A1194" s="144" t="s">
        <v>1210</v>
      </c>
      <c r="C1194" s="145" t="s">
        <v>1211</v>
      </c>
      <c r="D1194" s="145" t="s">
        <v>1212</v>
      </c>
      <c r="F1194" s="145" t="s">
        <v>1213</v>
      </c>
      <c r="G1194" s="145" t="s">
        <v>1214</v>
      </c>
      <c r="H1194" s="145" t="s">
        <v>1215</v>
      </c>
      <c r="I1194" s="146" t="s">
        <v>1216</v>
      </c>
      <c r="J1194" s="145" t="s">
        <v>1217</v>
      </c>
    </row>
    <row r="1195" spans="1:8" ht="12.75">
      <c r="A1195" s="147" t="s">
        <v>1098</v>
      </c>
      <c r="C1195" s="148">
        <v>334.94100000010803</v>
      </c>
      <c r="D1195" s="128">
        <v>198041.6286444664</v>
      </c>
      <c r="F1195" s="128">
        <v>37800</v>
      </c>
      <c r="H1195" s="149" t="s">
        <v>816</v>
      </c>
    </row>
    <row r="1197" spans="4:8" ht="12.75">
      <c r="D1197" s="128">
        <v>204928.00523257256</v>
      </c>
      <c r="F1197" s="128">
        <v>38100</v>
      </c>
      <c r="H1197" s="149" t="s">
        <v>817</v>
      </c>
    </row>
    <row r="1199" spans="4:8" ht="12.75">
      <c r="D1199" s="128">
        <v>202851.31899905205</v>
      </c>
      <c r="F1199" s="128">
        <v>38200</v>
      </c>
      <c r="H1199" s="149" t="s">
        <v>818</v>
      </c>
    </row>
    <row r="1201" spans="1:10" ht="12.75">
      <c r="A1201" s="144" t="s">
        <v>1218</v>
      </c>
      <c r="C1201" s="150" t="s">
        <v>1219</v>
      </c>
      <c r="D1201" s="128">
        <v>201940.31762536365</v>
      </c>
      <c r="F1201" s="128">
        <v>38033.333333333336</v>
      </c>
      <c r="H1201" s="128">
        <v>163906.98429203033</v>
      </c>
      <c r="I1201" s="128">
        <v>-0.0001</v>
      </c>
      <c r="J1201" s="128">
        <v>-0.0001</v>
      </c>
    </row>
    <row r="1202" spans="1:8" ht="12.75">
      <c r="A1202" s="127">
        <v>38404.88462962963</v>
      </c>
      <c r="C1202" s="150" t="s">
        <v>1220</v>
      </c>
      <c r="D1202" s="128">
        <v>3532.4196035356144</v>
      </c>
      <c r="F1202" s="128">
        <v>208.16659994661327</v>
      </c>
      <c r="H1202" s="128">
        <v>3532.4196035356144</v>
      </c>
    </row>
    <row r="1204" spans="3:8" ht="12.75">
      <c r="C1204" s="150" t="s">
        <v>1221</v>
      </c>
      <c r="D1204" s="128">
        <v>1.7492394015586832</v>
      </c>
      <c r="F1204" s="128">
        <v>0.5473267307974057</v>
      </c>
      <c r="H1204" s="128">
        <v>2.155136719032034</v>
      </c>
    </row>
    <row r="1205" spans="1:10" ht="12.75">
      <c r="A1205" s="144" t="s">
        <v>1210</v>
      </c>
      <c r="C1205" s="145" t="s">
        <v>1211</v>
      </c>
      <c r="D1205" s="145" t="s">
        <v>1212</v>
      </c>
      <c r="F1205" s="145" t="s">
        <v>1213</v>
      </c>
      <c r="G1205" s="145" t="s">
        <v>1214</v>
      </c>
      <c r="H1205" s="145" t="s">
        <v>1215</v>
      </c>
      <c r="I1205" s="146" t="s">
        <v>1216</v>
      </c>
      <c r="J1205" s="145" t="s">
        <v>1217</v>
      </c>
    </row>
    <row r="1206" spans="1:8" ht="12.75">
      <c r="A1206" s="147" t="s">
        <v>1102</v>
      </c>
      <c r="C1206" s="148">
        <v>393.36599999992177</v>
      </c>
      <c r="D1206" s="128">
        <v>4487499.167137146</v>
      </c>
      <c r="F1206" s="128">
        <v>16500</v>
      </c>
      <c r="G1206" s="128">
        <v>16600</v>
      </c>
      <c r="H1206" s="149" t="s">
        <v>819</v>
      </c>
    </row>
    <row r="1208" spans="4:8" ht="12.75">
      <c r="D1208" s="128">
        <v>4476428.478034973</v>
      </c>
      <c r="F1208" s="128">
        <v>16800</v>
      </c>
      <c r="G1208" s="128">
        <v>16700</v>
      </c>
      <c r="H1208" s="149" t="s">
        <v>820</v>
      </c>
    </row>
    <row r="1210" spans="4:8" ht="12.75">
      <c r="D1210" s="128">
        <v>4450319.37512207</v>
      </c>
      <c r="F1210" s="128">
        <v>16500</v>
      </c>
      <c r="G1210" s="128">
        <v>17100</v>
      </c>
      <c r="H1210" s="149" t="s">
        <v>821</v>
      </c>
    </row>
    <row r="1212" spans="1:10" ht="12.75">
      <c r="A1212" s="144" t="s">
        <v>1218</v>
      </c>
      <c r="C1212" s="150" t="s">
        <v>1219</v>
      </c>
      <c r="D1212" s="128">
        <v>4471415.6734313965</v>
      </c>
      <c r="F1212" s="128">
        <v>16600</v>
      </c>
      <c r="G1212" s="128">
        <v>16800</v>
      </c>
      <c r="H1212" s="128">
        <v>4454715.6734313965</v>
      </c>
      <c r="I1212" s="128">
        <v>-0.0001</v>
      </c>
      <c r="J1212" s="128">
        <v>-0.0001</v>
      </c>
    </row>
    <row r="1213" spans="1:8" ht="12.75">
      <c r="A1213" s="127">
        <v>38404.88508101852</v>
      </c>
      <c r="C1213" s="150" t="s">
        <v>1220</v>
      </c>
      <c r="D1213" s="128">
        <v>19090.060006890144</v>
      </c>
      <c r="F1213" s="128">
        <v>173.20508075688772</v>
      </c>
      <c r="G1213" s="128">
        <v>264.575131106459</v>
      </c>
      <c r="H1213" s="128">
        <v>19090.060006890144</v>
      </c>
    </row>
    <row r="1215" spans="3:8" ht="12.75">
      <c r="C1215" s="150" t="s">
        <v>1221</v>
      </c>
      <c r="D1215" s="128">
        <v>0.4269354808661816</v>
      </c>
      <c r="F1215" s="128">
        <v>1.0434041009451067</v>
      </c>
      <c r="G1215" s="128">
        <v>1.5748519708717799</v>
      </c>
      <c r="H1215" s="128">
        <v>0.42853599211159926</v>
      </c>
    </row>
    <row r="1216" spans="1:10" ht="12.75">
      <c r="A1216" s="144" t="s">
        <v>1210</v>
      </c>
      <c r="C1216" s="145" t="s">
        <v>1211</v>
      </c>
      <c r="D1216" s="145" t="s">
        <v>1212</v>
      </c>
      <c r="F1216" s="145" t="s">
        <v>1213</v>
      </c>
      <c r="G1216" s="145" t="s">
        <v>1214</v>
      </c>
      <c r="H1216" s="145" t="s">
        <v>1215</v>
      </c>
      <c r="I1216" s="146" t="s">
        <v>1216</v>
      </c>
      <c r="J1216" s="145" t="s">
        <v>1217</v>
      </c>
    </row>
    <row r="1217" spans="1:8" ht="12.75">
      <c r="A1217" s="147" t="s">
        <v>1096</v>
      </c>
      <c r="C1217" s="148">
        <v>396.15199999976903</v>
      </c>
      <c r="D1217" s="128">
        <v>5266942.100082397</v>
      </c>
      <c r="F1217" s="128">
        <v>125200</v>
      </c>
      <c r="G1217" s="128">
        <v>131400</v>
      </c>
      <c r="H1217" s="149" t="s">
        <v>822</v>
      </c>
    </row>
    <row r="1219" spans="4:8" ht="12.75">
      <c r="D1219" s="128">
        <v>5175177.036178589</v>
      </c>
      <c r="F1219" s="128">
        <v>124300</v>
      </c>
      <c r="G1219" s="128">
        <v>129700</v>
      </c>
      <c r="H1219" s="149" t="s">
        <v>823</v>
      </c>
    </row>
    <row r="1221" spans="4:8" ht="12.75">
      <c r="D1221" s="128">
        <v>5230756.073143005</v>
      </c>
      <c r="F1221" s="128">
        <v>126000</v>
      </c>
      <c r="G1221" s="128">
        <v>131000</v>
      </c>
      <c r="H1221" s="149" t="s">
        <v>824</v>
      </c>
    </row>
    <row r="1223" spans="1:10" ht="12.75">
      <c r="A1223" s="144" t="s">
        <v>1218</v>
      </c>
      <c r="C1223" s="150" t="s">
        <v>1219</v>
      </c>
      <c r="D1223" s="128">
        <v>5224291.736467998</v>
      </c>
      <c r="F1223" s="128">
        <v>125166.66666666666</v>
      </c>
      <c r="G1223" s="128">
        <v>130700</v>
      </c>
      <c r="H1223" s="128">
        <v>5096388.010744651</v>
      </c>
      <c r="I1223" s="128">
        <v>-0.0001</v>
      </c>
      <c r="J1223" s="128">
        <v>-0.0001</v>
      </c>
    </row>
    <row r="1224" spans="1:8" ht="12.75">
      <c r="A1224" s="127">
        <v>38404.88554398148</v>
      </c>
      <c r="C1224" s="150" t="s">
        <v>1220</v>
      </c>
      <c r="D1224" s="128">
        <v>46222.802541602774</v>
      </c>
      <c r="F1224" s="128">
        <v>850.4900548115381</v>
      </c>
      <c r="G1224" s="128">
        <v>888.8194417315588</v>
      </c>
      <c r="H1224" s="128">
        <v>46222.802541602774</v>
      </c>
    </row>
    <row r="1226" spans="3:8" ht="12.75">
      <c r="C1226" s="150" t="s">
        <v>1221</v>
      </c>
      <c r="D1226" s="128">
        <v>0.8847668712477524</v>
      </c>
      <c r="F1226" s="128">
        <v>0.6794860624326539</v>
      </c>
      <c r="G1226" s="128">
        <v>0.6800454795191727</v>
      </c>
      <c r="H1226" s="128">
        <v>0.9069718091352508</v>
      </c>
    </row>
    <row r="1227" spans="1:10" ht="12.75">
      <c r="A1227" s="144" t="s">
        <v>1210</v>
      </c>
      <c r="C1227" s="145" t="s">
        <v>1211</v>
      </c>
      <c r="D1227" s="145" t="s">
        <v>1212</v>
      </c>
      <c r="F1227" s="145" t="s">
        <v>1213</v>
      </c>
      <c r="G1227" s="145" t="s">
        <v>1214</v>
      </c>
      <c r="H1227" s="145" t="s">
        <v>1215</v>
      </c>
      <c r="I1227" s="146" t="s">
        <v>1216</v>
      </c>
      <c r="J1227" s="145" t="s">
        <v>1217</v>
      </c>
    </row>
    <row r="1228" spans="1:8" ht="12.75">
      <c r="A1228" s="147" t="s">
        <v>1103</v>
      </c>
      <c r="C1228" s="148">
        <v>589.5920000001788</v>
      </c>
      <c r="D1228" s="128">
        <v>371330.4640750885</v>
      </c>
      <c r="F1228" s="128">
        <v>3150</v>
      </c>
      <c r="G1228" s="128">
        <v>3420</v>
      </c>
      <c r="H1228" s="149" t="s">
        <v>825</v>
      </c>
    </row>
    <row r="1230" spans="4:8" ht="12.75">
      <c r="D1230" s="128">
        <v>370164.731276989</v>
      </c>
      <c r="F1230" s="128">
        <v>3280</v>
      </c>
      <c r="G1230" s="128">
        <v>3309.9999999962747</v>
      </c>
      <c r="H1230" s="149" t="s">
        <v>826</v>
      </c>
    </row>
    <row r="1232" spans="4:8" ht="12.75">
      <c r="D1232" s="128">
        <v>367902.8519358635</v>
      </c>
      <c r="F1232" s="128">
        <v>3160</v>
      </c>
      <c r="G1232" s="128">
        <v>3370</v>
      </c>
      <c r="H1232" s="149" t="s">
        <v>827</v>
      </c>
    </row>
    <row r="1234" spans="1:10" ht="12.75">
      <c r="A1234" s="144" t="s">
        <v>1218</v>
      </c>
      <c r="C1234" s="150" t="s">
        <v>1219</v>
      </c>
      <c r="D1234" s="128">
        <v>369799.3490959803</v>
      </c>
      <c r="F1234" s="128">
        <v>3196.666666666667</v>
      </c>
      <c r="G1234" s="128">
        <v>3366.6666666654246</v>
      </c>
      <c r="H1234" s="128">
        <v>366512.52552554867</v>
      </c>
      <c r="I1234" s="128">
        <v>-0.0001</v>
      </c>
      <c r="J1234" s="128">
        <v>-0.0001</v>
      </c>
    </row>
    <row r="1235" spans="1:8" ht="12.75">
      <c r="A1235" s="127">
        <v>38404.886041666665</v>
      </c>
      <c r="C1235" s="150" t="s">
        <v>1220</v>
      </c>
      <c r="D1235" s="128">
        <v>1742.7734643064268</v>
      </c>
      <c r="F1235" s="128">
        <v>72.34178138070236</v>
      </c>
      <c r="G1235" s="128">
        <v>55.075705474823465</v>
      </c>
      <c r="H1235" s="128">
        <v>1742.7734643064268</v>
      </c>
    </row>
    <row r="1237" spans="3:8" ht="12.75">
      <c r="C1237" s="150" t="s">
        <v>1221</v>
      </c>
      <c r="D1237" s="128">
        <v>0.4712754277601757</v>
      </c>
      <c r="F1237" s="128">
        <v>2.26303799939632</v>
      </c>
      <c r="G1237" s="128">
        <v>1.6359120438072414</v>
      </c>
      <c r="H1237" s="128">
        <v>0.47550174767081516</v>
      </c>
    </row>
    <row r="1238" spans="1:10" ht="12.75">
      <c r="A1238" s="144" t="s">
        <v>1210</v>
      </c>
      <c r="C1238" s="145" t="s">
        <v>1211</v>
      </c>
      <c r="D1238" s="145" t="s">
        <v>1212</v>
      </c>
      <c r="F1238" s="145" t="s">
        <v>1213</v>
      </c>
      <c r="G1238" s="145" t="s">
        <v>1214</v>
      </c>
      <c r="H1238" s="145" t="s">
        <v>1215</v>
      </c>
      <c r="I1238" s="146" t="s">
        <v>1216</v>
      </c>
      <c r="J1238" s="145" t="s">
        <v>1217</v>
      </c>
    </row>
    <row r="1239" spans="1:8" ht="12.75">
      <c r="A1239" s="147" t="s">
        <v>1104</v>
      </c>
      <c r="C1239" s="148">
        <v>766.4900000002235</v>
      </c>
      <c r="D1239" s="128">
        <v>2387.747825704515</v>
      </c>
      <c r="F1239" s="128">
        <v>1737</v>
      </c>
      <c r="G1239" s="128">
        <v>1696</v>
      </c>
      <c r="H1239" s="149" t="s">
        <v>828</v>
      </c>
    </row>
    <row r="1241" spans="4:8" ht="12.75">
      <c r="D1241" s="128">
        <v>2210.5</v>
      </c>
      <c r="F1241" s="128">
        <v>1592</v>
      </c>
      <c r="G1241" s="128">
        <v>1765</v>
      </c>
      <c r="H1241" s="149" t="s">
        <v>829</v>
      </c>
    </row>
    <row r="1243" spans="4:8" ht="12.75">
      <c r="D1243" s="128">
        <v>2172.9362594112754</v>
      </c>
      <c r="F1243" s="128">
        <v>1654</v>
      </c>
      <c r="G1243" s="128">
        <v>1759</v>
      </c>
      <c r="H1243" s="149" t="s">
        <v>830</v>
      </c>
    </row>
    <row r="1245" spans="1:10" ht="12.75">
      <c r="A1245" s="144" t="s">
        <v>1218</v>
      </c>
      <c r="C1245" s="150" t="s">
        <v>1219</v>
      </c>
      <c r="D1245" s="128">
        <v>2257.0613617052636</v>
      </c>
      <c r="F1245" s="128">
        <v>1661</v>
      </c>
      <c r="G1245" s="128">
        <v>1740</v>
      </c>
      <c r="H1245" s="128">
        <v>555.0198982906293</v>
      </c>
      <c r="I1245" s="128">
        <v>-0.0001</v>
      </c>
      <c r="J1245" s="128">
        <v>-0.0001</v>
      </c>
    </row>
    <row r="1246" spans="1:8" ht="12.75">
      <c r="A1246" s="127">
        <v>38404.88655092593</v>
      </c>
      <c r="C1246" s="150" t="s">
        <v>1220</v>
      </c>
      <c r="D1246" s="128">
        <v>114.72564036093696</v>
      </c>
      <c r="F1246" s="128">
        <v>72.75300681071539</v>
      </c>
      <c r="G1246" s="128">
        <v>38.22302970723278</v>
      </c>
      <c r="H1246" s="128">
        <v>114.72564036093696</v>
      </c>
    </row>
    <row r="1248" spans="3:8" ht="12.75">
      <c r="C1248" s="150" t="s">
        <v>1221</v>
      </c>
      <c r="D1248" s="128">
        <v>5.0829650583473285</v>
      </c>
      <c r="F1248" s="128">
        <v>4.380072655672208</v>
      </c>
      <c r="G1248" s="128">
        <v>2.196725845243263</v>
      </c>
      <c r="H1248" s="128">
        <v>20.670545455086067</v>
      </c>
    </row>
    <row r="1249" spans="1:16" ht="12.75">
      <c r="A1249" s="138" t="s">
        <v>1275</v>
      </c>
      <c r="B1249" s="133" t="s">
        <v>1148</v>
      </c>
      <c r="D1249" s="138" t="s">
        <v>1276</v>
      </c>
      <c r="E1249" s="133" t="s">
        <v>1277</v>
      </c>
      <c r="F1249" s="134" t="s">
        <v>1291</v>
      </c>
      <c r="G1249" s="139" t="s">
        <v>1279</v>
      </c>
      <c r="H1249" s="140">
        <v>1</v>
      </c>
      <c r="I1249" s="141" t="s">
        <v>1280</v>
      </c>
      <c r="J1249" s="140">
        <v>11</v>
      </c>
      <c r="K1249" s="139" t="s">
        <v>1281</v>
      </c>
      <c r="L1249" s="142">
        <v>1</v>
      </c>
      <c r="M1249" s="139" t="s">
        <v>1282</v>
      </c>
      <c r="N1249" s="143">
        <v>1</v>
      </c>
      <c r="O1249" s="139" t="s">
        <v>1283</v>
      </c>
      <c r="P1249" s="143">
        <v>1</v>
      </c>
    </row>
    <row r="1251" spans="1:10" ht="12.75">
      <c r="A1251" s="144" t="s">
        <v>1210</v>
      </c>
      <c r="C1251" s="145" t="s">
        <v>1211</v>
      </c>
      <c r="D1251" s="145" t="s">
        <v>1212</v>
      </c>
      <c r="F1251" s="145" t="s">
        <v>1213</v>
      </c>
      <c r="G1251" s="145" t="s">
        <v>1214</v>
      </c>
      <c r="H1251" s="145" t="s">
        <v>1215</v>
      </c>
      <c r="I1251" s="146" t="s">
        <v>1216</v>
      </c>
      <c r="J1251" s="145" t="s">
        <v>1217</v>
      </c>
    </row>
    <row r="1252" spans="1:8" ht="12.75">
      <c r="A1252" s="147" t="s">
        <v>1081</v>
      </c>
      <c r="C1252" s="148">
        <v>178.2290000000503</v>
      </c>
      <c r="D1252" s="128">
        <v>435</v>
      </c>
      <c r="F1252" s="128">
        <v>348</v>
      </c>
      <c r="G1252" s="128">
        <v>352</v>
      </c>
      <c r="H1252" s="149" t="s">
        <v>831</v>
      </c>
    </row>
    <row r="1254" spans="4:8" ht="12.75">
      <c r="D1254" s="128">
        <v>518.0291979694739</v>
      </c>
      <c r="F1254" s="128">
        <v>359</v>
      </c>
      <c r="G1254" s="128">
        <v>372</v>
      </c>
      <c r="H1254" s="149" t="s">
        <v>832</v>
      </c>
    </row>
    <row r="1256" spans="4:8" ht="12.75">
      <c r="D1256" s="128">
        <v>465.68635034235194</v>
      </c>
      <c r="F1256" s="128">
        <v>337</v>
      </c>
      <c r="G1256" s="128">
        <v>401.99999999953434</v>
      </c>
      <c r="H1256" s="149" t="s">
        <v>833</v>
      </c>
    </row>
    <row r="1258" spans="1:8" ht="12.75">
      <c r="A1258" s="144" t="s">
        <v>1218</v>
      </c>
      <c r="C1258" s="150" t="s">
        <v>1219</v>
      </c>
      <c r="D1258" s="128">
        <v>472.9051827706086</v>
      </c>
      <c r="F1258" s="128">
        <v>348</v>
      </c>
      <c r="G1258" s="128">
        <v>375.3333333331781</v>
      </c>
      <c r="H1258" s="128">
        <v>107.59916166580311</v>
      </c>
    </row>
    <row r="1259" spans="1:8" ht="12.75">
      <c r="A1259" s="127">
        <v>38404.888819444444</v>
      </c>
      <c r="C1259" s="150" t="s">
        <v>1220</v>
      </c>
      <c r="D1259" s="128">
        <v>41.98268196630619</v>
      </c>
      <c r="F1259" s="128">
        <v>11</v>
      </c>
      <c r="G1259" s="128">
        <v>25.16611478398863</v>
      </c>
      <c r="H1259" s="128">
        <v>41.98268196630619</v>
      </c>
    </row>
    <row r="1261" spans="3:8" ht="12.75">
      <c r="C1261" s="150" t="s">
        <v>1221</v>
      </c>
      <c r="D1261" s="128">
        <v>8.877610881814055</v>
      </c>
      <c r="F1261" s="128">
        <v>3.160919540229885</v>
      </c>
      <c r="G1261" s="128">
        <v>6.7050039388985025</v>
      </c>
      <c r="H1261" s="128">
        <v>39.017666417050734</v>
      </c>
    </row>
    <row r="1262" spans="1:10" ht="12.75">
      <c r="A1262" s="144" t="s">
        <v>1210</v>
      </c>
      <c r="C1262" s="145" t="s">
        <v>1211</v>
      </c>
      <c r="D1262" s="145" t="s">
        <v>1212</v>
      </c>
      <c r="F1262" s="145" t="s">
        <v>1213</v>
      </c>
      <c r="G1262" s="145" t="s">
        <v>1214</v>
      </c>
      <c r="H1262" s="145" t="s">
        <v>1215</v>
      </c>
      <c r="I1262" s="146" t="s">
        <v>1216</v>
      </c>
      <c r="J1262" s="145" t="s">
        <v>1217</v>
      </c>
    </row>
    <row r="1263" spans="1:8" ht="12.75">
      <c r="A1263" s="147" t="s">
        <v>1097</v>
      </c>
      <c r="C1263" s="148">
        <v>251.61100000003353</v>
      </c>
      <c r="D1263" s="128">
        <v>5771714.209182739</v>
      </c>
      <c r="F1263" s="128">
        <v>39400</v>
      </c>
      <c r="G1263" s="128">
        <v>32500</v>
      </c>
      <c r="H1263" s="149" t="s">
        <v>834</v>
      </c>
    </row>
    <row r="1265" spans="4:8" ht="12.75">
      <c r="D1265" s="128">
        <v>5736958.069503784</v>
      </c>
      <c r="F1265" s="128">
        <v>41100</v>
      </c>
      <c r="G1265" s="128">
        <v>32500</v>
      </c>
      <c r="H1265" s="149" t="s">
        <v>835</v>
      </c>
    </row>
    <row r="1267" spans="4:8" ht="12.75">
      <c r="D1267" s="128">
        <v>5917863.962417603</v>
      </c>
      <c r="F1267" s="128">
        <v>40100</v>
      </c>
      <c r="G1267" s="128">
        <v>31800</v>
      </c>
      <c r="H1267" s="149" t="s">
        <v>836</v>
      </c>
    </row>
    <row r="1269" spans="1:10" ht="12.75">
      <c r="A1269" s="144" t="s">
        <v>1218</v>
      </c>
      <c r="C1269" s="150" t="s">
        <v>1219</v>
      </c>
      <c r="D1269" s="128">
        <v>5808845.413701376</v>
      </c>
      <c r="F1269" s="128">
        <v>40200</v>
      </c>
      <c r="G1269" s="128">
        <v>32266.666666666664</v>
      </c>
      <c r="H1269" s="128">
        <v>5772651.182230035</v>
      </c>
      <c r="I1269" s="128">
        <v>-0.0001</v>
      </c>
      <c r="J1269" s="128">
        <v>-0.0001</v>
      </c>
    </row>
    <row r="1270" spans="1:8" ht="12.75">
      <c r="A1270" s="127">
        <v>38404.889340277776</v>
      </c>
      <c r="C1270" s="150" t="s">
        <v>1220</v>
      </c>
      <c r="D1270" s="128">
        <v>95998.85564154744</v>
      </c>
      <c r="F1270" s="128">
        <v>854.4003745317532</v>
      </c>
      <c r="G1270" s="128">
        <v>404.14518843273805</v>
      </c>
      <c r="H1270" s="128">
        <v>95998.85564154744</v>
      </c>
    </row>
    <row r="1272" spans="3:8" ht="12.75">
      <c r="C1272" s="150" t="s">
        <v>1221</v>
      </c>
      <c r="D1272" s="128">
        <v>1.6526323013367525</v>
      </c>
      <c r="F1272" s="128">
        <v>2.1253740659993863</v>
      </c>
      <c r="G1272" s="128">
        <v>1.2525160798535273</v>
      </c>
      <c r="H1272" s="128">
        <v>1.6629942224304313</v>
      </c>
    </row>
    <row r="1273" spans="1:10" ht="12.75">
      <c r="A1273" s="144" t="s">
        <v>1210</v>
      </c>
      <c r="C1273" s="145" t="s">
        <v>1211</v>
      </c>
      <c r="D1273" s="145" t="s">
        <v>1212</v>
      </c>
      <c r="F1273" s="145" t="s">
        <v>1213</v>
      </c>
      <c r="G1273" s="145" t="s">
        <v>1214</v>
      </c>
      <c r="H1273" s="145" t="s">
        <v>1215</v>
      </c>
      <c r="I1273" s="146" t="s">
        <v>1216</v>
      </c>
      <c r="J1273" s="145" t="s">
        <v>1217</v>
      </c>
    </row>
    <row r="1274" spans="1:8" ht="12.75">
      <c r="A1274" s="147" t="s">
        <v>1100</v>
      </c>
      <c r="C1274" s="148">
        <v>257.6099999998696</v>
      </c>
      <c r="D1274" s="128">
        <v>263566.0660896301</v>
      </c>
      <c r="F1274" s="128">
        <v>16847.5</v>
      </c>
      <c r="G1274" s="128">
        <v>14487.5</v>
      </c>
      <c r="H1274" s="149" t="s">
        <v>615</v>
      </c>
    </row>
    <row r="1276" spans="4:8" ht="12.75">
      <c r="D1276" s="128">
        <v>266107.8662548065</v>
      </c>
      <c r="F1276" s="128">
        <v>16702.5</v>
      </c>
      <c r="G1276" s="128">
        <v>14592.5</v>
      </c>
      <c r="H1276" s="149" t="s">
        <v>616</v>
      </c>
    </row>
    <row r="1278" spans="4:8" ht="12.75">
      <c r="D1278" s="128">
        <v>258373.44340658188</v>
      </c>
      <c r="F1278" s="128">
        <v>16462.5</v>
      </c>
      <c r="G1278" s="128">
        <v>14610.000000014901</v>
      </c>
      <c r="H1278" s="149" t="s">
        <v>617</v>
      </c>
    </row>
    <row r="1280" spans="1:10" ht="12.75">
      <c r="A1280" s="144" t="s">
        <v>1218</v>
      </c>
      <c r="C1280" s="150" t="s">
        <v>1219</v>
      </c>
      <c r="D1280" s="128">
        <v>262682.4585836728</v>
      </c>
      <c r="F1280" s="128">
        <v>16670.833333333332</v>
      </c>
      <c r="G1280" s="128">
        <v>14563.333333338302</v>
      </c>
      <c r="H1280" s="128">
        <v>247065.375250337</v>
      </c>
      <c r="I1280" s="128">
        <v>-0.0001</v>
      </c>
      <c r="J1280" s="128">
        <v>-0.0001</v>
      </c>
    </row>
    <row r="1281" spans="1:8" ht="12.75">
      <c r="A1281" s="127">
        <v>38404.88998842592</v>
      </c>
      <c r="C1281" s="150" t="s">
        <v>1220</v>
      </c>
      <c r="D1281" s="128">
        <v>3942.194295974457</v>
      </c>
      <c r="F1281" s="128">
        <v>194.44365079203112</v>
      </c>
      <c r="G1281" s="128">
        <v>66.25393070637703</v>
      </c>
      <c r="H1281" s="128">
        <v>3942.194295974457</v>
      </c>
    </row>
    <row r="1283" spans="3:8" ht="12.75">
      <c r="C1283" s="150" t="s">
        <v>1221</v>
      </c>
      <c r="D1283" s="128">
        <v>1.5007451648008472</v>
      </c>
      <c r="F1283" s="128">
        <v>1.1663703121741433</v>
      </c>
      <c r="G1283" s="128">
        <v>0.4549365807257114</v>
      </c>
      <c r="H1283" s="128">
        <v>1.595607758464763</v>
      </c>
    </row>
    <row r="1284" spans="1:10" ht="12.75">
      <c r="A1284" s="144" t="s">
        <v>1210</v>
      </c>
      <c r="C1284" s="145" t="s">
        <v>1211</v>
      </c>
      <c r="D1284" s="145" t="s">
        <v>1212</v>
      </c>
      <c r="F1284" s="145" t="s">
        <v>1213</v>
      </c>
      <c r="G1284" s="145" t="s">
        <v>1214</v>
      </c>
      <c r="H1284" s="145" t="s">
        <v>1215</v>
      </c>
      <c r="I1284" s="146" t="s">
        <v>1216</v>
      </c>
      <c r="J1284" s="145" t="s">
        <v>1217</v>
      </c>
    </row>
    <row r="1285" spans="1:8" ht="12.75">
      <c r="A1285" s="147" t="s">
        <v>1099</v>
      </c>
      <c r="C1285" s="148">
        <v>259.9399999999441</v>
      </c>
      <c r="D1285" s="128">
        <v>2272328.55683136</v>
      </c>
      <c r="F1285" s="128">
        <v>26300</v>
      </c>
      <c r="G1285" s="128">
        <v>23575</v>
      </c>
      <c r="H1285" s="149" t="s">
        <v>618</v>
      </c>
    </row>
    <row r="1287" spans="4:8" ht="12.75">
      <c r="D1287" s="128">
        <v>2413330.937046051</v>
      </c>
      <c r="F1287" s="128">
        <v>26250</v>
      </c>
      <c r="G1287" s="128">
        <v>23625</v>
      </c>
      <c r="H1287" s="149" t="s">
        <v>619</v>
      </c>
    </row>
    <row r="1289" spans="4:8" ht="12.75">
      <c r="D1289" s="128">
        <v>2367760.6599121094</v>
      </c>
      <c r="F1289" s="128">
        <v>26350</v>
      </c>
      <c r="G1289" s="128">
        <v>23625</v>
      </c>
      <c r="H1289" s="149" t="s">
        <v>620</v>
      </c>
    </row>
    <row r="1291" spans="1:10" ht="12.75">
      <c r="A1291" s="144" t="s">
        <v>1218</v>
      </c>
      <c r="C1291" s="150" t="s">
        <v>1219</v>
      </c>
      <c r="D1291" s="128">
        <v>2351140.0512631736</v>
      </c>
      <c r="F1291" s="128">
        <v>26300</v>
      </c>
      <c r="G1291" s="128">
        <v>23608.333333333336</v>
      </c>
      <c r="H1291" s="128">
        <v>2326209.1689102324</v>
      </c>
      <c r="I1291" s="128">
        <v>-0.0001</v>
      </c>
      <c r="J1291" s="128">
        <v>-0.0001</v>
      </c>
    </row>
    <row r="1292" spans="1:8" ht="12.75">
      <c r="A1292" s="127">
        <v>38404.89065972222</v>
      </c>
      <c r="C1292" s="150" t="s">
        <v>1220</v>
      </c>
      <c r="D1292" s="128">
        <v>71955.55072714452</v>
      </c>
      <c r="F1292" s="128">
        <v>50</v>
      </c>
      <c r="G1292" s="128">
        <v>28.867513459481284</v>
      </c>
      <c r="H1292" s="128">
        <v>71955.55072714452</v>
      </c>
    </row>
    <row r="1294" spans="3:8" ht="12.75">
      <c r="C1294" s="150" t="s">
        <v>1221</v>
      </c>
      <c r="D1294" s="128">
        <v>3.060453616469409</v>
      </c>
      <c r="F1294" s="128">
        <v>0.19011406844106463</v>
      </c>
      <c r="G1294" s="128">
        <v>0.12227679545138559</v>
      </c>
      <c r="H1294" s="128">
        <v>3.0932536802291857</v>
      </c>
    </row>
    <row r="1295" spans="1:10" ht="12.75">
      <c r="A1295" s="144" t="s">
        <v>1210</v>
      </c>
      <c r="C1295" s="145" t="s">
        <v>1211</v>
      </c>
      <c r="D1295" s="145" t="s">
        <v>1212</v>
      </c>
      <c r="F1295" s="145" t="s">
        <v>1213</v>
      </c>
      <c r="G1295" s="145" t="s">
        <v>1214</v>
      </c>
      <c r="H1295" s="145" t="s">
        <v>1215</v>
      </c>
      <c r="I1295" s="146" t="s">
        <v>1216</v>
      </c>
      <c r="J1295" s="145" t="s">
        <v>1217</v>
      </c>
    </row>
    <row r="1296" spans="1:8" ht="12.75">
      <c r="A1296" s="147" t="s">
        <v>1101</v>
      </c>
      <c r="C1296" s="148">
        <v>285.2129999999888</v>
      </c>
      <c r="D1296" s="128">
        <v>388133.793006897</v>
      </c>
      <c r="F1296" s="128">
        <v>12800</v>
      </c>
      <c r="G1296" s="128">
        <v>11575</v>
      </c>
      <c r="H1296" s="149" t="s">
        <v>621</v>
      </c>
    </row>
    <row r="1298" spans="4:8" ht="12.75">
      <c r="D1298" s="128">
        <v>389647.3867940903</v>
      </c>
      <c r="F1298" s="128">
        <v>12775</v>
      </c>
      <c r="G1298" s="128">
        <v>11500</v>
      </c>
      <c r="H1298" s="149" t="s">
        <v>622</v>
      </c>
    </row>
    <row r="1300" spans="4:8" ht="12.75">
      <c r="D1300" s="128">
        <v>386831.0504541397</v>
      </c>
      <c r="F1300" s="128">
        <v>13125</v>
      </c>
      <c r="G1300" s="128">
        <v>11600</v>
      </c>
      <c r="H1300" s="149" t="s">
        <v>623</v>
      </c>
    </row>
    <row r="1302" spans="1:10" ht="12.75">
      <c r="A1302" s="144" t="s">
        <v>1218</v>
      </c>
      <c r="C1302" s="150" t="s">
        <v>1219</v>
      </c>
      <c r="D1302" s="128">
        <v>388204.076751709</v>
      </c>
      <c r="F1302" s="128">
        <v>12900</v>
      </c>
      <c r="G1302" s="128">
        <v>11558.333333333332</v>
      </c>
      <c r="H1302" s="128">
        <v>376019.9724002092</v>
      </c>
      <c r="I1302" s="128">
        <v>-0.0001</v>
      </c>
      <c r="J1302" s="128">
        <v>-0.0001</v>
      </c>
    </row>
    <row r="1303" spans="1:8" ht="12.75">
      <c r="A1303" s="127">
        <v>38404.891331018516</v>
      </c>
      <c r="C1303" s="150" t="s">
        <v>1220</v>
      </c>
      <c r="D1303" s="128">
        <v>1409.4830430039324</v>
      </c>
      <c r="F1303" s="128">
        <v>195.25624189766637</v>
      </c>
      <c r="G1303" s="128">
        <v>52.04164998665332</v>
      </c>
      <c r="H1303" s="128">
        <v>1409.4830430039324</v>
      </c>
    </row>
    <row r="1305" spans="3:8" ht="12.75">
      <c r="C1305" s="150" t="s">
        <v>1221</v>
      </c>
      <c r="D1305" s="128">
        <v>0.3630778570894354</v>
      </c>
      <c r="F1305" s="128">
        <v>1.513614278276483</v>
      </c>
      <c r="G1305" s="128">
        <v>0.45025219887515505</v>
      </c>
      <c r="H1305" s="128">
        <v>0.37484260051585166</v>
      </c>
    </row>
    <row r="1306" spans="1:10" ht="12.75">
      <c r="A1306" s="144" t="s">
        <v>1210</v>
      </c>
      <c r="C1306" s="145" t="s">
        <v>1211</v>
      </c>
      <c r="D1306" s="145" t="s">
        <v>1212</v>
      </c>
      <c r="F1306" s="145" t="s">
        <v>1213</v>
      </c>
      <c r="G1306" s="145" t="s">
        <v>1214</v>
      </c>
      <c r="H1306" s="145" t="s">
        <v>1215</v>
      </c>
      <c r="I1306" s="146" t="s">
        <v>1216</v>
      </c>
      <c r="J1306" s="145" t="s">
        <v>1217</v>
      </c>
    </row>
    <row r="1307" spans="1:8" ht="12.75">
      <c r="A1307" s="147" t="s">
        <v>1097</v>
      </c>
      <c r="C1307" s="148">
        <v>288.1579999998212</v>
      </c>
      <c r="D1307" s="128">
        <v>557675.8042030334</v>
      </c>
      <c r="F1307" s="128">
        <v>6190</v>
      </c>
      <c r="G1307" s="128">
        <v>5300</v>
      </c>
      <c r="H1307" s="149" t="s">
        <v>624</v>
      </c>
    </row>
    <row r="1309" spans="4:8" ht="12.75">
      <c r="D1309" s="128">
        <v>578718.622672081</v>
      </c>
      <c r="F1309" s="128">
        <v>6190</v>
      </c>
      <c r="G1309" s="128">
        <v>5300</v>
      </c>
      <c r="H1309" s="149" t="s">
        <v>625</v>
      </c>
    </row>
    <row r="1311" spans="4:8" ht="12.75">
      <c r="D1311" s="128">
        <v>575284.1935310364</v>
      </c>
      <c r="F1311" s="128">
        <v>6190</v>
      </c>
      <c r="G1311" s="128">
        <v>5300</v>
      </c>
      <c r="H1311" s="149" t="s">
        <v>626</v>
      </c>
    </row>
    <row r="1313" spans="1:10" ht="12.75">
      <c r="A1313" s="144" t="s">
        <v>1218</v>
      </c>
      <c r="C1313" s="150" t="s">
        <v>1219</v>
      </c>
      <c r="D1313" s="128">
        <v>570559.5401353836</v>
      </c>
      <c r="F1313" s="128">
        <v>6190</v>
      </c>
      <c r="G1313" s="128">
        <v>5300</v>
      </c>
      <c r="H1313" s="128">
        <v>564821.431728304</v>
      </c>
      <c r="I1313" s="128">
        <v>-0.0001</v>
      </c>
      <c r="J1313" s="128">
        <v>-0.0001</v>
      </c>
    </row>
    <row r="1314" spans="1:8" ht="12.75">
      <c r="A1314" s="127">
        <v>38404.89175925926</v>
      </c>
      <c r="C1314" s="150" t="s">
        <v>1220</v>
      </c>
      <c r="D1314" s="128">
        <v>11289.01300212678</v>
      </c>
      <c r="H1314" s="128">
        <v>11289.01300212678</v>
      </c>
    </row>
    <row r="1316" spans="3:8" ht="12.75">
      <c r="C1316" s="150" t="s">
        <v>1221</v>
      </c>
      <c r="D1316" s="128">
        <v>1.978586318870087</v>
      </c>
      <c r="F1316" s="128">
        <v>0</v>
      </c>
      <c r="G1316" s="128">
        <v>0</v>
      </c>
      <c r="H1316" s="128">
        <v>1.9986870837360748</v>
      </c>
    </row>
    <row r="1317" spans="1:10" ht="12.75">
      <c r="A1317" s="144" t="s">
        <v>1210</v>
      </c>
      <c r="C1317" s="145" t="s">
        <v>1211</v>
      </c>
      <c r="D1317" s="145" t="s">
        <v>1212</v>
      </c>
      <c r="F1317" s="145" t="s">
        <v>1213</v>
      </c>
      <c r="G1317" s="145" t="s">
        <v>1214</v>
      </c>
      <c r="H1317" s="145" t="s">
        <v>1215</v>
      </c>
      <c r="I1317" s="146" t="s">
        <v>1216</v>
      </c>
      <c r="J1317" s="145" t="s">
        <v>1217</v>
      </c>
    </row>
    <row r="1318" spans="1:8" ht="12.75">
      <c r="A1318" s="147" t="s">
        <v>1098</v>
      </c>
      <c r="C1318" s="148">
        <v>334.94100000010803</v>
      </c>
      <c r="D1318" s="128">
        <v>395660.132273674</v>
      </c>
      <c r="F1318" s="128">
        <v>39000</v>
      </c>
      <c r="H1318" s="149" t="s">
        <v>627</v>
      </c>
    </row>
    <row r="1320" spans="4:8" ht="12.75">
      <c r="D1320" s="128">
        <v>388475.68891716003</v>
      </c>
      <c r="F1320" s="128">
        <v>39700</v>
      </c>
      <c r="H1320" s="149" t="s">
        <v>628</v>
      </c>
    </row>
    <row r="1322" spans="4:8" ht="12.75">
      <c r="D1322" s="128">
        <v>373276.2608127594</v>
      </c>
      <c r="F1322" s="128">
        <v>39500</v>
      </c>
      <c r="H1322" s="149" t="s">
        <v>629</v>
      </c>
    </row>
    <row r="1324" spans="1:10" ht="12.75">
      <c r="A1324" s="144" t="s">
        <v>1218</v>
      </c>
      <c r="C1324" s="150" t="s">
        <v>1219</v>
      </c>
      <c r="D1324" s="128">
        <v>385804.0273345312</v>
      </c>
      <c r="F1324" s="128">
        <v>39400</v>
      </c>
      <c r="H1324" s="128">
        <v>346404.0273345312</v>
      </c>
      <c r="I1324" s="128">
        <v>-0.0001</v>
      </c>
      <c r="J1324" s="128">
        <v>-0.0001</v>
      </c>
    </row>
    <row r="1325" spans="1:8" ht="12.75">
      <c r="A1325" s="127">
        <v>38404.8921875</v>
      </c>
      <c r="C1325" s="150" t="s">
        <v>1220</v>
      </c>
      <c r="D1325" s="128">
        <v>11428.593837553948</v>
      </c>
      <c r="F1325" s="128">
        <v>360.5551275463989</v>
      </c>
      <c r="H1325" s="128">
        <v>11428.593837553948</v>
      </c>
    </row>
    <row r="1327" spans="3:8" ht="12.75">
      <c r="C1327" s="150" t="s">
        <v>1221</v>
      </c>
      <c r="D1327" s="128">
        <v>2.962279558487916</v>
      </c>
      <c r="F1327" s="128">
        <v>0.9151145369197943</v>
      </c>
      <c r="H1327" s="128">
        <v>3.29920928618912</v>
      </c>
    </row>
    <row r="1328" spans="1:10" ht="12.75">
      <c r="A1328" s="144" t="s">
        <v>1210</v>
      </c>
      <c r="C1328" s="145" t="s">
        <v>1211</v>
      </c>
      <c r="D1328" s="145" t="s">
        <v>1212</v>
      </c>
      <c r="F1328" s="145" t="s">
        <v>1213</v>
      </c>
      <c r="G1328" s="145" t="s">
        <v>1214</v>
      </c>
      <c r="H1328" s="145" t="s">
        <v>1215</v>
      </c>
      <c r="I1328" s="146" t="s">
        <v>1216</v>
      </c>
      <c r="J1328" s="145" t="s">
        <v>1217</v>
      </c>
    </row>
    <row r="1329" spans="1:8" ht="12.75">
      <c r="A1329" s="147" t="s">
        <v>1102</v>
      </c>
      <c r="C1329" s="148">
        <v>393.36599999992177</v>
      </c>
      <c r="D1329" s="128">
        <v>2016248.4914951324</v>
      </c>
      <c r="F1329" s="128">
        <v>11800</v>
      </c>
      <c r="G1329" s="128">
        <v>11300</v>
      </c>
      <c r="H1329" s="149" t="s">
        <v>630</v>
      </c>
    </row>
    <row r="1331" spans="4:8" ht="12.75">
      <c r="D1331" s="128">
        <v>1983091.1290531158</v>
      </c>
      <c r="F1331" s="128">
        <v>12500</v>
      </c>
      <c r="G1331" s="128">
        <v>11100</v>
      </c>
      <c r="H1331" s="149" t="s">
        <v>631</v>
      </c>
    </row>
    <row r="1333" spans="4:8" ht="12.75">
      <c r="D1333" s="128">
        <v>1981266.2765769958</v>
      </c>
      <c r="F1333" s="128">
        <v>12000</v>
      </c>
      <c r="G1333" s="128">
        <v>11100</v>
      </c>
      <c r="H1333" s="149" t="s">
        <v>632</v>
      </c>
    </row>
    <row r="1335" spans="1:10" ht="12.75">
      <c r="A1335" s="144" t="s">
        <v>1218</v>
      </c>
      <c r="C1335" s="150" t="s">
        <v>1219</v>
      </c>
      <c r="D1335" s="128">
        <v>1993535.299041748</v>
      </c>
      <c r="F1335" s="128">
        <v>12100</v>
      </c>
      <c r="G1335" s="128">
        <v>11166.666666666668</v>
      </c>
      <c r="H1335" s="128">
        <v>1981901.9657084146</v>
      </c>
      <c r="I1335" s="128">
        <v>-0.0001</v>
      </c>
      <c r="J1335" s="128">
        <v>-0.0001</v>
      </c>
    </row>
    <row r="1336" spans="1:8" ht="12.75">
      <c r="A1336" s="127">
        <v>38404.89265046296</v>
      </c>
      <c r="C1336" s="150" t="s">
        <v>1220</v>
      </c>
      <c r="D1336" s="128">
        <v>19691.352295064284</v>
      </c>
      <c r="F1336" s="128">
        <v>360.5551275463989</v>
      </c>
      <c r="G1336" s="128">
        <v>115.47005383792514</v>
      </c>
      <c r="H1336" s="128">
        <v>19691.352295064284</v>
      </c>
    </row>
    <row r="1338" spans="3:8" ht="12.75">
      <c r="C1338" s="150" t="s">
        <v>1221</v>
      </c>
      <c r="D1338" s="128">
        <v>0.9877604025637026</v>
      </c>
      <c r="F1338" s="128">
        <v>2.9797944425322225</v>
      </c>
      <c r="G1338" s="128">
        <v>1.03406018362321</v>
      </c>
      <c r="H1338" s="128">
        <v>0.9935583412182436</v>
      </c>
    </row>
    <row r="1339" spans="1:10" ht="12.75">
      <c r="A1339" s="144" t="s">
        <v>1210</v>
      </c>
      <c r="C1339" s="145" t="s">
        <v>1211</v>
      </c>
      <c r="D1339" s="145" t="s">
        <v>1212</v>
      </c>
      <c r="F1339" s="145" t="s">
        <v>1213</v>
      </c>
      <c r="G1339" s="145" t="s">
        <v>1214</v>
      </c>
      <c r="H1339" s="145" t="s">
        <v>1215</v>
      </c>
      <c r="I1339" s="146" t="s">
        <v>1216</v>
      </c>
      <c r="J1339" s="145" t="s">
        <v>1217</v>
      </c>
    </row>
    <row r="1340" spans="1:8" ht="12.75">
      <c r="A1340" s="147" t="s">
        <v>1096</v>
      </c>
      <c r="C1340" s="148">
        <v>396.15199999976903</v>
      </c>
      <c r="D1340" s="128">
        <v>5055043.131500244</v>
      </c>
      <c r="F1340" s="128">
        <v>123600</v>
      </c>
      <c r="G1340" s="128">
        <v>122100</v>
      </c>
      <c r="H1340" s="149" t="s">
        <v>633</v>
      </c>
    </row>
    <row r="1342" spans="4:8" ht="12.75">
      <c r="D1342" s="128">
        <v>4894332.141578674</v>
      </c>
      <c r="F1342" s="128">
        <v>121100</v>
      </c>
      <c r="G1342" s="128">
        <v>121100</v>
      </c>
      <c r="H1342" s="149" t="s">
        <v>634</v>
      </c>
    </row>
    <row r="1344" spans="4:8" ht="12.75">
      <c r="D1344" s="128">
        <v>5015283.591552734</v>
      </c>
      <c r="F1344" s="128">
        <v>120900</v>
      </c>
      <c r="G1344" s="128">
        <v>121500</v>
      </c>
      <c r="H1344" s="149" t="s">
        <v>635</v>
      </c>
    </row>
    <row r="1346" spans="1:10" ht="12.75">
      <c r="A1346" s="144" t="s">
        <v>1218</v>
      </c>
      <c r="C1346" s="150" t="s">
        <v>1219</v>
      </c>
      <c r="D1346" s="128">
        <v>4988219.621543884</v>
      </c>
      <c r="F1346" s="128">
        <v>121866.66666666666</v>
      </c>
      <c r="G1346" s="128">
        <v>121566.66666666666</v>
      </c>
      <c r="H1346" s="128">
        <v>4866501.34964535</v>
      </c>
      <c r="I1346" s="128">
        <v>-0.0001</v>
      </c>
      <c r="J1346" s="128">
        <v>-0.0001</v>
      </c>
    </row>
    <row r="1347" spans="1:8" ht="12.75">
      <c r="A1347" s="127">
        <v>38404.893113425926</v>
      </c>
      <c r="C1347" s="150" t="s">
        <v>1220</v>
      </c>
      <c r="D1347" s="128">
        <v>83703.93912395442</v>
      </c>
      <c r="F1347" s="128">
        <v>1504.437879519568</v>
      </c>
      <c r="G1347" s="128">
        <v>503.32229568471666</v>
      </c>
      <c r="H1347" s="128">
        <v>83703.93912395442</v>
      </c>
    </row>
    <row r="1349" spans="3:8" ht="12.75">
      <c r="C1349" s="150" t="s">
        <v>1221</v>
      </c>
      <c r="D1349" s="128">
        <v>1.6780323537167663</v>
      </c>
      <c r="F1349" s="128">
        <v>1.2344949777239345</v>
      </c>
      <c r="G1349" s="128">
        <v>0.4140298566093091</v>
      </c>
      <c r="H1349" s="128">
        <v>1.7200023817943548</v>
      </c>
    </row>
    <row r="1350" spans="1:10" ht="12.75">
      <c r="A1350" s="144" t="s">
        <v>1210</v>
      </c>
      <c r="C1350" s="145" t="s">
        <v>1211</v>
      </c>
      <c r="D1350" s="145" t="s">
        <v>1212</v>
      </c>
      <c r="F1350" s="145" t="s">
        <v>1213</v>
      </c>
      <c r="G1350" s="145" t="s">
        <v>1214</v>
      </c>
      <c r="H1350" s="145" t="s">
        <v>1215</v>
      </c>
      <c r="I1350" s="146" t="s">
        <v>1216</v>
      </c>
      <c r="J1350" s="145" t="s">
        <v>1217</v>
      </c>
    </row>
    <row r="1351" spans="1:8" ht="12.75">
      <c r="A1351" s="147" t="s">
        <v>1103</v>
      </c>
      <c r="C1351" s="148">
        <v>589.5920000001788</v>
      </c>
      <c r="D1351" s="128">
        <v>566704.9709177017</v>
      </c>
      <c r="F1351" s="128">
        <v>3920</v>
      </c>
      <c r="G1351" s="128">
        <v>3940.0000000037253</v>
      </c>
      <c r="H1351" s="149" t="s">
        <v>636</v>
      </c>
    </row>
    <row r="1353" spans="4:8" ht="12.75">
      <c r="D1353" s="128">
        <v>549616.319065094</v>
      </c>
      <c r="F1353" s="128">
        <v>4230</v>
      </c>
      <c r="G1353" s="128">
        <v>3890.0000000037253</v>
      </c>
      <c r="H1353" s="149" t="s">
        <v>637</v>
      </c>
    </row>
    <row r="1355" spans="4:8" ht="12.75">
      <c r="D1355" s="128">
        <v>540546.2693042755</v>
      </c>
      <c r="F1355" s="128">
        <v>4270</v>
      </c>
      <c r="G1355" s="128">
        <v>3909.9999999962747</v>
      </c>
      <c r="H1355" s="149" t="s">
        <v>638</v>
      </c>
    </row>
    <row r="1357" spans="1:10" ht="12.75">
      <c r="A1357" s="144" t="s">
        <v>1218</v>
      </c>
      <c r="C1357" s="150" t="s">
        <v>1219</v>
      </c>
      <c r="D1357" s="128">
        <v>552289.1864290237</v>
      </c>
      <c r="F1357" s="128">
        <v>4140</v>
      </c>
      <c r="G1357" s="128">
        <v>3913.3333333345754</v>
      </c>
      <c r="H1357" s="128">
        <v>548269.3956340441</v>
      </c>
      <c r="I1357" s="128">
        <v>-0.0001</v>
      </c>
      <c r="J1357" s="128">
        <v>-0.0001</v>
      </c>
    </row>
    <row r="1358" spans="1:8" ht="12.75">
      <c r="A1358" s="127">
        <v>38404.89361111111</v>
      </c>
      <c r="C1358" s="150" t="s">
        <v>1220</v>
      </c>
      <c r="D1358" s="128">
        <v>13282.604506799957</v>
      </c>
      <c r="F1358" s="128">
        <v>191.57244060668017</v>
      </c>
      <c r="G1358" s="128">
        <v>25.166114784677944</v>
      </c>
      <c r="H1358" s="128">
        <v>13282.604506799957</v>
      </c>
    </row>
    <row r="1360" spans="3:8" ht="12.75">
      <c r="C1360" s="150" t="s">
        <v>1221</v>
      </c>
      <c r="D1360" s="128">
        <v>2.4050089759465068</v>
      </c>
      <c r="F1360" s="128">
        <v>4.627353637842517</v>
      </c>
      <c r="G1360" s="128">
        <v>0.6430864084668642</v>
      </c>
      <c r="H1360" s="128">
        <v>2.4226419735574227</v>
      </c>
    </row>
    <row r="1361" spans="1:10" ht="12.75">
      <c r="A1361" s="144" t="s">
        <v>1210</v>
      </c>
      <c r="C1361" s="145" t="s">
        <v>1211</v>
      </c>
      <c r="D1361" s="145" t="s">
        <v>1212</v>
      </c>
      <c r="F1361" s="145" t="s">
        <v>1213</v>
      </c>
      <c r="G1361" s="145" t="s">
        <v>1214</v>
      </c>
      <c r="H1361" s="145" t="s">
        <v>1215</v>
      </c>
      <c r="I1361" s="146" t="s">
        <v>1216</v>
      </c>
      <c r="J1361" s="145" t="s">
        <v>1217</v>
      </c>
    </row>
    <row r="1362" spans="1:8" ht="12.75">
      <c r="A1362" s="147" t="s">
        <v>1104</v>
      </c>
      <c r="C1362" s="148">
        <v>766.4900000002235</v>
      </c>
      <c r="D1362" s="128">
        <v>47631.62665253878</v>
      </c>
      <c r="F1362" s="128">
        <v>1938</v>
      </c>
      <c r="G1362" s="128">
        <v>1853</v>
      </c>
      <c r="H1362" s="149" t="s">
        <v>639</v>
      </c>
    </row>
    <row r="1364" spans="4:8" ht="12.75">
      <c r="D1364" s="128">
        <v>45705.846341371536</v>
      </c>
      <c r="F1364" s="128">
        <v>2038</v>
      </c>
      <c r="G1364" s="128">
        <v>2035.9999999981374</v>
      </c>
      <c r="H1364" s="149" t="s">
        <v>640</v>
      </c>
    </row>
    <row r="1366" spans="4:8" ht="12.75">
      <c r="D1366" s="128">
        <v>45183.717914521694</v>
      </c>
      <c r="F1366" s="128">
        <v>1935.9999999981374</v>
      </c>
      <c r="G1366" s="128">
        <v>2061</v>
      </c>
      <c r="H1366" s="149" t="s">
        <v>641</v>
      </c>
    </row>
    <row r="1368" spans="1:10" ht="12.75">
      <c r="A1368" s="144" t="s">
        <v>1218</v>
      </c>
      <c r="C1368" s="150" t="s">
        <v>1219</v>
      </c>
      <c r="D1368" s="128">
        <v>46173.73030281067</v>
      </c>
      <c r="F1368" s="128">
        <v>1970.6666666660458</v>
      </c>
      <c r="G1368" s="128">
        <v>1983.3333333327123</v>
      </c>
      <c r="H1368" s="128">
        <v>44196.48314833974</v>
      </c>
      <c r="I1368" s="128">
        <v>-0.0001</v>
      </c>
      <c r="J1368" s="128">
        <v>-0.0001</v>
      </c>
    </row>
    <row r="1369" spans="1:8" ht="12.75">
      <c r="A1369" s="127">
        <v>38404.894108796296</v>
      </c>
      <c r="C1369" s="150" t="s">
        <v>1220</v>
      </c>
      <c r="D1369" s="128">
        <v>1289.283075373133</v>
      </c>
      <c r="F1369" s="128">
        <v>58.32095106732153</v>
      </c>
      <c r="G1369" s="128">
        <v>113.56202416844982</v>
      </c>
      <c r="H1369" s="128">
        <v>1289.283075373133</v>
      </c>
    </row>
    <row r="1371" spans="3:8" ht="12.75">
      <c r="C1371" s="150" t="s">
        <v>1221</v>
      </c>
      <c r="D1371" s="128">
        <v>2.792243699865532</v>
      </c>
      <c r="F1371" s="128">
        <v>2.959452862009806</v>
      </c>
      <c r="G1371" s="128">
        <v>5.725816344629517</v>
      </c>
      <c r="H1371" s="128">
        <v>2.9171621439783384</v>
      </c>
    </row>
    <row r="1372" spans="1:16" ht="12.75">
      <c r="A1372" s="138" t="s">
        <v>1275</v>
      </c>
      <c r="B1372" s="133" t="s">
        <v>1202</v>
      </c>
      <c r="D1372" s="138" t="s">
        <v>1276</v>
      </c>
      <c r="E1372" s="133" t="s">
        <v>1277</v>
      </c>
      <c r="F1372" s="134" t="s">
        <v>1293</v>
      </c>
      <c r="G1372" s="139" t="s">
        <v>1279</v>
      </c>
      <c r="H1372" s="140">
        <v>1</v>
      </c>
      <c r="I1372" s="141" t="s">
        <v>1280</v>
      </c>
      <c r="J1372" s="140">
        <v>12</v>
      </c>
      <c r="K1372" s="139" t="s">
        <v>1281</v>
      </c>
      <c r="L1372" s="142">
        <v>1</v>
      </c>
      <c r="M1372" s="139" t="s">
        <v>1282</v>
      </c>
      <c r="N1372" s="143">
        <v>1</v>
      </c>
      <c r="O1372" s="139" t="s">
        <v>1283</v>
      </c>
      <c r="P1372" s="143">
        <v>1</v>
      </c>
    </row>
    <row r="1374" spans="1:10" ht="12.75">
      <c r="A1374" s="144" t="s">
        <v>1210</v>
      </c>
      <c r="C1374" s="145" t="s">
        <v>1211</v>
      </c>
      <c r="D1374" s="145" t="s">
        <v>1212</v>
      </c>
      <c r="F1374" s="145" t="s">
        <v>1213</v>
      </c>
      <c r="G1374" s="145" t="s">
        <v>1214</v>
      </c>
      <c r="H1374" s="145" t="s">
        <v>1215</v>
      </c>
      <c r="I1374" s="146" t="s">
        <v>1216</v>
      </c>
      <c r="J1374" s="145" t="s">
        <v>1217</v>
      </c>
    </row>
    <row r="1375" spans="1:8" ht="12.75">
      <c r="A1375" s="147" t="s">
        <v>1081</v>
      </c>
      <c r="C1375" s="148">
        <v>178.2290000000503</v>
      </c>
      <c r="D1375" s="128">
        <v>720.3078377172351</v>
      </c>
      <c r="F1375" s="128">
        <v>399</v>
      </c>
      <c r="G1375" s="128">
        <v>369</v>
      </c>
      <c r="H1375" s="149" t="s">
        <v>642</v>
      </c>
    </row>
    <row r="1377" spans="4:8" ht="12.75">
      <c r="D1377" s="128">
        <v>639.9742794148624</v>
      </c>
      <c r="F1377" s="128">
        <v>384</v>
      </c>
      <c r="G1377" s="128">
        <v>375</v>
      </c>
      <c r="H1377" s="149" t="s">
        <v>643</v>
      </c>
    </row>
    <row r="1379" spans="4:8" ht="12.75">
      <c r="D1379" s="128">
        <v>666.3787936363369</v>
      </c>
      <c r="F1379" s="128">
        <v>357</v>
      </c>
      <c r="G1379" s="128">
        <v>361</v>
      </c>
      <c r="H1379" s="149" t="s">
        <v>644</v>
      </c>
    </row>
    <row r="1381" spans="1:8" ht="12.75">
      <c r="A1381" s="144" t="s">
        <v>1218</v>
      </c>
      <c r="C1381" s="150" t="s">
        <v>1219</v>
      </c>
      <c r="D1381" s="128">
        <v>675.5536369228114</v>
      </c>
      <c r="F1381" s="128">
        <v>380</v>
      </c>
      <c r="G1381" s="128">
        <v>368.33333333333337</v>
      </c>
      <c r="H1381" s="128">
        <v>302.9403532480753</v>
      </c>
    </row>
    <row r="1382" spans="1:8" ht="12.75">
      <c r="A1382" s="127">
        <v>38404.89637731481</v>
      </c>
      <c r="C1382" s="150" t="s">
        <v>1220</v>
      </c>
      <c r="D1382" s="128">
        <v>40.94512741925196</v>
      </c>
      <c r="F1382" s="128">
        <v>21.28379665379276</v>
      </c>
      <c r="G1382" s="128">
        <v>7.023769168568492</v>
      </c>
      <c r="H1382" s="128">
        <v>40.94512741925196</v>
      </c>
    </row>
    <row r="1384" spans="3:8" ht="12.75">
      <c r="C1384" s="150" t="s">
        <v>1221</v>
      </c>
      <c r="D1384" s="128">
        <v>6.060973575060532</v>
      </c>
      <c r="F1384" s="128">
        <v>5.600999119419148</v>
      </c>
      <c r="G1384" s="128">
        <v>1.9069056566249298</v>
      </c>
      <c r="H1384" s="128">
        <v>13.515904032013307</v>
      </c>
    </row>
    <row r="1385" spans="1:10" ht="12.75">
      <c r="A1385" s="144" t="s">
        <v>1210</v>
      </c>
      <c r="C1385" s="145" t="s">
        <v>1211</v>
      </c>
      <c r="D1385" s="145" t="s">
        <v>1212</v>
      </c>
      <c r="F1385" s="145" t="s">
        <v>1213</v>
      </c>
      <c r="G1385" s="145" t="s">
        <v>1214</v>
      </c>
      <c r="H1385" s="145" t="s">
        <v>1215</v>
      </c>
      <c r="I1385" s="146" t="s">
        <v>1216</v>
      </c>
      <c r="J1385" s="145" t="s">
        <v>1217</v>
      </c>
    </row>
    <row r="1386" spans="1:8" ht="12.75">
      <c r="A1386" s="147" t="s">
        <v>1097</v>
      </c>
      <c r="C1386" s="148">
        <v>251.61100000003353</v>
      </c>
      <c r="D1386" s="128">
        <v>4520386.816200256</v>
      </c>
      <c r="F1386" s="128">
        <v>35300</v>
      </c>
      <c r="G1386" s="128">
        <v>31800</v>
      </c>
      <c r="H1386" s="149" t="s">
        <v>645</v>
      </c>
    </row>
    <row r="1388" spans="4:8" ht="12.75">
      <c r="D1388" s="128">
        <v>4551852.612030029</v>
      </c>
      <c r="F1388" s="128">
        <v>34900</v>
      </c>
      <c r="G1388" s="128">
        <v>31900</v>
      </c>
      <c r="H1388" s="149" t="s">
        <v>646</v>
      </c>
    </row>
    <row r="1390" spans="4:8" ht="12.75">
      <c r="D1390" s="128">
        <v>4524477.582778931</v>
      </c>
      <c r="F1390" s="128">
        <v>35700</v>
      </c>
      <c r="G1390" s="128">
        <v>31400</v>
      </c>
      <c r="H1390" s="149" t="s">
        <v>647</v>
      </c>
    </row>
    <row r="1392" spans="1:10" ht="12.75">
      <c r="A1392" s="144" t="s">
        <v>1218</v>
      </c>
      <c r="C1392" s="150" t="s">
        <v>1219</v>
      </c>
      <c r="D1392" s="128">
        <v>4532239.003669739</v>
      </c>
      <c r="F1392" s="128">
        <v>35300</v>
      </c>
      <c r="G1392" s="128">
        <v>31700</v>
      </c>
      <c r="H1392" s="128">
        <v>4498756.74737182</v>
      </c>
      <c r="I1392" s="128">
        <v>-0.0001</v>
      </c>
      <c r="J1392" s="128">
        <v>-0.0001</v>
      </c>
    </row>
    <row r="1393" spans="1:8" ht="12.75">
      <c r="A1393" s="127">
        <v>38404.896886574075</v>
      </c>
      <c r="C1393" s="150" t="s">
        <v>1220</v>
      </c>
      <c r="D1393" s="128">
        <v>17108.588997342824</v>
      </c>
      <c r="F1393" s="128">
        <v>400</v>
      </c>
      <c r="G1393" s="128">
        <v>264.575131106459</v>
      </c>
      <c r="H1393" s="128">
        <v>17108.588997342824</v>
      </c>
    </row>
    <row r="1395" spans="3:8" ht="12.75">
      <c r="C1395" s="150" t="s">
        <v>1221</v>
      </c>
      <c r="D1395" s="128">
        <v>0.3774864693474915</v>
      </c>
      <c r="F1395" s="128">
        <v>1.13314447592068</v>
      </c>
      <c r="G1395" s="128">
        <v>0.8346218646891451</v>
      </c>
      <c r="H1395" s="128">
        <v>0.38029593414531004</v>
      </c>
    </row>
    <row r="1396" spans="1:10" ht="12.75">
      <c r="A1396" s="144" t="s">
        <v>1210</v>
      </c>
      <c r="C1396" s="145" t="s">
        <v>1211</v>
      </c>
      <c r="D1396" s="145" t="s">
        <v>1212</v>
      </c>
      <c r="F1396" s="145" t="s">
        <v>1213</v>
      </c>
      <c r="G1396" s="145" t="s">
        <v>1214</v>
      </c>
      <c r="H1396" s="145" t="s">
        <v>1215</v>
      </c>
      <c r="I1396" s="146" t="s">
        <v>1216</v>
      </c>
      <c r="J1396" s="145" t="s">
        <v>1217</v>
      </c>
    </row>
    <row r="1397" spans="1:8" ht="12.75">
      <c r="A1397" s="147" t="s">
        <v>1100</v>
      </c>
      <c r="C1397" s="148">
        <v>257.6099999998696</v>
      </c>
      <c r="D1397" s="128">
        <v>417929.633895874</v>
      </c>
      <c r="F1397" s="128">
        <v>17992.5</v>
      </c>
      <c r="G1397" s="128">
        <v>15167.5</v>
      </c>
      <c r="H1397" s="149" t="s">
        <v>648</v>
      </c>
    </row>
    <row r="1399" spans="4:8" ht="12.75">
      <c r="D1399" s="128">
        <v>411748.18498563766</v>
      </c>
      <c r="F1399" s="128">
        <v>17900</v>
      </c>
      <c r="G1399" s="128">
        <v>15239.999999985099</v>
      </c>
      <c r="H1399" s="149" t="s">
        <v>649</v>
      </c>
    </row>
    <row r="1401" spans="4:8" ht="12.75">
      <c r="D1401" s="128">
        <v>425849.9547896385</v>
      </c>
      <c r="F1401" s="128">
        <v>17625</v>
      </c>
      <c r="G1401" s="128">
        <v>15355</v>
      </c>
      <c r="H1401" s="149" t="s">
        <v>650</v>
      </c>
    </row>
    <row r="1403" spans="1:10" ht="12.75">
      <c r="A1403" s="144" t="s">
        <v>1218</v>
      </c>
      <c r="C1403" s="150" t="s">
        <v>1219</v>
      </c>
      <c r="D1403" s="128">
        <v>418509.25789038336</v>
      </c>
      <c r="F1403" s="128">
        <v>17839.166666666668</v>
      </c>
      <c r="G1403" s="128">
        <v>15254.166666661698</v>
      </c>
      <c r="H1403" s="128">
        <v>401962.5912237192</v>
      </c>
      <c r="I1403" s="128">
        <v>-0.0001</v>
      </c>
      <c r="J1403" s="128">
        <v>-0.0001</v>
      </c>
    </row>
    <row r="1404" spans="1:8" ht="12.75">
      <c r="A1404" s="127">
        <v>38404.89753472222</v>
      </c>
      <c r="C1404" s="150" t="s">
        <v>1220</v>
      </c>
      <c r="D1404" s="128">
        <v>7068.730500065205</v>
      </c>
      <c r="F1404" s="128">
        <v>191.15329799230076</v>
      </c>
      <c r="G1404" s="128">
        <v>94.54936982040155</v>
      </c>
      <c r="H1404" s="128">
        <v>7068.730500065205</v>
      </c>
    </row>
    <row r="1406" spans="3:8" ht="12.75">
      <c r="C1406" s="150" t="s">
        <v>1221</v>
      </c>
      <c r="D1406" s="128">
        <v>1.689026076913371</v>
      </c>
      <c r="F1406" s="128">
        <v>1.0715371494873682</v>
      </c>
      <c r="G1406" s="128">
        <v>0.6198265161678166</v>
      </c>
      <c r="H1406" s="128">
        <v>1.7585543168446194</v>
      </c>
    </row>
    <row r="1407" spans="1:10" ht="12.75">
      <c r="A1407" s="144" t="s">
        <v>1210</v>
      </c>
      <c r="C1407" s="145" t="s">
        <v>1211</v>
      </c>
      <c r="D1407" s="145" t="s">
        <v>1212</v>
      </c>
      <c r="F1407" s="145" t="s">
        <v>1213</v>
      </c>
      <c r="G1407" s="145" t="s">
        <v>1214</v>
      </c>
      <c r="H1407" s="145" t="s">
        <v>1215</v>
      </c>
      <c r="I1407" s="146" t="s">
        <v>1216</v>
      </c>
      <c r="J1407" s="145" t="s">
        <v>1217</v>
      </c>
    </row>
    <row r="1408" spans="1:8" ht="12.75">
      <c r="A1408" s="147" t="s">
        <v>1099</v>
      </c>
      <c r="C1408" s="148">
        <v>259.9399999999441</v>
      </c>
      <c r="D1408" s="128">
        <v>4440555.15927124</v>
      </c>
      <c r="F1408" s="128">
        <v>31175</v>
      </c>
      <c r="G1408" s="128">
        <v>28350</v>
      </c>
      <c r="H1408" s="149" t="s">
        <v>651</v>
      </c>
    </row>
    <row r="1410" spans="4:8" ht="12.75">
      <c r="D1410" s="128">
        <v>4416618.428413391</v>
      </c>
      <c r="F1410" s="128">
        <v>31175</v>
      </c>
      <c r="G1410" s="128">
        <v>28275</v>
      </c>
      <c r="H1410" s="149" t="s">
        <v>652</v>
      </c>
    </row>
    <row r="1412" spans="4:8" ht="12.75">
      <c r="D1412" s="128">
        <v>4430013.10572052</v>
      </c>
      <c r="F1412" s="128">
        <v>31775</v>
      </c>
      <c r="G1412" s="128">
        <v>28450</v>
      </c>
      <c r="H1412" s="149" t="s">
        <v>653</v>
      </c>
    </row>
    <row r="1414" spans="1:10" ht="12.75">
      <c r="A1414" s="144" t="s">
        <v>1218</v>
      </c>
      <c r="C1414" s="150" t="s">
        <v>1219</v>
      </c>
      <c r="D1414" s="128">
        <v>4429062.231135051</v>
      </c>
      <c r="F1414" s="128">
        <v>31375</v>
      </c>
      <c r="G1414" s="128">
        <v>28358.333333333336</v>
      </c>
      <c r="H1414" s="128">
        <v>4399221.660200794</v>
      </c>
      <c r="I1414" s="128">
        <v>-0.0001</v>
      </c>
      <c r="J1414" s="128">
        <v>-0.0001</v>
      </c>
    </row>
    <row r="1415" spans="1:8" ht="12.75">
      <c r="A1415" s="127">
        <v>38404.898206018515</v>
      </c>
      <c r="C1415" s="150" t="s">
        <v>1220</v>
      </c>
      <c r="D1415" s="128">
        <v>11996.661739417345</v>
      </c>
      <c r="F1415" s="128">
        <v>346.41016151377545</v>
      </c>
      <c r="G1415" s="128">
        <v>87.79711460710615</v>
      </c>
      <c r="H1415" s="128">
        <v>11996.661739417345</v>
      </c>
    </row>
    <row r="1417" spans="3:8" ht="12.75">
      <c r="C1417" s="150" t="s">
        <v>1221</v>
      </c>
      <c r="D1417" s="128">
        <v>0.2708623431633951</v>
      </c>
      <c r="F1417" s="128">
        <v>1.1040961323148222</v>
      </c>
      <c r="G1417" s="128">
        <v>0.3095989936189462</v>
      </c>
      <c r="H1417" s="128">
        <v>0.27269964248334283</v>
      </c>
    </row>
    <row r="1418" spans="1:10" ht="12.75">
      <c r="A1418" s="144" t="s">
        <v>1210</v>
      </c>
      <c r="C1418" s="145" t="s">
        <v>1211</v>
      </c>
      <c r="D1418" s="145" t="s">
        <v>1212</v>
      </c>
      <c r="F1418" s="145" t="s">
        <v>1213</v>
      </c>
      <c r="G1418" s="145" t="s">
        <v>1214</v>
      </c>
      <c r="H1418" s="145" t="s">
        <v>1215</v>
      </c>
      <c r="I1418" s="146" t="s">
        <v>1216</v>
      </c>
      <c r="J1418" s="145" t="s">
        <v>1217</v>
      </c>
    </row>
    <row r="1419" spans="1:8" ht="12.75">
      <c r="A1419" s="147" t="s">
        <v>1101</v>
      </c>
      <c r="C1419" s="148">
        <v>285.2129999999888</v>
      </c>
      <c r="D1419" s="128">
        <v>758285.547121048</v>
      </c>
      <c r="F1419" s="128">
        <v>14225</v>
      </c>
      <c r="G1419" s="128">
        <v>12475</v>
      </c>
      <c r="H1419" s="149" t="s">
        <v>654</v>
      </c>
    </row>
    <row r="1421" spans="4:8" ht="12.75">
      <c r="D1421" s="128">
        <v>741913.9593820572</v>
      </c>
      <c r="F1421" s="128">
        <v>14525</v>
      </c>
      <c r="G1421" s="128">
        <v>12500</v>
      </c>
      <c r="H1421" s="149" t="s">
        <v>655</v>
      </c>
    </row>
    <row r="1423" spans="4:8" ht="12.75">
      <c r="D1423" s="128">
        <v>755912.7664833069</v>
      </c>
      <c r="F1423" s="128">
        <v>14325</v>
      </c>
      <c r="G1423" s="128">
        <v>12425</v>
      </c>
      <c r="H1423" s="149" t="s">
        <v>656</v>
      </c>
    </row>
    <row r="1425" spans="1:10" ht="12.75">
      <c r="A1425" s="144" t="s">
        <v>1218</v>
      </c>
      <c r="C1425" s="150" t="s">
        <v>1219</v>
      </c>
      <c r="D1425" s="128">
        <v>752037.424328804</v>
      </c>
      <c r="F1425" s="128">
        <v>14358.333333333332</v>
      </c>
      <c r="G1425" s="128">
        <v>12466.666666666668</v>
      </c>
      <c r="H1425" s="128">
        <v>738688.4593942877</v>
      </c>
      <c r="I1425" s="128">
        <v>-0.0001</v>
      </c>
      <c r="J1425" s="128">
        <v>-0.0001</v>
      </c>
    </row>
    <row r="1426" spans="1:8" ht="12.75">
      <c r="A1426" s="127">
        <v>38404.898888888885</v>
      </c>
      <c r="C1426" s="150" t="s">
        <v>1220</v>
      </c>
      <c r="D1426" s="128">
        <v>8847.085897898338</v>
      </c>
      <c r="F1426" s="128">
        <v>152.7525231651947</v>
      </c>
      <c r="G1426" s="128">
        <v>38.188130791298676</v>
      </c>
      <c r="H1426" s="128">
        <v>8847.085897898338</v>
      </c>
    </row>
    <row r="1428" spans="3:8" ht="12.75">
      <c r="C1428" s="150" t="s">
        <v>1221</v>
      </c>
      <c r="D1428" s="128">
        <v>1.176415642585127</v>
      </c>
      <c r="F1428" s="128">
        <v>1.0638597086374562</v>
      </c>
      <c r="G1428" s="128">
        <v>0.3063219047430375</v>
      </c>
      <c r="H1428" s="128">
        <v>1.1976748499838221</v>
      </c>
    </row>
    <row r="1429" spans="1:10" ht="12.75">
      <c r="A1429" s="144" t="s">
        <v>1210</v>
      </c>
      <c r="C1429" s="145" t="s">
        <v>1211</v>
      </c>
      <c r="D1429" s="145" t="s">
        <v>1212</v>
      </c>
      <c r="F1429" s="145" t="s">
        <v>1213</v>
      </c>
      <c r="G1429" s="145" t="s">
        <v>1214</v>
      </c>
      <c r="H1429" s="145" t="s">
        <v>1215</v>
      </c>
      <c r="I1429" s="146" t="s">
        <v>1216</v>
      </c>
      <c r="J1429" s="145" t="s">
        <v>1217</v>
      </c>
    </row>
    <row r="1430" spans="1:8" ht="12.75">
      <c r="A1430" s="147" t="s">
        <v>1097</v>
      </c>
      <c r="C1430" s="148">
        <v>288.1579999998212</v>
      </c>
      <c r="D1430" s="128">
        <v>463920.52121019363</v>
      </c>
      <c r="F1430" s="128">
        <v>5730</v>
      </c>
      <c r="G1430" s="128">
        <v>5420</v>
      </c>
      <c r="H1430" s="149" t="s">
        <v>657</v>
      </c>
    </row>
    <row r="1432" spans="4:8" ht="12.75">
      <c r="D1432" s="128">
        <v>455328.36720752716</v>
      </c>
      <c r="F1432" s="128">
        <v>5730</v>
      </c>
      <c r="G1432" s="128">
        <v>5420</v>
      </c>
      <c r="H1432" s="149" t="s">
        <v>658</v>
      </c>
    </row>
    <row r="1434" spans="4:8" ht="12.75">
      <c r="D1434" s="128">
        <v>472618.69108104706</v>
      </c>
      <c r="F1434" s="128">
        <v>5730</v>
      </c>
      <c r="G1434" s="128">
        <v>5420</v>
      </c>
      <c r="H1434" s="149" t="s">
        <v>659</v>
      </c>
    </row>
    <row r="1436" spans="1:10" ht="12.75">
      <c r="A1436" s="144" t="s">
        <v>1218</v>
      </c>
      <c r="C1436" s="150" t="s">
        <v>1219</v>
      </c>
      <c r="D1436" s="128">
        <v>463955.8598329226</v>
      </c>
      <c r="F1436" s="128">
        <v>5730</v>
      </c>
      <c r="G1436" s="128">
        <v>5420</v>
      </c>
      <c r="H1436" s="128">
        <v>458383.2602754005</v>
      </c>
      <c r="I1436" s="128">
        <v>-0.0001</v>
      </c>
      <c r="J1436" s="128">
        <v>-0.0001</v>
      </c>
    </row>
    <row r="1437" spans="1:8" ht="12.75">
      <c r="A1437" s="127">
        <v>38404.89931712963</v>
      </c>
      <c r="C1437" s="150" t="s">
        <v>1220</v>
      </c>
      <c r="D1437" s="128">
        <v>8645.216106408818</v>
      </c>
      <c r="H1437" s="128">
        <v>8645.216106408818</v>
      </c>
    </row>
    <row r="1439" spans="3:8" ht="12.75">
      <c r="C1439" s="150" t="s">
        <v>1221</v>
      </c>
      <c r="D1439" s="128">
        <v>1.8633703881921198</v>
      </c>
      <c r="F1439" s="128">
        <v>0</v>
      </c>
      <c r="G1439" s="128">
        <v>0</v>
      </c>
      <c r="H1439" s="128">
        <v>1.8860235212810121</v>
      </c>
    </row>
    <row r="1440" spans="1:10" ht="12.75">
      <c r="A1440" s="144" t="s">
        <v>1210</v>
      </c>
      <c r="C1440" s="145" t="s">
        <v>1211</v>
      </c>
      <c r="D1440" s="145" t="s">
        <v>1212</v>
      </c>
      <c r="F1440" s="145" t="s">
        <v>1213</v>
      </c>
      <c r="G1440" s="145" t="s">
        <v>1214</v>
      </c>
      <c r="H1440" s="145" t="s">
        <v>1215</v>
      </c>
      <c r="I1440" s="146" t="s">
        <v>1216</v>
      </c>
      <c r="J1440" s="145" t="s">
        <v>1217</v>
      </c>
    </row>
    <row r="1441" spans="1:8" ht="12.75">
      <c r="A1441" s="147" t="s">
        <v>1098</v>
      </c>
      <c r="C1441" s="148">
        <v>334.94100000010803</v>
      </c>
      <c r="D1441" s="128">
        <v>1439022.7419662476</v>
      </c>
      <c r="F1441" s="128">
        <v>43200</v>
      </c>
      <c r="H1441" s="149" t="s">
        <v>660</v>
      </c>
    </row>
    <row r="1443" spans="4:8" ht="12.75">
      <c r="D1443" s="128">
        <v>1487353.307981491</v>
      </c>
      <c r="F1443" s="128">
        <v>42000</v>
      </c>
      <c r="H1443" s="149" t="s">
        <v>661</v>
      </c>
    </row>
    <row r="1445" spans="4:8" ht="12.75">
      <c r="D1445" s="128">
        <v>1543479.4805717468</v>
      </c>
      <c r="F1445" s="128">
        <v>42700</v>
      </c>
      <c r="H1445" s="149" t="s">
        <v>662</v>
      </c>
    </row>
    <row r="1447" spans="1:10" ht="12.75">
      <c r="A1447" s="144" t="s">
        <v>1218</v>
      </c>
      <c r="C1447" s="150" t="s">
        <v>1219</v>
      </c>
      <c r="D1447" s="128">
        <v>1489951.843506495</v>
      </c>
      <c r="F1447" s="128">
        <v>42633.33333333333</v>
      </c>
      <c r="H1447" s="128">
        <v>1447318.510173162</v>
      </c>
      <c r="I1447" s="128">
        <v>-0.0001</v>
      </c>
      <c r="J1447" s="128">
        <v>-0.0001</v>
      </c>
    </row>
    <row r="1448" spans="1:8" ht="12.75">
      <c r="A1448" s="127">
        <v>38404.89974537037</v>
      </c>
      <c r="C1448" s="150" t="s">
        <v>1220</v>
      </c>
      <c r="D1448" s="128">
        <v>52276.82899890177</v>
      </c>
      <c r="F1448" s="128">
        <v>602.7713773341708</v>
      </c>
      <c r="H1448" s="128">
        <v>52276.82899890177</v>
      </c>
    </row>
    <row r="1450" spans="3:8" ht="12.75">
      <c r="C1450" s="150" t="s">
        <v>1221</v>
      </c>
      <c r="D1450" s="128">
        <v>3.5086254114006805</v>
      </c>
      <c r="F1450" s="128">
        <v>1.41384998592847</v>
      </c>
      <c r="H1450" s="128">
        <v>3.611978194948063</v>
      </c>
    </row>
    <row r="1451" spans="1:10" ht="12.75">
      <c r="A1451" s="144" t="s">
        <v>1210</v>
      </c>
      <c r="C1451" s="145" t="s">
        <v>1211</v>
      </c>
      <c r="D1451" s="145" t="s">
        <v>1212</v>
      </c>
      <c r="F1451" s="145" t="s">
        <v>1213</v>
      </c>
      <c r="G1451" s="145" t="s">
        <v>1214</v>
      </c>
      <c r="H1451" s="145" t="s">
        <v>1215</v>
      </c>
      <c r="I1451" s="146" t="s">
        <v>1216</v>
      </c>
      <c r="J1451" s="145" t="s">
        <v>1217</v>
      </c>
    </row>
    <row r="1452" spans="1:8" ht="12.75">
      <c r="A1452" s="147" t="s">
        <v>1102</v>
      </c>
      <c r="C1452" s="148">
        <v>393.36599999992177</v>
      </c>
      <c r="D1452" s="128">
        <v>3538402.992954254</v>
      </c>
      <c r="F1452" s="128">
        <v>13700</v>
      </c>
      <c r="G1452" s="128">
        <v>14900</v>
      </c>
      <c r="H1452" s="149" t="s">
        <v>663</v>
      </c>
    </row>
    <row r="1454" spans="4:8" ht="12.75">
      <c r="D1454" s="128">
        <v>3665970.3406562805</v>
      </c>
      <c r="F1454" s="128">
        <v>14400</v>
      </c>
      <c r="G1454" s="128">
        <v>15100</v>
      </c>
      <c r="H1454" s="149" t="s">
        <v>664</v>
      </c>
    </row>
    <row r="1456" spans="4:8" ht="12.75">
      <c r="D1456" s="128">
        <v>3506330.397403717</v>
      </c>
      <c r="F1456" s="128">
        <v>14500</v>
      </c>
      <c r="G1456" s="128">
        <v>15400</v>
      </c>
      <c r="H1456" s="149" t="s">
        <v>665</v>
      </c>
    </row>
    <row r="1458" spans="1:10" ht="12.75">
      <c r="A1458" s="144" t="s">
        <v>1218</v>
      </c>
      <c r="C1458" s="150" t="s">
        <v>1219</v>
      </c>
      <c r="D1458" s="128">
        <v>3570234.5770047503</v>
      </c>
      <c r="F1458" s="128">
        <v>14200</v>
      </c>
      <c r="G1458" s="128">
        <v>15133.333333333332</v>
      </c>
      <c r="H1458" s="128">
        <v>3555567.910338084</v>
      </c>
      <c r="I1458" s="128">
        <v>-0.0001</v>
      </c>
      <c r="J1458" s="128">
        <v>-0.0001</v>
      </c>
    </row>
    <row r="1459" spans="1:8" ht="12.75">
      <c r="A1459" s="127">
        <v>38404.90020833333</v>
      </c>
      <c r="C1459" s="150" t="s">
        <v>1220</v>
      </c>
      <c r="D1459" s="128">
        <v>84446.22654559527</v>
      </c>
      <c r="F1459" s="128">
        <v>435.88989435406734</v>
      </c>
      <c r="G1459" s="128">
        <v>251.66114784235833</v>
      </c>
      <c r="H1459" s="128">
        <v>84446.22654559527</v>
      </c>
    </row>
    <row r="1461" spans="3:8" ht="12.75">
      <c r="C1461" s="150" t="s">
        <v>1221</v>
      </c>
      <c r="D1461" s="128">
        <v>2.3652851016988774</v>
      </c>
      <c r="F1461" s="128">
        <v>3.0696471433385035</v>
      </c>
      <c r="G1461" s="128">
        <v>1.6629591267116195</v>
      </c>
      <c r="H1461" s="128">
        <v>2.37504186884074</v>
      </c>
    </row>
    <row r="1462" spans="1:10" ht="12.75">
      <c r="A1462" s="144" t="s">
        <v>1210</v>
      </c>
      <c r="C1462" s="145" t="s">
        <v>1211</v>
      </c>
      <c r="D1462" s="145" t="s">
        <v>1212</v>
      </c>
      <c r="F1462" s="145" t="s">
        <v>1213</v>
      </c>
      <c r="G1462" s="145" t="s">
        <v>1214</v>
      </c>
      <c r="H1462" s="145" t="s">
        <v>1215</v>
      </c>
      <c r="I1462" s="146" t="s">
        <v>1216</v>
      </c>
      <c r="J1462" s="145" t="s">
        <v>1217</v>
      </c>
    </row>
    <row r="1463" spans="1:8" ht="12.75">
      <c r="A1463" s="147" t="s">
        <v>1096</v>
      </c>
      <c r="C1463" s="148">
        <v>396.15199999976903</v>
      </c>
      <c r="D1463" s="128">
        <v>4194106.5958633423</v>
      </c>
      <c r="F1463" s="128">
        <v>123600</v>
      </c>
      <c r="G1463" s="128">
        <v>129100</v>
      </c>
      <c r="H1463" s="149" t="s">
        <v>666</v>
      </c>
    </row>
    <row r="1465" spans="4:8" ht="12.75">
      <c r="D1465" s="128">
        <v>4248686.511962891</v>
      </c>
      <c r="F1465" s="128">
        <v>124100</v>
      </c>
      <c r="G1465" s="128">
        <v>126800</v>
      </c>
      <c r="H1465" s="149" t="s">
        <v>667</v>
      </c>
    </row>
    <row r="1467" spans="4:8" ht="12.75">
      <c r="D1467" s="128">
        <v>4359277.1390686035</v>
      </c>
      <c r="F1467" s="128">
        <v>124700</v>
      </c>
      <c r="G1467" s="128">
        <v>127800</v>
      </c>
      <c r="H1467" s="149" t="s">
        <v>668</v>
      </c>
    </row>
    <row r="1469" spans="1:10" ht="12.75">
      <c r="A1469" s="144" t="s">
        <v>1218</v>
      </c>
      <c r="C1469" s="150" t="s">
        <v>1219</v>
      </c>
      <c r="D1469" s="128">
        <v>4267356.748964946</v>
      </c>
      <c r="F1469" s="128">
        <v>124133.33333333334</v>
      </c>
      <c r="G1469" s="128">
        <v>127900</v>
      </c>
      <c r="H1469" s="128">
        <v>4141360.236876162</v>
      </c>
      <c r="I1469" s="128">
        <v>-0.0001</v>
      </c>
      <c r="J1469" s="128">
        <v>-0.0001</v>
      </c>
    </row>
    <row r="1470" spans="1:8" ht="12.75">
      <c r="A1470" s="127">
        <v>38404.900671296295</v>
      </c>
      <c r="C1470" s="150" t="s">
        <v>1220</v>
      </c>
      <c r="D1470" s="128">
        <v>84153.19600565784</v>
      </c>
      <c r="F1470" s="128">
        <v>550.7570547286101</v>
      </c>
      <c r="G1470" s="128">
        <v>1153.2562594670794</v>
      </c>
      <c r="H1470" s="128">
        <v>84153.19600565784</v>
      </c>
    </row>
    <row r="1472" spans="3:8" ht="12.75">
      <c r="C1472" s="150" t="s">
        <v>1221</v>
      </c>
      <c r="D1472" s="128">
        <v>1.9720215804799852</v>
      </c>
      <c r="F1472" s="128">
        <v>0.4436818378587084</v>
      </c>
      <c r="G1472" s="128">
        <v>0.9016858948139794</v>
      </c>
      <c r="H1472" s="128">
        <v>2.032018254686649</v>
      </c>
    </row>
    <row r="1473" spans="1:10" ht="12.75">
      <c r="A1473" s="144" t="s">
        <v>1210</v>
      </c>
      <c r="C1473" s="145" t="s">
        <v>1211</v>
      </c>
      <c r="D1473" s="145" t="s">
        <v>1212</v>
      </c>
      <c r="F1473" s="145" t="s">
        <v>1213</v>
      </c>
      <c r="G1473" s="145" t="s">
        <v>1214</v>
      </c>
      <c r="H1473" s="145" t="s">
        <v>1215</v>
      </c>
      <c r="I1473" s="146" t="s">
        <v>1216</v>
      </c>
      <c r="J1473" s="145" t="s">
        <v>1217</v>
      </c>
    </row>
    <row r="1474" spans="1:8" ht="12.75">
      <c r="A1474" s="147" t="s">
        <v>1103</v>
      </c>
      <c r="C1474" s="148">
        <v>589.5920000001788</v>
      </c>
      <c r="D1474" s="128">
        <v>384026.13448524475</v>
      </c>
      <c r="F1474" s="128">
        <v>3490.0000000037253</v>
      </c>
      <c r="G1474" s="128">
        <v>3530</v>
      </c>
      <c r="H1474" s="149" t="s">
        <v>669</v>
      </c>
    </row>
    <row r="1476" spans="4:8" ht="12.75">
      <c r="D1476" s="128">
        <v>389671.7141418457</v>
      </c>
      <c r="F1476" s="128">
        <v>3380</v>
      </c>
      <c r="G1476" s="128">
        <v>3450</v>
      </c>
      <c r="H1476" s="149" t="s">
        <v>670</v>
      </c>
    </row>
    <row r="1478" spans="4:8" ht="12.75">
      <c r="D1478" s="128">
        <v>397684.121984005</v>
      </c>
      <c r="F1478" s="128">
        <v>3400</v>
      </c>
      <c r="G1478" s="128">
        <v>3490.0000000037253</v>
      </c>
      <c r="H1478" s="149" t="s">
        <v>893</v>
      </c>
    </row>
    <row r="1480" spans="1:10" ht="12.75">
      <c r="A1480" s="144" t="s">
        <v>1218</v>
      </c>
      <c r="C1480" s="150" t="s">
        <v>1219</v>
      </c>
      <c r="D1480" s="128">
        <v>390460.65687036514</v>
      </c>
      <c r="F1480" s="128">
        <v>3423.3333333345754</v>
      </c>
      <c r="G1480" s="128">
        <v>3490.0000000012415</v>
      </c>
      <c r="H1480" s="128">
        <v>387001.967888495</v>
      </c>
      <c r="I1480" s="128">
        <v>-0.0001</v>
      </c>
      <c r="J1480" s="128">
        <v>-0.0001</v>
      </c>
    </row>
    <row r="1481" spans="1:8" ht="12.75">
      <c r="A1481" s="127">
        <v>38404.90116898148</v>
      </c>
      <c r="C1481" s="150" t="s">
        <v>1220</v>
      </c>
      <c r="D1481" s="128">
        <v>6863.088124217934</v>
      </c>
      <c r="F1481" s="128">
        <v>58.59465277293901</v>
      </c>
      <c r="G1481" s="128">
        <v>40</v>
      </c>
      <c r="H1481" s="128">
        <v>6863.088124217934</v>
      </c>
    </row>
    <row r="1483" spans="3:8" ht="12.75">
      <c r="C1483" s="150" t="s">
        <v>1221</v>
      </c>
      <c r="D1483" s="128">
        <v>1.7576900523671746</v>
      </c>
      <c r="F1483" s="128">
        <v>1.711625689569165</v>
      </c>
      <c r="G1483" s="128">
        <v>1.1461318051571856</v>
      </c>
      <c r="H1483" s="128">
        <v>1.7733987663327235</v>
      </c>
    </row>
    <row r="1484" spans="1:10" ht="12.75">
      <c r="A1484" s="144" t="s">
        <v>1210</v>
      </c>
      <c r="C1484" s="145" t="s">
        <v>1211</v>
      </c>
      <c r="D1484" s="145" t="s">
        <v>1212</v>
      </c>
      <c r="F1484" s="145" t="s">
        <v>1213</v>
      </c>
      <c r="G1484" s="145" t="s">
        <v>1214</v>
      </c>
      <c r="H1484" s="145" t="s">
        <v>1215</v>
      </c>
      <c r="I1484" s="146" t="s">
        <v>1216</v>
      </c>
      <c r="J1484" s="145" t="s">
        <v>1217</v>
      </c>
    </row>
    <row r="1485" spans="1:8" ht="12.75">
      <c r="A1485" s="147" t="s">
        <v>1104</v>
      </c>
      <c r="C1485" s="148">
        <v>766.4900000002235</v>
      </c>
      <c r="D1485" s="128">
        <v>18238.996787130833</v>
      </c>
      <c r="F1485" s="128">
        <v>1679.9999999981374</v>
      </c>
      <c r="G1485" s="128">
        <v>1864.0000000018626</v>
      </c>
      <c r="H1485" s="149" t="s">
        <v>672</v>
      </c>
    </row>
    <row r="1487" spans="4:8" ht="12.75">
      <c r="D1487" s="128">
        <v>18397.599647819996</v>
      </c>
      <c r="F1487" s="128">
        <v>1798.0000000018626</v>
      </c>
      <c r="G1487" s="128">
        <v>1731</v>
      </c>
      <c r="H1487" s="149" t="s">
        <v>673</v>
      </c>
    </row>
    <row r="1489" spans="4:8" ht="12.75">
      <c r="D1489" s="128">
        <v>18140.227412462234</v>
      </c>
      <c r="F1489" s="128">
        <v>1819</v>
      </c>
      <c r="G1489" s="128">
        <v>1821</v>
      </c>
      <c r="H1489" s="149" t="s">
        <v>674</v>
      </c>
    </row>
    <row r="1491" spans="1:10" ht="12.75">
      <c r="A1491" s="144" t="s">
        <v>1218</v>
      </c>
      <c r="C1491" s="150" t="s">
        <v>1219</v>
      </c>
      <c r="D1491" s="128">
        <v>18258.94128247102</v>
      </c>
      <c r="F1491" s="128">
        <v>1765.6666666666665</v>
      </c>
      <c r="G1491" s="128">
        <v>1805.3333333339542</v>
      </c>
      <c r="H1491" s="128">
        <v>16472.66729873086</v>
      </c>
      <c r="I1491" s="128">
        <v>-0.0001</v>
      </c>
      <c r="J1491" s="128">
        <v>-0.0001</v>
      </c>
    </row>
    <row r="1492" spans="1:8" ht="12.75">
      <c r="A1492" s="127">
        <v>38404.901666666665</v>
      </c>
      <c r="C1492" s="150" t="s">
        <v>1220</v>
      </c>
      <c r="D1492" s="128">
        <v>129.84010957388526</v>
      </c>
      <c r="F1492" s="128">
        <v>74.92885514642188</v>
      </c>
      <c r="G1492" s="128">
        <v>67.86997372507383</v>
      </c>
      <c r="H1492" s="128">
        <v>129.84010957388526</v>
      </c>
    </row>
    <row r="1494" spans="3:8" ht="12.75">
      <c r="C1494" s="150" t="s">
        <v>1221</v>
      </c>
      <c r="D1494" s="128">
        <v>0.7111042615517615</v>
      </c>
      <c r="F1494" s="128">
        <v>4.243658022262898</v>
      </c>
      <c r="G1494" s="128">
        <v>3.7594150881674944</v>
      </c>
      <c r="H1494" s="128">
        <v>0.788215455452614</v>
      </c>
    </row>
    <row r="1495" spans="1:16" ht="12.75">
      <c r="A1495" s="138" t="s">
        <v>1275</v>
      </c>
      <c r="B1495" s="133" t="s">
        <v>1146</v>
      </c>
      <c r="D1495" s="138" t="s">
        <v>1276</v>
      </c>
      <c r="E1495" s="133" t="s">
        <v>1277</v>
      </c>
      <c r="F1495" s="134" t="s">
        <v>1294</v>
      </c>
      <c r="G1495" s="139" t="s">
        <v>1279</v>
      </c>
      <c r="H1495" s="140">
        <v>1</v>
      </c>
      <c r="I1495" s="141" t="s">
        <v>1280</v>
      </c>
      <c r="J1495" s="140">
        <v>13</v>
      </c>
      <c r="K1495" s="139" t="s">
        <v>1281</v>
      </c>
      <c r="L1495" s="142">
        <v>1</v>
      </c>
      <c r="M1495" s="139" t="s">
        <v>1282</v>
      </c>
      <c r="N1495" s="143">
        <v>1</v>
      </c>
      <c r="O1495" s="139" t="s">
        <v>1283</v>
      </c>
      <c r="P1495" s="143">
        <v>1</v>
      </c>
    </row>
    <row r="1497" spans="1:10" ht="12.75">
      <c r="A1497" s="144" t="s">
        <v>1210</v>
      </c>
      <c r="C1497" s="145" t="s">
        <v>1211</v>
      </c>
      <c r="D1497" s="145" t="s">
        <v>1212</v>
      </c>
      <c r="F1497" s="145" t="s">
        <v>1213</v>
      </c>
      <c r="G1497" s="145" t="s">
        <v>1214</v>
      </c>
      <c r="H1497" s="145" t="s">
        <v>1215</v>
      </c>
      <c r="I1497" s="146" t="s">
        <v>1216</v>
      </c>
      <c r="J1497" s="145" t="s">
        <v>1217</v>
      </c>
    </row>
    <row r="1498" spans="1:8" ht="12.75">
      <c r="A1498" s="147" t="s">
        <v>1081</v>
      </c>
      <c r="C1498" s="148">
        <v>178.2290000000503</v>
      </c>
      <c r="D1498" s="128">
        <v>526.4381704656407</v>
      </c>
      <c r="F1498" s="128">
        <v>444.00000000046566</v>
      </c>
      <c r="G1498" s="128">
        <v>416.00000000046566</v>
      </c>
      <c r="H1498" s="149" t="s">
        <v>675</v>
      </c>
    </row>
    <row r="1500" spans="4:8" ht="12.75">
      <c r="D1500" s="128">
        <v>487.13577348925173</v>
      </c>
      <c r="F1500" s="128">
        <v>482</v>
      </c>
      <c r="G1500" s="128">
        <v>482</v>
      </c>
      <c r="H1500" s="149" t="s">
        <v>676</v>
      </c>
    </row>
    <row r="1502" spans="4:8" ht="12.75">
      <c r="D1502" s="128">
        <v>489</v>
      </c>
      <c r="F1502" s="128">
        <v>441.00000000046566</v>
      </c>
      <c r="G1502" s="128">
        <v>430.00000000046566</v>
      </c>
      <c r="H1502" s="149" t="s">
        <v>677</v>
      </c>
    </row>
    <row r="1504" spans="1:8" ht="12.75">
      <c r="A1504" s="144" t="s">
        <v>1218</v>
      </c>
      <c r="C1504" s="150" t="s">
        <v>1219</v>
      </c>
      <c r="D1504" s="128">
        <v>500.85798131829745</v>
      </c>
      <c r="F1504" s="128">
        <v>455.6666666669771</v>
      </c>
      <c r="G1504" s="128">
        <v>442.6666666669771</v>
      </c>
      <c r="H1504" s="128">
        <v>53.42222712804291</v>
      </c>
    </row>
    <row r="1505" spans="1:8" ht="12.75">
      <c r="A1505" s="127">
        <v>38404.90393518518</v>
      </c>
      <c r="C1505" s="150" t="s">
        <v>1220</v>
      </c>
      <c r="D1505" s="128">
        <v>22.172694755741777</v>
      </c>
      <c r="F1505" s="128">
        <v>22.854612954960857</v>
      </c>
      <c r="G1505" s="128">
        <v>34.775470281723074</v>
      </c>
      <c r="H1505" s="128">
        <v>22.172694755741777</v>
      </c>
    </row>
    <row r="1507" spans="3:8" ht="12.75">
      <c r="C1507" s="150" t="s">
        <v>1221</v>
      </c>
      <c r="D1507" s="128">
        <v>4.4269424832527395</v>
      </c>
      <c r="F1507" s="128">
        <v>5.0156429308585135</v>
      </c>
      <c r="G1507" s="128">
        <v>7.855904431106632</v>
      </c>
      <c r="H1507" s="128">
        <v>41.50462447512353</v>
      </c>
    </row>
    <row r="1508" spans="1:10" ht="12.75">
      <c r="A1508" s="144" t="s">
        <v>1210</v>
      </c>
      <c r="C1508" s="145" t="s">
        <v>1211</v>
      </c>
      <c r="D1508" s="145" t="s">
        <v>1212</v>
      </c>
      <c r="F1508" s="145" t="s">
        <v>1213</v>
      </c>
      <c r="G1508" s="145" t="s">
        <v>1214</v>
      </c>
      <c r="H1508" s="145" t="s">
        <v>1215</v>
      </c>
      <c r="I1508" s="146" t="s">
        <v>1216</v>
      </c>
      <c r="J1508" s="145" t="s">
        <v>1217</v>
      </c>
    </row>
    <row r="1509" spans="1:8" ht="12.75">
      <c r="A1509" s="147" t="s">
        <v>1097</v>
      </c>
      <c r="C1509" s="148">
        <v>251.61100000003353</v>
      </c>
      <c r="D1509" s="128">
        <v>3728347.30777359</v>
      </c>
      <c r="F1509" s="128">
        <v>32000</v>
      </c>
      <c r="G1509" s="128">
        <v>30400</v>
      </c>
      <c r="H1509" s="149" t="s">
        <v>678</v>
      </c>
    </row>
    <row r="1511" spans="4:8" ht="12.75">
      <c r="D1511" s="128">
        <v>3676748.2284202576</v>
      </c>
      <c r="F1511" s="128">
        <v>33000</v>
      </c>
      <c r="G1511" s="128">
        <v>30300</v>
      </c>
      <c r="H1511" s="149" t="s">
        <v>679</v>
      </c>
    </row>
    <row r="1513" spans="4:8" ht="12.75">
      <c r="D1513" s="128">
        <v>3723099.0314483643</v>
      </c>
      <c r="F1513" s="128">
        <v>32600</v>
      </c>
      <c r="G1513" s="128">
        <v>30600</v>
      </c>
      <c r="H1513" s="149" t="s">
        <v>680</v>
      </c>
    </row>
    <row r="1515" spans="1:10" ht="12.75">
      <c r="A1515" s="144" t="s">
        <v>1218</v>
      </c>
      <c r="C1515" s="150" t="s">
        <v>1219</v>
      </c>
      <c r="D1515" s="128">
        <v>3709398.1892140703</v>
      </c>
      <c r="F1515" s="128">
        <v>32533.333333333336</v>
      </c>
      <c r="G1515" s="128">
        <v>30433.333333333336</v>
      </c>
      <c r="H1515" s="128">
        <v>3677925.2063736175</v>
      </c>
      <c r="I1515" s="128">
        <v>-0.0001</v>
      </c>
      <c r="J1515" s="128">
        <v>-0.0001</v>
      </c>
    </row>
    <row r="1516" spans="1:8" ht="12.75">
      <c r="A1516" s="127">
        <v>38404.90445601852</v>
      </c>
      <c r="C1516" s="150" t="s">
        <v>1220</v>
      </c>
      <c r="D1516" s="128">
        <v>28397.20155179614</v>
      </c>
      <c r="F1516" s="128">
        <v>503.32229568471666</v>
      </c>
      <c r="G1516" s="128">
        <v>152.7525231651947</v>
      </c>
      <c r="H1516" s="128">
        <v>28397.20155179614</v>
      </c>
    </row>
    <row r="1518" spans="3:8" ht="12.75">
      <c r="C1518" s="150" t="s">
        <v>1221</v>
      </c>
      <c r="D1518" s="128">
        <v>0.7655474042761857</v>
      </c>
      <c r="F1518" s="128">
        <v>1.5470972203423667</v>
      </c>
      <c r="G1518" s="128">
        <v>0.5019250487355795</v>
      </c>
      <c r="H1518" s="128">
        <v>0.7720983967424228</v>
      </c>
    </row>
    <row r="1519" spans="1:10" ht="12.75">
      <c r="A1519" s="144" t="s">
        <v>1210</v>
      </c>
      <c r="C1519" s="145" t="s">
        <v>1211</v>
      </c>
      <c r="D1519" s="145" t="s">
        <v>1212</v>
      </c>
      <c r="F1519" s="145" t="s">
        <v>1213</v>
      </c>
      <c r="G1519" s="145" t="s">
        <v>1214</v>
      </c>
      <c r="H1519" s="145" t="s">
        <v>1215</v>
      </c>
      <c r="I1519" s="146" t="s">
        <v>1216</v>
      </c>
      <c r="J1519" s="145" t="s">
        <v>1217</v>
      </c>
    </row>
    <row r="1520" spans="1:8" ht="12.75">
      <c r="A1520" s="147" t="s">
        <v>1100</v>
      </c>
      <c r="C1520" s="148">
        <v>257.6099999998696</v>
      </c>
      <c r="D1520" s="128">
        <v>285775.01867961884</v>
      </c>
      <c r="F1520" s="128">
        <v>16562.5</v>
      </c>
      <c r="G1520" s="128">
        <v>14957.5</v>
      </c>
      <c r="H1520" s="149" t="s">
        <v>681</v>
      </c>
    </row>
    <row r="1522" spans="4:8" ht="12.75">
      <c r="D1522" s="128">
        <v>296284.2287173271</v>
      </c>
      <c r="F1522" s="128">
        <v>16652.5</v>
      </c>
      <c r="G1522" s="128">
        <v>15114.999999985099</v>
      </c>
      <c r="H1522" s="149" t="s">
        <v>682</v>
      </c>
    </row>
    <row r="1524" spans="4:8" ht="12.75">
      <c r="D1524" s="128">
        <v>310272.2074303627</v>
      </c>
      <c r="F1524" s="128">
        <v>16395</v>
      </c>
      <c r="G1524" s="128">
        <v>15060.000000014901</v>
      </c>
      <c r="H1524" s="149" t="s">
        <v>683</v>
      </c>
    </row>
    <row r="1526" spans="1:10" ht="12.75">
      <c r="A1526" s="144" t="s">
        <v>1218</v>
      </c>
      <c r="C1526" s="150" t="s">
        <v>1219</v>
      </c>
      <c r="D1526" s="128">
        <v>297443.81827576953</v>
      </c>
      <c r="F1526" s="128">
        <v>16536.666666666668</v>
      </c>
      <c r="G1526" s="128">
        <v>15044.166666666668</v>
      </c>
      <c r="H1526" s="128">
        <v>281653.4016091029</v>
      </c>
      <c r="I1526" s="128">
        <v>-0.0001</v>
      </c>
      <c r="J1526" s="128">
        <v>-0.0001</v>
      </c>
    </row>
    <row r="1527" spans="1:8" ht="12.75">
      <c r="A1527" s="127">
        <v>38404.90510416667</v>
      </c>
      <c r="C1527" s="150" t="s">
        <v>1220</v>
      </c>
      <c r="D1527" s="128">
        <v>12289.692841174538</v>
      </c>
      <c r="F1527" s="128">
        <v>130.67931486403396</v>
      </c>
      <c r="G1527" s="128">
        <v>79.93486931602749</v>
      </c>
      <c r="H1527" s="128">
        <v>12289.692841174538</v>
      </c>
    </row>
    <row r="1529" spans="3:8" ht="12.75">
      <c r="C1529" s="150" t="s">
        <v>1221</v>
      </c>
      <c r="D1529" s="128">
        <v>4.131769458990865</v>
      </c>
      <c r="F1529" s="128">
        <v>0.7902397593067967</v>
      </c>
      <c r="G1529" s="128">
        <v>0.531334643434515</v>
      </c>
      <c r="H1529" s="128">
        <v>4.363410053265034</v>
      </c>
    </row>
    <row r="1530" spans="1:10" ht="12.75">
      <c r="A1530" s="144" t="s">
        <v>1210</v>
      </c>
      <c r="C1530" s="145" t="s">
        <v>1211</v>
      </c>
      <c r="D1530" s="145" t="s">
        <v>1212</v>
      </c>
      <c r="F1530" s="145" t="s">
        <v>1213</v>
      </c>
      <c r="G1530" s="145" t="s">
        <v>1214</v>
      </c>
      <c r="H1530" s="145" t="s">
        <v>1215</v>
      </c>
      <c r="I1530" s="146" t="s">
        <v>1216</v>
      </c>
      <c r="J1530" s="145" t="s">
        <v>1217</v>
      </c>
    </row>
    <row r="1531" spans="1:8" ht="12.75">
      <c r="A1531" s="147" t="s">
        <v>1099</v>
      </c>
      <c r="C1531" s="148">
        <v>259.9399999999441</v>
      </c>
      <c r="D1531" s="128">
        <v>3070181.4235687256</v>
      </c>
      <c r="F1531" s="128">
        <v>27925</v>
      </c>
      <c r="G1531" s="128">
        <v>25775</v>
      </c>
      <c r="H1531" s="149" t="s">
        <v>684</v>
      </c>
    </row>
    <row r="1533" spans="4:8" ht="12.75">
      <c r="D1533" s="128">
        <v>3029407.7319641113</v>
      </c>
      <c r="F1533" s="128">
        <v>28050</v>
      </c>
      <c r="G1533" s="128">
        <v>25950</v>
      </c>
      <c r="H1533" s="149" t="s">
        <v>685</v>
      </c>
    </row>
    <row r="1535" spans="4:8" ht="12.75">
      <c r="D1535" s="128">
        <v>3040873.098148346</v>
      </c>
      <c r="F1535" s="128">
        <v>27900</v>
      </c>
      <c r="G1535" s="128">
        <v>25725</v>
      </c>
      <c r="H1535" s="149" t="s">
        <v>686</v>
      </c>
    </row>
    <row r="1537" spans="1:10" ht="12.75">
      <c r="A1537" s="144" t="s">
        <v>1218</v>
      </c>
      <c r="C1537" s="150" t="s">
        <v>1219</v>
      </c>
      <c r="D1537" s="128">
        <v>3046820.7512270613</v>
      </c>
      <c r="F1537" s="128">
        <v>27958.333333333336</v>
      </c>
      <c r="G1537" s="128">
        <v>25816.666666666664</v>
      </c>
      <c r="H1537" s="128">
        <v>3019951.7777553196</v>
      </c>
      <c r="I1537" s="128">
        <v>-0.0001</v>
      </c>
      <c r="J1537" s="128">
        <v>-0.0001</v>
      </c>
    </row>
    <row r="1538" spans="1:8" ht="12.75">
      <c r="A1538" s="127">
        <v>38404.90577546296</v>
      </c>
      <c r="C1538" s="150" t="s">
        <v>1220</v>
      </c>
      <c r="D1538" s="128">
        <v>21027.468098339057</v>
      </c>
      <c r="F1538" s="128">
        <v>80.36375634160795</v>
      </c>
      <c r="G1538" s="128">
        <v>118.14539065631521</v>
      </c>
      <c r="H1538" s="128">
        <v>21027.468098339057</v>
      </c>
    </row>
    <row r="1540" spans="3:8" ht="12.75">
      <c r="C1540" s="150" t="s">
        <v>1221</v>
      </c>
      <c r="D1540" s="128">
        <v>0.6901445741391438</v>
      </c>
      <c r="F1540" s="128">
        <v>0.28744115532020725</v>
      </c>
      <c r="G1540" s="128">
        <v>0.45763224269715397</v>
      </c>
      <c r="H1540" s="128">
        <v>0.6962848961107727</v>
      </c>
    </row>
    <row r="1541" spans="1:10" ht="12.75">
      <c r="A1541" s="144" t="s">
        <v>1210</v>
      </c>
      <c r="C1541" s="145" t="s">
        <v>1211</v>
      </c>
      <c r="D1541" s="145" t="s">
        <v>1212</v>
      </c>
      <c r="F1541" s="145" t="s">
        <v>1213</v>
      </c>
      <c r="G1541" s="145" t="s">
        <v>1214</v>
      </c>
      <c r="H1541" s="145" t="s">
        <v>1215</v>
      </c>
      <c r="I1541" s="146" t="s">
        <v>1216</v>
      </c>
      <c r="J1541" s="145" t="s">
        <v>1217</v>
      </c>
    </row>
    <row r="1542" spans="1:8" ht="12.75">
      <c r="A1542" s="147" t="s">
        <v>1101</v>
      </c>
      <c r="C1542" s="148">
        <v>285.2129999999888</v>
      </c>
      <c r="D1542" s="128">
        <v>4935632.06426239</v>
      </c>
      <c r="F1542" s="128">
        <v>31900</v>
      </c>
      <c r="G1542" s="128">
        <v>23250</v>
      </c>
      <c r="H1542" s="149" t="s">
        <v>687</v>
      </c>
    </row>
    <row r="1544" spans="4:8" ht="12.75">
      <c r="D1544" s="128">
        <v>5148514.95262146</v>
      </c>
      <c r="F1544" s="128">
        <v>32400</v>
      </c>
      <c r="G1544" s="128">
        <v>23525</v>
      </c>
      <c r="H1544" s="149" t="s">
        <v>688</v>
      </c>
    </row>
    <row r="1546" spans="4:8" ht="12.75">
      <c r="D1546" s="128">
        <v>4956684.920303345</v>
      </c>
      <c r="F1546" s="128">
        <v>32650</v>
      </c>
      <c r="G1546" s="128">
        <v>23500</v>
      </c>
      <c r="H1546" s="149" t="s">
        <v>689</v>
      </c>
    </row>
    <row r="1548" spans="1:10" ht="12.75">
      <c r="A1548" s="144" t="s">
        <v>1218</v>
      </c>
      <c r="C1548" s="150" t="s">
        <v>1219</v>
      </c>
      <c r="D1548" s="128">
        <v>5013610.645729065</v>
      </c>
      <c r="F1548" s="128">
        <v>32316.666666666664</v>
      </c>
      <c r="G1548" s="128">
        <v>23425</v>
      </c>
      <c r="H1548" s="128">
        <v>4986038.45519252</v>
      </c>
      <c r="I1548" s="128">
        <v>-0.0001</v>
      </c>
      <c r="J1548" s="128">
        <v>-0.0001</v>
      </c>
    </row>
    <row r="1549" spans="1:8" ht="12.75">
      <c r="A1549" s="127">
        <v>38404.90644675926</v>
      </c>
      <c r="C1549" s="150" t="s">
        <v>1220</v>
      </c>
      <c r="D1549" s="128">
        <v>117303.81366548434</v>
      </c>
      <c r="F1549" s="128">
        <v>381.88130791298664</v>
      </c>
      <c r="G1549" s="128">
        <v>152.0690632574555</v>
      </c>
      <c r="H1549" s="128">
        <v>117303.81366548434</v>
      </c>
    </row>
    <row r="1551" spans="3:8" ht="12.75">
      <c r="C1551" s="150" t="s">
        <v>1221</v>
      </c>
      <c r="D1551" s="128">
        <v>2.3397072879085994</v>
      </c>
      <c r="F1551" s="128">
        <v>1.1816853261876847</v>
      </c>
      <c r="G1551" s="128">
        <v>0.6491742294875367</v>
      </c>
      <c r="H1551" s="128">
        <v>2.3526455866645537</v>
      </c>
    </row>
    <row r="1552" spans="1:10" ht="12.75">
      <c r="A1552" s="144" t="s">
        <v>1210</v>
      </c>
      <c r="C1552" s="145" t="s">
        <v>1211</v>
      </c>
      <c r="D1552" s="145" t="s">
        <v>1212</v>
      </c>
      <c r="F1552" s="145" t="s">
        <v>1213</v>
      </c>
      <c r="G1552" s="145" t="s">
        <v>1214</v>
      </c>
      <c r="H1552" s="145" t="s">
        <v>1215</v>
      </c>
      <c r="I1552" s="146" t="s">
        <v>1216</v>
      </c>
      <c r="J1552" s="145" t="s">
        <v>1217</v>
      </c>
    </row>
    <row r="1553" spans="1:8" ht="12.75">
      <c r="A1553" s="147" t="s">
        <v>1097</v>
      </c>
      <c r="C1553" s="148">
        <v>288.1579999998212</v>
      </c>
      <c r="D1553" s="128">
        <v>388721.72417640686</v>
      </c>
      <c r="F1553" s="128">
        <v>5730</v>
      </c>
      <c r="G1553" s="128">
        <v>5380</v>
      </c>
      <c r="H1553" s="149" t="s">
        <v>690</v>
      </c>
    </row>
    <row r="1555" spans="4:8" ht="12.75">
      <c r="D1555" s="128">
        <v>373190.664041996</v>
      </c>
      <c r="F1555" s="128">
        <v>5730</v>
      </c>
      <c r="G1555" s="128">
        <v>5380</v>
      </c>
      <c r="H1555" s="149" t="s">
        <v>691</v>
      </c>
    </row>
    <row r="1557" spans="4:8" ht="12.75">
      <c r="D1557" s="128">
        <v>380889.9267578125</v>
      </c>
      <c r="F1557" s="128">
        <v>5730</v>
      </c>
      <c r="G1557" s="128">
        <v>5380</v>
      </c>
      <c r="H1557" s="149" t="s">
        <v>692</v>
      </c>
    </row>
    <row r="1559" spans="1:10" ht="12.75">
      <c r="A1559" s="144" t="s">
        <v>1218</v>
      </c>
      <c r="C1559" s="150" t="s">
        <v>1219</v>
      </c>
      <c r="D1559" s="128">
        <v>380934.10499207175</v>
      </c>
      <c r="F1559" s="128">
        <v>5730</v>
      </c>
      <c r="G1559" s="128">
        <v>5380</v>
      </c>
      <c r="H1559" s="128">
        <v>375381.81516906293</v>
      </c>
      <c r="I1559" s="128">
        <v>-0.0001</v>
      </c>
      <c r="J1559" s="128">
        <v>-0.0001</v>
      </c>
    </row>
    <row r="1560" spans="1:8" ht="12.75">
      <c r="A1560" s="127">
        <v>38404.906875</v>
      </c>
      <c r="C1560" s="150" t="s">
        <v>1220</v>
      </c>
      <c r="D1560" s="128">
        <v>7765.62431565557</v>
      </c>
      <c r="H1560" s="128">
        <v>7765.62431565557</v>
      </c>
    </row>
    <row r="1562" spans="3:8" ht="12.75">
      <c r="C1562" s="150" t="s">
        <v>1221</v>
      </c>
      <c r="D1562" s="128">
        <v>2.0385741822242966</v>
      </c>
      <c r="F1562" s="128">
        <v>0</v>
      </c>
      <c r="G1562" s="128">
        <v>0</v>
      </c>
      <c r="H1562" s="128">
        <v>2.0687268274192023</v>
      </c>
    </row>
    <row r="1563" spans="1:10" ht="12.75">
      <c r="A1563" s="144" t="s">
        <v>1210</v>
      </c>
      <c r="C1563" s="145" t="s">
        <v>1211</v>
      </c>
      <c r="D1563" s="145" t="s">
        <v>1212</v>
      </c>
      <c r="F1563" s="145" t="s">
        <v>1213</v>
      </c>
      <c r="G1563" s="145" t="s">
        <v>1214</v>
      </c>
      <c r="H1563" s="145" t="s">
        <v>1215</v>
      </c>
      <c r="I1563" s="146" t="s">
        <v>1216</v>
      </c>
      <c r="J1563" s="145" t="s">
        <v>1217</v>
      </c>
    </row>
    <row r="1564" spans="1:8" ht="12.75">
      <c r="A1564" s="147" t="s">
        <v>1098</v>
      </c>
      <c r="C1564" s="148">
        <v>334.94100000010803</v>
      </c>
      <c r="D1564" s="128">
        <v>40351.04444682598</v>
      </c>
      <c r="F1564" s="128">
        <v>38100</v>
      </c>
      <c r="H1564" s="149" t="s">
        <v>693</v>
      </c>
    </row>
    <row r="1566" spans="4:8" ht="12.75">
      <c r="D1566" s="128">
        <v>40440.511426091194</v>
      </c>
      <c r="F1566" s="128">
        <v>38700</v>
      </c>
      <c r="H1566" s="149" t="s">
        <v>694</v>
      </c>
    </row>
    <row r="1568" spans="4:8" ht="12.75">
      <c r="D1568" s="128">
        <v>40408.95202702284</v>
      </c>
      <c r="F1568" s="128">
        <v>38400</v>
      </c>
      <c r="H1568" s="149" t="s">
        <v>695</v>
      </c>
    </row>
    <row r="1570" spans="1:10" ht="12.75">
      <c r="A1570" s="144" t="s">
        <v>1218</v>
      </c>
      <c r="C1570" s="150" t="s">
        <v>1219</v>
      </c>
      <c r="D1570" s="128">
        <v>40400.16929998001</v>
      </c>
      <c r="F1570" s="128">
        <v>38400</v>
      </c>
      <c r="H1570" s="128">
        <v>2000.1692999800048</v>
      </c>
      <c r="I1570" s="128">
        <v>-0.0001</v>
      </c>
      <c r="J1570" s="128">
        <v>-0.0001</v>
      </c>
    </row>
    <row r="1571" spans="1:8" ht="12.75">
      <c r="A1571" s="127">
        <v>38404.907314814816</v>
      </c>
      <c r="C1571" s="150" t="s">
        <v>1220</v>
      </c>
      <c r="D1571" s="128">
        <v>45.37551449486637</v>
      </c>
      <c r="F1571" s="128">
        <v>300</v>
      </c>
      <c r="H1571" s="128">
        <v>45.37551449486637</v>
      </c>
    </row>
    <row r="1573" spans="3:8" ht="12.75">
      <c r="C1573" s="150" t="s">
        <v>1221</v>
      </c>
      <c r="D1573" s="128">
        <v>0.11231515927060441</v>
      </c>
      <c r="F1573" s="128">
        <v>0.78125</v>
      </c>
      <c r="H1573" s="128">
        <v>2.2685836891567117</v>
      </c>
    </row>
    <row r="1574" spans="1:10" ht="12.75">
      <c r="A1574" s="144" t="s">
        <v>1210</v>
      </c>
      <c r="C1574" s="145" t="s">
        <v>1211</v>
      </c>
      <c r="D1574" s="145" t="s">
        <v>1212</v>
      </c>
      <c r="F1574" s="145" t="s">
        <v>1213</v>
      </c>
      <c r="G1574" s="145" t="s">
        <v>1214</v>
      </c>
      <c r="H1574" s="145" t="s">
        <v>1215</v>
      </c>
      <c r="I1574" s="146" t="s">
        <v>1216</v>
      </c>
      <c r="J1574" s="145" t="s">
        <v>1217</v>
      </c>
    </row>
    <row r="1575" spans="1:8" ht="12.75">
      <c r="A1575" s="147" t="s">
        <v>1102</v>
      </c>
      <c r="C1575" s="148">
        <v>393.36599999992177</v>
      </c>
      <c r="D1575" s="128">
        <v>59804.16024541855</v>
      </c>
      <c r="F1575" s="128">
        <v>7900</v>
      </c>
      <c r="G1575" s="128">
        <v>7900</v>
      </c>
      <c r="H1575" s="149" t="s">
        <v>696</v>
      </c>
    </row>
    <row r="1577" spans="4:8" ht="12.75">
      <c r="D1577" s="128">
        <v>59339.453334629536</v>
      </c>
      <c r="F1577" s="128">
        <v>7900</v>
      </c>
      <c r="G1577" s="128">
        <v>8000</v>
      </c>
      <c r="H1577" s="149" t="s">
        <v>697</v>
      </c>
    </row>
    <row r="1579" spans="4:8" ht="12.75">
      <c r="D1579" s="128">
        <v>59017.57613939047</v>
      </c>
      <c r="F1579" s="128">
        <v>7900</v>
      </c>
      <c r="G1579" s="128">
        <v>7900</v>
      </c>
      <c r="H1579" s="149" t="s">
        <v>698</v>
      </c>
    </row>
    <row r="1581" spans="1:10" ht="12.75">
      <c r="A1581" s="144" t="s">
        <v>1218</v>
      </c>
      <c r="C1581" s="150" t="s">
        <v>1219</v>
      </c>
      <c r="D1581" s="128">
        <v>59387.06323981285</v>
      </c>
      <c r="F1581" s="128">
        <v>7900</v>
      </c>
      <c r="G1581" s="128">
        <v>7933.333333333334</v>
      </c>
      <c r="H1581" s="128">
        <v>51470.39657314618</v>
      </c>
      <c r="I1581" s="128">
        <v>-0.0001</v>
      </c>
      <c r="J1581" s="128">
        <v>-0.0001</v>
      </c>
    </row>
    <row r="1582" spans="1:8" ht="12.75">
      <c r="A1582" s="127">
        <v>38404.9077662037</v>
      </c>
      <c r="C1582" s="150" t="s">
        <v>1220</v>
      </c>
      <c r="D1582" s="128">
        <v>395.4474254156975</v>
      </c>
      <c r="G1582" s="128">
        <v>57.73502691896257</v>
      </c>
      <c r="H1582" s="128">
        <v>395.4474254156975</v>
      </c>
    </row>
    <row r="1584" spans="3:8" ht="12.75">
      <c r="C1584" s="150" t="s">
        <v>1221</v>
      </c>
      <c r="D1584" s="128">
        <v>0.6658814291234242</v>
      </c>
      <c r="F1584" s="128">
        <v>0</v>
      </c>
      <c r="G1584" s="128">
        <v>0.7277524401549903</v>
      </c>
      <c r="H1584" s="128">
        <v>0.7683007160314278</v>
      </c>
    </row>
    <row r="1585" spans="1:10" ht="12.75">
      <c r="A1585" s="144" t="s">
        <v>1210</v>
      </c>
      <c r="C1585" s="145" t="s">
        <v>1211</v>
      </c>
      <c r="D1585" s="145" t="s">
        <v>1212</v>
      </c>
      <c r="F1585" s="145" t="s">
        <v>1213</v>
      </c>
      <c r="G1585" s="145" t="s">
        <v>1214</v>
      </c>
      <c r="H1585" s="145" t="s">
        <v>1215</v>
      </c>
      <c r="I1585" s="146" t="s">
        <v>1216</v>
      </c>
      <c r="J1585" s="145" t="s">
        <v>1217</v>
      </c>
    </row>
    <row r="1586" spans="1:8" ht="12.75">
      <c r="A1586" s="147" t="s">
        <v>1096</v>
      </c>
      <c r="C1586" s="148">
        <v>396.15199999976903</v>
      </c>
      <c r="D1586" s="128">
        <v>161652.93210434914</v>
      </c>
      <c r="F1586" s="128">
        <v>105900</v>
      </c>
      <c r="G1586" s="128">
        <v>105900</v>
      </c>
      <c r="H1586" s="149" t="s">
        <v>699</v>
      </c>
    </row>
    <row r="1588" spans="4:8" ht="12.75">
      <c r="D1588" s="128">
        <v>165163.968228817</v>
      </c>
      <c r="F1588" s="128">
        <v>104200</v>
      </c>
      <c r="G1588" s="128">
        <v>104700</v>
      </c>
      <c r="H1588" s="149" t="s">
        <v>700</v>
      </c>
    </row>
    <row r="1590" spans="4:8" ht="12.75">
      <c r="D1590" s="128">
        <v>164272.84796380997</v>
      </c>
      <c r="F1590" s="128">
        <v>104600</v>
      </c>
      <c r="G1590" s="128">
        <v>106000</v>
      </c>
      <c r="H1590" s="149" t="s">
        <v>701</v>
      </c>
    </row>
    <row r="1592" spans="1:10" ht="12.75">
      <c r="A1592" s="144" t="s">
        <v>1218</v>
      </c>
      <c r="C1592" s="150" t="s">
        <v>1219</v>
      </c>
      <c r="D1592" s="128">
        <v>163696.5827656587</v>
      </c>
      <c r="F1592" s="128">
        <v>104900</v>
      </c>
      <c r="G1592" s="128">
        <v>105533.33333333334</v>
      </c>
      <c r="H1592" s="128">
        <v>58483.30492182199</v>
      </c>
      <c r="I1592" s="128">
        <v>-0.0001</v>
      </c>
      <c r="J1592" s="128">
        <v>-0.0001</v>
      </c>
    </row>
    <row r="1593" spans="1:8" ht="12.75">
      <c r="A1593" s="127">
        <v>38404.908229166664</v>
      </c>
      <c r="C1593" s="150" t="s">
        <v>1220</v>
      </c>
      <c r="D1593" s="128">
        <v>1825.0766698364346</v>
      </c>
      <c r="F1593" s="128">
        <v>888.8194417315588</v>
      </c>
      <c r="G1593" s="128">
        <v>723.4178138070234</v>
      </c>
      <c r="H1593" s="128">
        <v>1825.0766698364346</v>
      </c>
    </row>
    <row r="1595" spans="3:8" ht="12.75">
      <c r="C1595" s="150" t="s">
        <v>1221</v>
      </c>
      <c r="D1595" s="128">
        <v>1.114914336635322</v>
      </c>
      <c r="F1595" s="128">
        <v>0.8473016603732685</v>
      </c>
      <c r="G1595" s="128">
        <v>0.6854875051866928</v>
      </c>
      <c r="H1595" s="128">
        <v>3.1206797773759876</v>
      </c>
    </row>
    <row r="1596" spans="1:10" ht="12.75">
      <c r="A1596" s="144" t="s">
        <v>1210</v>
      </c>
      <c r="C1596" s="145" t="s">
        <v>1211</v>
      </c>
      <c r="D1596" s="145" t="s">
        <v>1212</v>
      </c>
      <c r="F1596" s="145" t="s">
        <v>1213</v>
      </c>
      <c r="G1596" s="145" t="s">
        <v>1214</v>
      </c>
      <c r="H1596" s="145" t="s">
        <v>1215</v>
      </c>
      <c r="I1596" s="146" t="s">
        <v>1216</v>
      </c>
      <c r="J1596" s="145" t="s">
        <v>1217</v>
      </c>
    </row>
    <row r="1597" spans="1:8" ht="12.75">
      <c r="A1597" s="147" t="s">
        <v>1103</v>
      </c>
      <c r="C1597" s="148">
        <v>589.5920000001788</v>
      </c>
      <c r="D1597" s="128">
        <v>10441.794268026948</v>
      </c>
      <c r="F1597" s="128">
        <v>1879.9999999981374</v>
      </c>
      <c r="G1597" s="128">
        <v>1890</v>
      </c>
      <c r="H1597" s="149" t="s">
        <v>702</v>
      </c>
    </row>
    <row r="1599" spans="4:8" ht="12.75">
      <c r="D1599" s="128">
        <v>10231.221292838454</v>
      </c>
      <c r="F1599" s="128">
        <v>1860</v>
      </c>
      <c r="G1599" s="128">
        <v>1890</v>
      </c>
      <c r="H1599" s="149" t="s">
        <v>703</v>
      </c>
    </row>
    <row r="1601" spans="4:8" ht="12.75">
      <c r="D1601" s="128">
        <v>10545.02375768125</v>
      </c>
      <c r="F1601" s="128">
        <v>1860</v>
      </c>
      <c r="G1601" s="128">
        <v>1890</v>
      </c>
      <c r="H1601" s="149" t="s">
        <v>704</v>
      </c>
    </row>
    <row r="1603" spans="1:10" ht="12.75">
      <c r="A1603" s="144" t="s">
        <v>1218</v>
      </c>
      <c r="C1603" s="150" t="s">
        <v>1219</v>
      </c>
      <c r="D1603" s="128">
        <v>10406.013106182218</v>
      </c>
      <c r="F1603" s="128">
        <v>1866.6666666660458</v>
      </c>
      <c r="G1603" s="128">
        <v>1890</v>
      </c>
      <c r="H1603" s="128">
        <v>8526.971962528396</v>
      </c>
      <c r="I1603" s="128">
        <v>-0.0001</v>
      </c>
      <c r="J1603" s="128">
        <v>-0.0001</v>
      </c>
    </row>
    <row r="1604" spans="1:8" ht="12.75">
      <c r="A1604" s="127">
        <v>38404.908738425926</v>
      </c>
      <c r="C1604" s="150" t="s">
        <v>1220</v>
      </c>
      <c r="D1604" s="128">
        <v>159.93190861287746</v>
      </c>
      <c r="F1604" s="128">
        <v>11.54700538272572</v>
      </c>
      <c r="H1604" s="128">
        <v>159.93190861287746</v>
      </c>
    </row>
    <row r="1606" spans="3:8" ht="12.75">
      <c r="C1606" s="150" t="s">
        <v>1221</v>
      </c>
      <c r="D1606" s="128">
        <v>1.536918193172963</v>
      </c>
      <c r="F1606" s="128">
        <v>0.6185895740747979</v>
      </c>
      <c r="G1606" s="128">
        <v>0</v>
      </c>
      <c r="H1606" s="128">
        <v>1.8756002636773637</v>
      </c>
    </row>
    <row r="1607" spans="1:10" ht="12.75">
      <c r="A1607" s="144" t="s">
        <v>1210</v>
      </c>
      <c r="C1607" s="145" t="s">
        <v>1211</v>
      </c>
      <c r="D1607" s="145" t="s">
        <v>1212</v>
      </c>
      <c r="F1607" s="145" t="s">
        <v>1213</v>
      </c>
      <c r="G1607" s="145" t="s">
        <v>1214</v>
      </c>
      <c r="H1607" s="145" t="s">
        <v>1215</v>
      </c>
      <c r="I1607" s="146" t="s">
        <v>1216</v>
      </c>
      <c r="J1607" s="145" t="s">
        <v>1217</v>
      </c>
    </row>
    <row r="1608" spans="1:8" ht="12.75">
      <c r="A1608" s="147" t="s">
        <v>1104</v>
      </c>
      <c r="C1608" s="148">
        <v>766.4900000002235</v>
      </c>
      <c r="D1608" s="128">
        <v>1843.5736817643046</v>
      </c>
      <c r="F1608" s="128">
        <v>1678</v>
      </c>
      <c r="G1608" s="128">
        <v>1704.9999999981374</v>
      </c>
      <c r="H1608" s="149" t="s">
        <v>705</v>
      </c>
    </row>
    <row r="1610" spans="4:8" ht="12.75">
      <c r="D1610" s="128">
        <v>1764</v>
      </c>
      <c r="F1610" s="128">
        <v>1709</v>
      </c>
      <c r="G1610" s="128">
        <v>1566</v>
      </c>
      <c r="H1610" s="149" t="s">
        <v>706</v>
      </c>
    </row>
    <row r="1612" spans="4:8" ht="12.75">
      <c r="D1612" s="128">
        <v>1768.5</v>
      </c>
      <c r="F1612" s="128">
        <v>1517</v>
      </c>
      <c r="G1612" s="128">
        <v>1621</v>
      </c>
      <c r="H1612" s="149" t="s">
        <v>707</v>
      </c>
    </row>
    <row r="1614" spans="1:10" ht="12.75">
      <c r="A1614" s="144" t="s">
        <v>1218</v>
      </c>
      <c r="C1614" s="150" t="s">
        <v>1219</v>
      </c>
      <c r="D1614" s="128">
        <v>1792.0245605881014</v>
      </c>
      <c r="F1614" s="128">
        <v>1634.6666666666665</v>
      </c>
      <c r="G1614" s="128">
        <v>1630.6666666660458</v>
      </c>
      <c r="H1614" s="128">
        <v>159.43594270224523</v>
      </c>
      <c r="I1614" s="128">
        <v>-0.0001</v>
      </c>
      <c r="J1614" s="128">
        <v>-0.0001</v>
      </c>
    </row>
    <row r="1615" spans="1:8" ht="12.75">
      <c r="A1615" s="127">
        <v>38404.90923611111</v>
      </c>
      <c r="C1615" s="150" t="s">
        <v>1220</v>
      </c>
      <c r="D1615" s="128">
        <v>44.69951253122218</v>
      </c>
      <c r="F1615" s="128">
        <v>103.0744067813797</v>
      </c>
      <c r="G1615" s="128">
        <v>70.00238091090792</v>
      </c>
      <c r="H1615" s="128">
        <v>44.69951253122218</v>
      </c>
    </row>
    <row r="1617" spans="3:8" ht="12.75">
      <c r="C1617" s="150" t="s">
        <v>1221</v>
      </c>
      <c r="D1617" s="128">
        <v>2.494358253469072</v>
      </c>
      <c r="F1617" s="128">
        <v>6.305530594293214</v>
      </c>
      <c r="G1617" s="128">
        <v>4.292868821193861</v>
      </c>
      <c r="H1617" s="128">
        <v>28.036032386185838</v>
      </c>
    </row>
    <row r="1618" spans="1:16" ht="12.75">
      <c r="A1618" s="138" t="s">
        <v>1275</v>
      </c>
      <c r="B1618" s="133" t="s">
        <v>708</v>
      </c>
      <c r="D1618" s="138" t="s">
        <v>1276</v>
      </c>
      <c r="E1618" s="133" t="s">
        <v>1277</v>
      </c>
      <c r="F1618" s="134" t="s">
        <v>1295</v>
      </c>
      <c r="G1618" s="139" t="s">
        <v>1279</v>
      </c>
      <c r="H1618" s="140">
        <v>1</v>
      </c>
      <c r="I1618" s="141" t="s">
        <v>1280</v>
      </c>
      <c r="J1618" s="140">
        <v>14</v>
      </c>
      <c r="K1618" s="139" t="s">
        <v>1281</v>
      </c>
      <c r="L1618" s="142">
        <v>1</v>
      </c>
      <c r="M1618" s="139" t="s">
        <v>1282</v>
      </c>
      <c r="N1618" s="143">
        <v>1</v>
      </c>
      <c r="O1618" s="139" t="s">
        <v>1283</v>
      </c>
      <c r="P1618" s="143">
        <v>1</v>
      </c>
    </row>
    <row r="1620" spans="1:10" ht="12.75">
      <c r="A1620" s="144" t="s">
        <v>1210</v>
      </c>
      <c r="C1620" s="145" t="s">
        <v>1211</v>
      </c>
      <c r="D1620" s="145" t="s">
        <v>1212</v>
      </c>
      <c r="F1620" s="145" t="s">
        <v>1213</v>
      </c>
      <c r="G1620" s="145" t="s">
        <v>1214</v>
      </c>
      <c r="H1620" s="145" t="s">
        <v>1215</v>
      </c>
      <c r="I1620" s="146" t="s">
        <v>1216</v>
      </c>
      <c r="J1620" s="145" t="s">
        <v>1217</v>
      </c>
    </row>
    <row r="1621" spans="1:8" ht="12.75">
      <c r="A1621" s="147" t="s">
        <v>1081</v>
      </c>
      <c r="C1621" s="148">
        <v>178.2290000000503</v>
      </c>
      <c r="D1621" s="128">
        <v>415.72675021970645</v>
      </c>
      <c r="F1621" s="128">
        <v>371</v>
      </c>
      <c r="G1621" s="128">
        <v>327</v>
      </c>
      <c r="H1621" s="149" t="s">
        <v>709</v>
      </c>
    </row>
    <row r="1623" spans="4:8" ht="12.75">
      <c r="D1623" s="128">
        <v>397</v>
      </c>
      <c r="F1623" s="128">
        <v>356</v>
      </c>
      <c r="G1623" s="128">
        <v>329</v>
      </c>
      <c r="H1623" s="149" t="s">
        <v>710</v>
      </c>
    </row>
    <row r="1625" spans="4:8" ht="12.75">
      <c r="D1625" s="128">
        <v>385.5</v>
      </c>
      <c r="F1625" s="128">
        <v>382</v>
      </c>
      <c r="G1625" s="128">
        <v>374</v>
      </c>
      <c r="H1625" s="149" t="s">
        <v>711</v>
      </c>
    </row>
    <row r="1627" spans="1:8" ht="12.75">
      <c r="A1627" s="144" t="s">
        <v>1218</v>
      </c>
      <c r="C1627" s="150" t="s">
        <v>1219</v>
      </c>
      <c r="D1627" s="128">
        <v>399.4089167399021</v>
      </c>
      <c r="F1627" s="128">
        <v>369.66666666666663</v>
      </c>
      <c r="G1627" s="128">
        <v>343.33333333333337</v>
      </c>
      <c r="H1627" s="128">
        <v>46.415124064545225</v>
      </c>
    </row>
    <row r="1628" spans="1:8" ht="12.75">
      <c r="A1628" s="127">
        <v>38404.91150462963</v>
      </c>
      <c r="C1628" s="150" t="s">
        <v>1220</v>
      </c>
      <c r="D1628" s="128">
        <v>15.256679425941183</v>
      </c>
      <c r="F1628" s="128">
        <v>13.05118130030126</v>
      </c>
      <c r="G1628" s="128">
        <v>26.576932353703526</v>
      </c>
      <c r="H1628" s="128">
        <v>15.256679425941183</v>
      </c>
    </row>
    <row r="1630" spans="3:8" ht="12.75">
      <c r="C1630" s="150" t="s">
        <v>1221</v>
      </c>
      <c r="D1630" s="128">
        <v>3.8198144273970835</v>
      </c>
      <c r="F1630" s="128">
        <v>3.530526952290693</v>
      </c>
      <c r="G1630" s="128">
        <v>7.740854083602968</v>
      </c>
      <c r="H1630" s="128">
        <v>32.87006063955604</v>
      </c>
    </row>
    <row r="1631" spans="1:10" ht="12.75">
      <c r="A1631" s="144" t="s">
        <v>1210</v>
      </c>
      <c r="C1631" s="145" t="s">
        <v>1211</v>
      </c>
      <c r="D1631" s="145" t="s">
        <v>1212</v>
      </c>
      <c r="F1631" s="145" t="s">
        <v>1213</v>
      </c>
      <c r="G1631" s="145" t="s">
        <v>1214</v>
      </c>
      <c r="H1631" s="145" t="s">
        <v>1215</v>
      </c>
      <c r="I1631" s="146" t="s">
        <v>1216</v>
      </c>
      <c r="J1631" s="145" t="s">
        <v>1217</v>
      </c>
    </row>
    <row r="1632" spans="1:8" ht="12.75">
      <c r="A1632" s="147" t="s">
        <v>1097</v>
      </c>
      <c r="C1632" s="148">
        <v>251.61100000003353</v>
      </c>
      <c r="D1632" s="128">
        <v>4179589.8118286133</v>
      </c>
      <c r="F1632" s="128">
        <v>34400</v>
      </c>
      <c r="G1632" s="128">
        <v>30800</v>
      </c>
      <c r="H1632" s="149" t="s">
        <v>712</v>
      </c>
    </row>
    <row r="1634" spans="4:8" ht="12.75">
      <c r="D1634" s="128">
        <v>4328889.369064331</v>
      </c>
      <c r="F1634" s="128">
        <v>34200</v>
      </c>
      <c r="G1634" s="128">
        <v>31000</v>
      </c>
      <c r="H1634" s="149" t="s">
        <v>713</v>
      </c>
    </row>
    <row r="1636" spans="4:8" ht="12.75">
      <c r="D1636" s="128">
        <v>4267882.291877747</v>
      </c>
      <c r="F1636" s="128">
        <v>34300</v>
      </c>
      <c r="G1636" s="128">
        <v>30700</v>
      </c>
      <c r="H1636" s="149" t="s">
        <v>714</v>
      </c>
    </row>
    <row r="1638" spans="1:10" ht="12.75">
      <c r="A1638" s="144" t="s">
        <v>1218</v>
      </c>
      <c r="C1638" s="150" t="s">
        <v>1219</v>
      </c>
      <c r="D1638" s="128">
        <v>4258787.15759023</v>
      </c>
      <c r="F1638" s="128">
        <v>34300</v>
      </c>
      <c r="G1638" s="128">
        <v>30833.333333333336</v>
      </c>
      <c r="H1638" s="128">
        <v>4226237.577451494</v>
      </c>
      <c r="I1638" s="128">
        <v>-0.0001</v>
      </c>
      <c r="J1638" s="128">
        <v>-0.0001</v>
      </c>
    </row>
    <row r="1639" spans="1:8" ht="12.75">
      <c r="A1639" s="127">
        <v>38404.91201388889</v>
      </c>
      <c r="C1639" s="150" t="s">
        <v>1220</v>
      </c>
      <c r="D1639" s="128">
        <v>75064.17619928074</v>
      </c>
      <c r="F1639" s="128">
        <v>100</v>
      </c>
      <c r="G1639" s="128">
        <v>152.7525231651947</v>
      </c>
      <c r="H1639" s="128">
        <v>75064.17619928074</v>
      </c>
    </row>
    <row r="1641" spans="3:8" ht="12.75">
      <c r="C1641" s="150" t="s">
        <v>1221</v>
      </c>
      <c r="D1641" s="128">
        <v>1.762571676433689</v>
      </c>
      <c r="F1641" s="128">
        <v>0.2915451895043732</v>
      </c>
      <c r="G1641" s="128">
        <v>0.49541358864387475</v>
      </c>
      <c r="H1641" s="128">
        <v>1.7761466274346547</v>
      </c>
    </row>
    <row r="1642" spans="1:10" ht="12.75">
      <c r="A1642" s="144" t="s">
        <v>1210</v>
      </c>
      <c r="C1642" s="145" t="s">
        <v>1211</v>
      </c>
      <c r="D1642" s="145" t="s">
        <v>1212</v>
      </c>
      <c r="F1642" s="145" t="s">
        <v>1213</v>
      </c>
      <c r="G1642" s="145" t="s">
        <v>1214</v>
      </c>
      <c r="H1642" s="145" t="s">
        <v>1215</v>
      </c>
      <c r="I1642" s="146" t="s">
        <v>1216</v>
      </c>
      <c r="J1642" s="145" t="s">
        <v>1217</v>
      </c>
    </row>
    <row r="1643" spans="1:8" ht="12.75">
      <c r="A1643" s="147" t="s">
        <v>1100</v>
      </c>
      <c r="C1643" s="148">
        <v>257.6099999998696</v>
      </c>
      <c r="D1643" s="128">
        <v>270793.7477312088</v>
      </c>
      <c r="F1643" s="128">
        <v>16562.5</v>
      </c>
      <c r="G1643" s="128">
        <v>14782.5</v>
      </c>
      <c r="H1643" s="149" t="s">
        <v>715</v>
      </c>
    </row>
    <row r="1645" spans="4:8" ht="12.75">
      <c r="D1645" s="128">
        <v>275026.6603741646</v>
      </c>
      <c r="F1645" s="128">
        <v>16415</v>
      </c>
      <c r="G1645" s="128">
        <v>14802.499999985099</v>
      </c>
      <c r="H1645" s="149" t="s">
        <v>716</v>
      </c>
    </row>
    <row r="1647" spans="4:8" ht="12.75">
      <c r="D1647" s="128">
        <v>273715.8072690964</v>
      </c>
      <c r="F1647" s="128">
        <v>16447.5</v>
      </c>
      <c r="G1647" s="128">
        <v>14755</v>
      </c>
      <c r="H1647" s="149" t="s">
        <v>717</v>
      </c>
    </row>
    <row r="1649" spans="1:10" ht="12.75">
      <c r="A1649" s="144" t="s">
        <v>1218</v>
      </c>
      <c r="C1649" s="150" t="s">
        <v>1219</v>
      </c>
      <c r="D1649" s="128">
        <v>273178.7384581566</v>
      </c>
      <c r="F1649" s="128">
        <v>16475</v>
      </c>
      <c r="G1649" s="128">
        <v>14779.999999995034</v>
      </c>
      <c r="H1649" s="128">
        <v>257551.2384581591</v>
      </c>
      <c r="I1649" s="128">
        <v>-0.0001</v>
      </c>
      <c r="J1649" s="128">
        <v>-0.0001</v>
      </c>
    </row>
    <row r="1650" spans="1:8" ht="12.75">
      <c r="A1650" s="127">
        <v>38404.91266203704</v>
      </c>
      <c r="C1650" s="150" t="s">
        <v>1220</v>
      </c>
      <c r="D1650" s="128">
        <v>2166.960899851305</v>
      </c>
      <c r="F1650" s="128">
        <v>77.5</v>
      </c>
      <c r="G1650" s="128">
        <v>23.848480029025417</v>
      </c>
      <c r="H1650" s="128">
        <v>2166.960899851305</v>
      </c>
    </row>
    <row r="1652" spans="3:8" ht="12.75">
      <c r="C1652" s="150" t="s">
        <v>1221</v>
      </c>
      <c r="D1652" s="128">
        <v>0.7932392220865399</v>
      </c>
      <c r="F1652" s="128">
        <v>0.47040971168437024</v>
      </c>
      <c r="G1652" s="128">
        <v>0.16135642780130868</v>
      </c>
      <c r="H1652" s="128">
        <v>0.8413707939530417</v>
      </c>
    </row>
    <row r="1653" spans="1:10" ht="12.75">
      <c r="A1653" s="144" t="s">
        <v>1210</v>
      </c>
      <c r="C1653" s="145" t="s">
        <v>1211</v>
      </c>
      <c r="D1653" s="145" t="s">
        <v>1212</v>
      </c>
      <c r="F1653" s="145" t="s">
        <v>1213</v>
      </c>
      <c r="G1653" s="145" t="s">
        <v>1214</v>
      </c>
      <c r="H1653" s="145" t="s">
        <v>1215</v>
      </c>
      <c r="I1653" s="146" t="s">
        <v>1216</v>
      </c>
      <c r="J1653" s="145" t="s">
        <v>1217</v>
      </c>
    </row>
    <row r="1654" spans="1:8" ht="12.75">
      <c r="A1654" s="147" t="s">
        <v>1099</v>
      </c>
      <c r="C1654" s="148">
        <v>259.9399999999441</v>
      </c>
      <c r="D1654" s="128">
        <v>1873380.2179775238</v>
      </c>
      <c r="F1654" s="128">
        <v>24875</v>
      </c>
      <c r="G1654" s="128">
        <v>23325</v>
      </c>
      <c r="H1654" s="149" t="s">
        <v>718</v>
      </c>
    </row>
    <row r="1656" spans="4:8" ht="12.75">
      <c r="D1656" s="128">
        <v>1909061.0407714844</v>
      </c>
      <c r="F1656" s="128">
        <v>24725</v>
      </c>
      <c r="G1656" s="128">
        <v>23325</v>
      </c>
      <c r="H1656" s="149" t="s">
        <v>719</v>
      </c>
    </row>
    <row r="1658" spans="4:8" ht="12.75">
      <c r="D1658" s="128">
        <v>1877859.9516010284</v>
      </c>
      <c r="F1658" s="128">
        <v>24825</v>
      </c>
      <c r="G1658" s="128">
        <v>23375</v>
      </c>
      <c r="H1658" s="149" t="s">
        <v>720</v>
      </c>
    </row>
    <row r="1660" spans="1:10" ht="12.75">
      <c r="A1660" s="144" t="s">
        <v>1218</v>
      </c>
      <c r="C1660" s="150" t="s">
        <v>1219</v>
      </c>
      <c r="D1660" s="128">
        <v>1886767.0701166787</v>
      </c>
      <c r="F1660" s="128">
        <v>24808.333333333336</v>
      </c>
      <c r="G1660" s="128">
        <v>23341.666666666664</v>
      </c>
      <c r="H1660" s="128">
        <v>1862704.7575445913</v>
      </c>
      <c r="I1660" s="128">
        <v>-0.0001</v>
      </c>
      <c r="J1660" s="128">
        <v>-0.0001</v>
      </c>
    </row>
    <row r="1661" spans="1:8" ht="12.75">
      <c r="A1661" s="127">
        <v>38404.91333333333</v>
      </c>
      <c r="C1661" s="150" t="s">
        <v>1220</v>
      </c>
      <c r="D1661" s="128">
        <v>19436.63677191436</v>
      </c>
      <c r="F1661" s="128">
        <v>76.37626158259735</v>
      </c>
      <c r="G1661" s="128">
        <v>28.867513459481284</v>
      </c>
      <c r="H1661" s="128">
        <v>19436.63677191436</v>
      </c>
    </row>
    <row r="1663" spans="3:8" ht="12.75">
      <c r="C1663" s="150" t="s">
        <v>1221</v>
      </c>
      <c r="D1663" s="128">
        <v>1.030155607428128</v>
      </c>
      <c r="F1663" s="128">
        <v>0.3078653473265597</v>
      </c>
      <c r="G1663" s="128">
        <v>0.12367374563148001</v>
      </c>
      <c r="H1663" s="128">
        <v>1.0434630981205868</v>
      </c>
    </row>
    <row r="1664" spans="1:10" ht="12.75">
      <c r="A1664" s="144" t="s">
        <v>1210</v>
      </c>
      <c r="C1664" s="145" t="s">
        <v>1211</v>
      </c>
      <c r="D1664" s="145" t="s">
        <v>1212</v>
      </c>
      <c r="F1664" s="145" t="s">
        <v>1213</v>
      </c>
      <c r="G1664" s="145" t="s">
        <v>1214</v>
      </c>
      <c r="H1664" s="145" t="s">
        <v>1215</v>
      </c>
      <c r="I1664" s="146" t="s">
        <v>1216</v>
      </c>
      <c r="J1664" s="145" t="s">
        <v>1217</v>
      </c>
    </row>
    <row r="1665" spans="1:8" ht="12.75">
      <c r="A1665" s="147" t="s">
        <v>1101</v>
      </c>
      <c r="C1665" s="148">
        <v>285.2129999999888</v>
      </c>
      <c r="D1665" s="128">
        <v>860818.8373384476</v>
      </c>
      <c r="F1665" s="128">
        <v>13850</v>
      </c>
      <c r="G1665" s="128">
        <v>12775</v>
      </c>
      <c r="H1665" s="149" t="s">
        <v>721</v>
      </c>
    </row>
    <row r="1667" spans="4:8" ht="12.75">
      <c r="D1667" s="128">
        <v>872950.5610055923</v>
      </c>
      <c r="F1667" s="128">
        <v>14475</v>
      </c>
      <c r="G1667" s="128">
        <v>12800</v>
      </c>
      <c r="H1667" s="149" t="s">
        <v>722</v>
      </c>
    </row>
    <row r="1669" spans="4:8" ht="12.75">
      <c r="D1669" s="128">
        <v>902467.192656517</v>
      </c>
      <c r="F1669" s="128">
        <v>14375</v>
      </c>
      <c r="G1669" s="128">
        <v>12750</v>
      </c>
      <c r="H1669" s="149" t="s">
        <v>723</v>
      </c>
    </row>
    <row r="1671" spans="1:10" ht="12.75">
      <c r="A1671" s="144" t="s">
        <v>1218</v>
      </c>
      <c r="C1671" s="150" t="s">
        <v>1219</v>
      </c>
      <c r="D1671" s="128">
        <v>878745.530333519</v>
      </c>
      <c r="F1671" s="128">
        <v>14233.333333333332</v>
      </c>
      <c r="G1671" s="128">
        <v>12775</v>
      </c>
      <c r="H1671" s="128">
        <v>865290.3444442075</v>
      </c>
      <c r="I1671" s="128">
        <v>-0.0001</v>
      </c>
      <c r="J1671" s="128">
        <v>-0.0001</v>
      </c>
    </row>
    <row r="1672" spans="1:8" ht="12.75">
      <c r="A1672" s="127">
        <v>38404.9140162037</v>
      </c>
      <c r="C1672" s="150" t="s">
        <v>1220</v>
      </c>
      <c r="D1672" s="128">
        <v>21420.378785375353</v>
      </c>
      <c r="F1672" s="128">
        <v>335.7206179747281</v>
      </c>
      <c r="G1672" s="128">
        <v>25</v>
      </c>
      <c r="H1672" s="128">
        <v>21420.378785375353</v>
      </c>
    </row>
    <row r="1674" spans="3:8" ht="12.75">
      <c r="C1674" s="150" t="s">
        <v>1221</v>
      </c>
      <c r="D1674" s="128">
        <v>2.437608846470657</v>
      </c>
      <c r="F1674" s="128">
        <v>2.3586928663329854</v>
      </c>
      <c r="G1674" s="128">
        <v>0.19569471624266144</v>
      </c>
      <c r="H1674" s="128">
        <v>2.475513441575968</v>
      </c>
    </row>
    <row r="1675" spans="1:10" ht="12.75">
      <c r="A1675" s="144" t="s">
        <v>1210</v>
      </c>
      <c r="C1675" s="145" t="s">
        <v>1211</v>
      </c>
      <c r="D1675" s="145" t="s">
        <v>1212</v>
      </c>
      <c r="F1675" s="145" t="s">
        <v>1213</v>
      </c>
      <c r="G1675" s="145" t="s">
        <v>1214</v>
      </c>
      <c r="H1675" s="145" t="s">
        <v>1215</v>
      </c>
      <c r="I1675" s="146" t="s">
        <v>1216</v>
      </c>
      <c r="J1675" s="145" t="s">
        <v>1217</v>
      </c>
    </row>
    <row r="1676" spans="1:8" ht="12.75">
      <c r="A1676" s="147" t="s">
        <v>1097</v>
      </c>
      <c r="C1676" s="148">
        <v>288.1579999998212</v>
      </c>
      <c r="D1676" s="128">
        <v>438707.3155488968</v>
      </c>
      <c r="F1676" s="128">
        <v>5670</v>
      </c>
      <c r="G1676" s="128">
        <v>5250</v>
      </c>
      <c r="H1676" s="149" t="s">
        <v>724</v>
      </c>
    </row>
    <row r="1678" spans="4:8" ht="12.75">
      <c r="D1678" s="128">
        <v>424100.7691717148</v>
      </c>
      <c r="F1678" s="128">
        <v>5670</v>
      </c>
      <c r="G1678" s="128">
        <v>5250</v>
      </c>
      <c r="H1678" s="149" t="s">
        <v>725</v>
      </c>
    </row>
    <row r="1680" spans="4:8" ht="12.75">
      <c r="D1680" s="128">
        <v>427046.83265829086</v>
      </c>
      <c r="F1680" s="128">
        <v>5670</v>
      </c>
      <c r="G1680" s="128">
        <v>5250</v>
      </c>
      <c r="H1680" s="149" t="s">
        <v>504</v>
      </c>
    </row>
    <row r="1682" spans="1:10" ht="12.75">
      <c r="A1682" s="144" t="s">
        <v>1218</v>
      </c>
      <c r="C1682" s="150" t="s">
        <v>1219</v>
      </c>
      <c r="D1682" s="128">
        <v>429951.6391263008</v>
      </c>
      <c r="F1682" s="128">
        <v>5670</v>
      </c>
      <c r="G1682" s="128">
        <v>5250</v>
      </c>
      <c r="H1682" s="128">
        <v>424494.89133869024</v>
      </c>
      <c r="I1682" s="128">
        <v>-0.0001</v>
      </c>
      <c r="J1682" s="128">
        <v>-0.0001</v>
      </c>
    </row>
    <row r="1683" spans="1:8" ht="12.75">
      <c r="A1683" s="127">
        <v>38404.91444444445</v>
      </c>
      <c r="C1683" s="150" t="s">
        <v>1220</v>
      </c>
      <c r="D1683" s="128">
        <v>7724.39154429884</v>
      </c>
      <c r="H1683" s="128">
        <v>7724.39154429884</v>
      </c>
    </row>
    <row r="1685" spans="3:8" ht="12.75">
      <c r="C1685" s="150" t="s">
        <v>1221</v>
      </c>
      <c r="D1685" s="128">
        <v>1.796572181930851</v>
      </c>
      <c r="F1685" s="128">
        <v>0</v>
      </c>
      <c r="G1685" s="128">
        <v>0</v>
      </c>
      <c r="H1685" s="128">
        <v>1.8196665500353004</v>
      </c>
    </row>
    <row r="1686" spans="1:10" ht="12.75">
      <c r="A1686" s="144" t="s">
        <v>1210</v>
      </c>
      <c r="C1686" s="145" t="s">
        <v>1211</v>
      </c>
      <c r="D1686" s="145" t="s">
        <v>1212</v>
      </c>
      <c r="F1686" s="145" t="s">
        <v>1213</v>
      </c>
      <c r="G1686" s="145" t="s">
        <v>1214</v>
      </c>
      <c r="H1686" s="145" t="s">
        <v>1215</v>
      </c>
      <c r="I1686" s="146" t="s">
        <v>1216</v>
      </c>
      <c r="J1686" s="145" t="s">
        <v>1217</v>
      </c>
    </row>
    <row r="1687" spans="1:8" ht="12.75">
      <c r="A1687" s="147" t="s">
        <v>1098</v>
      </c>
      <c r="C1687" s="148">
        <v>334.94100000010803</v>
      </c>
      <c r="D1687" s="128">
        <v>188199.5328221321</v>
      </c>
      <c r="F1687" s="128">
        <v>38800</v>
      </c>
      <c r="H1687" s="149" t="s">
        <v>505</v>
      </c>
    </row>
    <row r="1689" spans="4:8" ht="12.75">
      <c r="D1689" s="128">
        <v>187915.74333500862</v>
      </c>
      <c r="F1689" s="128">
        <v>38800</v>
      </c>
      <c r="H1689" s="149" t="s">
        <v>506</v>
      </c>
    </row>
    <row r="1691" spans="4:8" ht="12.75">
      <c r="D1691" s="128">
        <v>192855.67076134682</v>
      </c>
      <c r="F1691" s="128">
        <v>38900</v>
      </c>
      <c r="H1691" s="149" t="s">
        <v>507</v>
      </c>
    </row>
    <row r="1693" spans="1:10" ht="12.75">
      <c r="A1693" s="144" t="s">
        <v>1218</v>
      </c>
      <c r="C1693" s="150" t="s">
        <v>1219</v>
      </c>
      <c r="D1693" s="128">
        <v>189656.98230616254</v>
      </c>
      <c r="F1693" s="128">
        <v>38833.333333333336</v>
      </c>
      <c r="H1693" s="128">
        <v>150823.6489728292</v>
      </c>
      <c r="I1693" s="128">
        <v>-0.0001</v>
      </c>
      <c r="J1693" s="128">
        <v>-0.0001</v>
      </c>
    </row>
    <row r="1694" spans="1:8" ht="12.75">
      <c r="A1694" s="127">
        <v>38404.91488425926</v>
      </c>
      <c r="C1694" s="150" t="s">
        <v>1220</v>
      </c>
      <c r="D1694" s="128">
        <v>2773.777206850288</v>
      </c>
      <c r="F1694" s="128">
        <v>57.73502691896257</v>
      </c>
      <c r="H1694" s="128">
        <v>2773.777206850288</v>
      </c>
    </row>
    <row r="1696" spans="3:8" ht="12.75">
      <c r="C1696" s="150" t="s">
        <v>1221</v>
      </c>
      <c r="D1696" s="128">
        <v>1.462523115744081</v>
      </c>
      <c r="F1696" s="128">
        <v>0.14867388906170617</v>
      </c>
      <c r="H1696" s="128">
        <v>1.8390863937723612</v>
      </c>
    </row>
    <row r="1697" spans="1:10" ht="12.75">
      <c r="A1697" s="144" t="s">
        <v>1210</v>
      </c>
      <c r="C1697" s="145" t="s">
        <v>1211</v>
      </c>
      <c r="D1697" s="145" t="s">
        <v>1212</v>
      </c>
      <c r="F1697" s="145" t="s">
        <v>1213</v>
      </c>
      <c r="G1697" s="145" t="s">
        <v>1214</v>
      </c>
      <c r="H1697" s="145" t="s">
        <v>1215</v>
      </c>
      <c r="I1697" s="146" t="s">
        <v>1216</v>
      </c>
      <c r="J1697" s="145" t="s">
        <v>1217</v>
      </c>
    </row>
    <row r="1698" spans="1:8" ht="12.75">
      <c r="A1698" s="147" t="s">
        <v>1102</v>
      </c>
      <c r="C1698" s="148">
        <v>393.36599999992177</v>
      </c>
      <c r="D1698" s="128">
        <v>3925758.0564231873</v>
      </c>
      <c r="F1698" s="128">
        <v>14100</v>
      </c>
      <c r="G1698" s="128">
        <v>15800</v>
      </c>
      <c r="H1698" s="149" t="s">
        <v>508</v>
      </c>
    </row>
    <row r="1700" spans="4:8" ht="12.75">
      <c r="D1700" s="128">
        <v>3838320.0221862793</v>
      </c>
      <c r="F1700" s="128">
        <v>14100</v>
      </c>
      <c r="G1700" s="128">
        <v>16200</v>
      </c>
      <c r="H1700" s="149" t="s">
        <v>509</v>
      </c>
    </row>
    <row r="1702" spans="4:8" ht="12.75">
      <c r="D1702" s="128">
        <v>3930690.8200416565</v>
      </c>
      <c r="F1702" s="128">
        <v>15100</v>
      </c>
      <c r="G1702" s="128">
        <v>15800</v>
      </c>
      <c r="H1702" s="149" t="s">
        <v>510</v>
      </c>
    </row>
    <row r="1704" spans="1:10" ht="12.75">
      <c r="A1704" s="144" t="s">
        <v>1218</v>
      </c>
      <c r="C1704" s="150" t="s">
        <v>1219</v>
      </c>
      <c r="D1704" s="128">
        <v>3898256.299550374</v>
      </c>
      <c r="F1704" s="128">
        <v>14433.333333333332</v>
      </c>
      <c r="G1704" s="128">
        <v>15933.333333333332</v>
      </c>
      <c r="H1704" s="128">
        <v>3883072.966217041</v>
      </c>
      <c r="I1704" s="128">
        <v>-0.0001</v>
      </c>
      <c r="J1704" s="128">
        <v>-0.0001</v>
      </c>
    </row>
    <row r="1705" spans="1:8" ht="12.75">
      <c r="A1705" s="127">
        <v>38404.91533564815</v>
      </c>
      <c r="C1705" s="150" t="s">
        <v>1220</v>
      </c>
      <c r="D1705" s="128">
        <v>51964.90207271314</v>
      </c>
      <c r="F1705" s="128">
        <v>577.3502691896258</v>
      </c>
      <c r="G1705" s="128">
        <v>230.94010767585027</v>
      </c>
      <c r="H1705" s="128">
        <v>51964.90207271314</v>
      </c>
    </row>
    <row r="1707" spans="3:8" ht="12.75">
      <c r="C1707" s="150" t="s">
        <v>1221</v>
      </c>
      <c r="D1707" s="128">
        <v>1.3330293874906787</v>
      </c>
      <c r="F1707" s="128">
        <v>4.000117338496254</v>
      </c>
      <c r="G1707" s="128">
        <v>1.449414901731278</v>
      </c>
      <c r="H1707" s="128">
        <v>1.3382417102333846</v>
      </c>
    </row>
    <row r="1708" spans="1:10" ht="12.75">
      <c r="A1708" s="144" t="s">
        <v>1210</v>
      </c>
      <c r="C1708" s="145" t="s">
        <v>1211</v>
      </c>
      <c r="D1708" s="145" t="s">
        <v>1212</v>
      </c>
      <c r="F1708" s="145" t="s">
        <v>1213</v>
      </c>
      <c r="G1708" s="145" t="s">
        <v>1214</v>
      </c>
      <c r="H1708" s="145" t="s">
        <v>1215</v>
      </c>
      <c r="I1708" s="146" t="s">
        <v>1216</v>
      </c>
      <c r="J1708" s="145" t="s">
        <v>1217</v>
      </c>
    </row>
    <row r="1709" spans="1:8" ht="12.75">
      <c r="A1709" s="147" t="s">
        <v>1096</v>
      </c>
      <c r="C1709" s="148">
        <v>396.15199999976903</v>
      </c>
      <c r="D1709" s="128">
        <v>4627668.091430664</v>
      </c>
      <c r="F1709" s="128">
        <v>124100</v>
      </c>
      <c r="G1709" s="128">
        <v>129400</v>
      </c>
      <c r="H1709" s="149" t="s">
        <v>511</v>
      </c>
    </row>
    <row r="1711" spans="4:8" ht="12.75">
      <c r="D1711" s="128">
        <v>4579376.0419540405</v>
      </c>
      <c r="F1711" s="128">
        <v>125600</v>
      </c>
      <c r="G1711" s="128">
        <v>127700</v>
      </c>
      <c r="H1711" s="149" t="s">
        <v>512</v>
      </c>
    </row>
    <row r="1713" spans="4:8" ht="12.75">
      <c r="D1713" s="128">
        <v>4602632.826545715</v>
      </c>
      <c r="F1713" s="128">
        <v>123100</v>
      </c>
      <c r="G1713" s="128">
        <v>129200</v>
      </c>
      <c r="H1713" s="149" t="s">
        <v>513</v>
      </c>
    </row>
    <row r="1715" spans="1:10" ht="12.75">
      <c r="A1715" s="144" t="s">
        <v>1218</v>
      </c>
      <c r="C1715" s="150" t="s">
        <v>1219</v>
      </c>
      <c r="D1715" s="128">
        <v>4603225.65331014</v>
      </c>
      <c r="F1715" s="128">
        <v>124266.66666666666</v>
      </c>
      <c r="G1715" s="128">
        <v>128766.66666666666</v>
      </c>
      <c r="H1715" s="128">
        <v>4476733.065121475</v>
      </c>
      <c r="I1715" s="128">
        <v>-0.0001</v>
      </c>
      <c r="J1715" s="128">
        <v>-0.0001</v>
      </c>
    </row>
    <row r="1716" spans="1:8" ht="12.75">
      <c r="A1716" s="127">
        <v>38404.91579861111</v>
      </c>
      <c r="C1716" s="150" t="s">
        <v>1220</v>
      </c>
      <c r="D1716" s="128">
        <v>24151.48221828217</v>
      </c>
      <c r="F1716" s="128">
        <v>1258.3057392117917</v>
      </c>
      <c r="G1716" s="128">
        <v>929.1573243177569</v>
      </c>
      <c r="H1716" s="128">
        <v>24151.48221828217</v>
      </c>
    </row>
    <row r="1718" spans="3:8" ht="12.75">
      <c r="C1718" s="150" t="s">
        <v>1221</v>
      </c>
      <c r="D1718" s="128">
        <v>0.5246643123157573</v>
      </c>
      <c r="F1718" s="128">
        <v>1.0125850905674292</v>
      </c>
      <c r="G1718" s="128">
        <v>0.7215821830062831</v>
      </c>
      <c r="H1718" s="128">
        <v>0.5394889949201567</v>
      </c>
    </row>
    <row r="1719" spans="1:10" ht="12.75">
      <c r="A1719" s="144" t="s">
        <v>1210</v>
      </c>
      <c r="C1719" s="145" t="s">
        <v>1211</v>
      </c>
      <c r="D1719" s="145" t="s">
        <v>1212</v>
      </c>
      <c r="F1719" s="145" t="s">
        <v>1213</v>
      </c>
      <c r="G1719" s="145" t="s">
        <v>1214</v>
      </c>
      <c r="H1719" s="145" t="s">
        <v>1215</v>
      </c>
      <c r="I1719" s="146" t="s">
        <v>1216</v>
      </c>
      <c r="J1719" s="145" t="s">
        <v>1217</v>
      </c>
    </row>
    <row r="1720" spans="1:8" ht="12.75">
      <c r="A1720" s="147" t="s">
        <v>1103</v>
      </c>
      <c r="C1720" s="148">
        <v>589.5920000001788</v>
      </c>
      <c r="D1720" s="128">
        <v>323066.14385938644</v>
      </c>
      <c r="F1720" s="128">
        <v>3040</v>
      </c>
      <c r="G1720" s="128">
        <v>3070</v>
      </c>
      <c r="H1720" s="149" t="s">
        <v>514</v>
      </c>
    </row>
    <row r="1722" spans="4:8" ht="12.75">
      <c r="D1722" s="128">
        <v>302351.5968952179</v>
      </c>
      <c r="F1722" s="128">
        <v>2950</v>
      </c>
      <c r="G1722" s="128">
        <v>3140</v>
      </c>
      <c r="H1722" s="149" t="s">
        <v>515</v>
      </c>
    </row>
    <row r="1724" spans="4:8" ht="12.75">
      <c r="D1724" s="128">
        <v>302466.76621961594</v>
      </c>
      <c r="F1724" s="128">
        <v>3020</v>
      </c>
      <c r="G1724" s="128">
        <v>3020</v>
      </c>
      <c r="H1724" s="149" t="s">
        <v>516</v>
      </c>
    </row>
    <row r="1726" spans="1:10" ht="12.75">
      <c r="A1726" s="144" t="s">
        <v>1218</v>
      </c>
      <c r="C1726" s="150" t="s">
        <v>1219</v>
      </c>
      <c r="D1726" s="128">
        <v>309294.8356580734</v>
      </c>
      <c r="F1726" s="128">
        <v>3003.333333333333</v>
      </c>
      <c r="G1726" s="128">
        <v>3076.666666666667</v>
      </c>
      <c r="H1726" s="128">
        <v>306252.61111135094</v>
      </c>
      <c r="I1726" s="128">
        <v>-0.0001</v>
      </c>
      <c r="J1726" s="128">
        <v>-0.0001</v>
      </c>
    </row>
    <row r="1727" spans="1:8" ht="12.75">
      <c r="A1727" s="127">
        <v>38404.916296296295</v>
      </c>
      <c r="C1727" s="150" t="s">
        <v>1220</v>
      </c>
      <c r="D1727" s="128">
        <v>11926.441765043503</v>
      </c>
      <c r="F1727" s="128">
        <v>47.25815626252608</v>
      </c>
      <c r="G1727" s="128">
        <v>60.27713773341708</v>
      </c>
      <c r="H1727" s="128">
        <v>11926.441765043503</v>
      </c>
    </row>
    <row r="1729" spans="3:8" ht="12.75">
      <c r="C1729" s="150" t="s">
        <v>1221</v>
      </c>
      <c r="D1729" s="128">
        <v>3.8560106377683683</v>
      </c>
      <c r="F1729" s="128">
        <v>1.5735235159553642</v>
      </c>
      <c r="G1729" s="128">
        <v>1.9591702405227651</v>
      </c>
      <c r="H1729" s="128">
        <v>3.8943151282087016</v>
      </c>
    </row>
    <row r="1730" spans="1:10" ht="12.75">
      <c r="A1730" s="144" t="s">
        <v>1210</v>
      </c>
      <c r="C1730" s="145" t="s">
        <v>1211</v>
      </c>
      <c r="D1730" s="145" t="s">
        <v>1212</v>
      </c>
      <c r="F1730" s="145" t="s">
        <v>1213</v>
      </c>
      <c r="G1730" s="145" t="s">
        <v>1214</v>
      </c>
      <c r="H1730" s="145" t="s">
        <v>1215</v>
      </c>
      <c r="I1730" s="146" t="s">
        <v>1216</v>
      </c>
      <c r="J1730" s="145" t="s">
        <v>1217</v>
      </c>
    </row>
    <row r="1731" spans="1:8" ht="12.75">
      <c r="A1731" s="147" t="s">
        <v>1104</v>
      </c>
      <c r="C1731" s="148">
        <v>766.4900000002235</v>
      </c>
      <c r="D1731" s="128">
        <v>2205.259485412389</v>
      </c>
      <c r="F1731" s="128">
        <v>1700</v>
      </c>
      <c r="G1731" s="128">
        <v>1586</v>
      </c>
      <c r="H1731" s="149" t="s">
        <v>517</v>
      </c>
    </row>
    <row r="1733" spans="4:8" ht="12.75">
      <c r="D1733" s="128">
        <v>2113.38388582319</v>
      </c>
      <c r="F1733" s="128">
        <v>1712</v>
      </c>
      <c r="G1733" s="128">
        <v>1565</v>
      </c>
      <c r="H1733" s="149" t="s">
        <v>518</v>
      </c>
    </row>
    <row r="1735" spans="4:8" ht="12.75">
      <c r="D1735" s="128">
        <v>2235.527402572334</v>
      </c>
      <c r="F1735" s="128">
        <v>1775</v>
      </c>
      <c r="G1735" s="128">
        <v>1584</v>
      </c>
      <c r="H1735" s="149" t="s">
        <v>519</v>
      </c>
    </row>
    <row r="1737" spans="1:10" ht="12.75">
      <c r="A1737" s="144" t="s">
        <v>1218</v>
      </c>
      <c r="C1737" s="150" t="s">
        <v>1219</v>
      </c>
      <c r="D1737" s="128">
        <v>2184.7235912693045</v>
      </c>
      <c r="F1737" s="128">
        <v>1729</v>
      </c>
      <c r="G1737" s="128">
        <v>1578.3333333333335</v>
      </c>
      <c r="H1737" s="128">
        <v>533.9967620010117</v>
      </c>
      <c r="I1737" s="128">
        <v>-0.0001</v>
      </c>
      <c r="J1737" s="128">
        <v>-0.0001</v>
      </c>
    </row>
    <row r="1738" spans="1:8" ht="12.75">
      <c r="A1738" s="127">
        <v>38404.91679398148</v>
      </c>
      <c r="C1738" s="150" t="s">
        <v>1220</v>
      </c>
      <c r="D1738" s="128">
        <v>63.60858339999521</v>
      </c>
      <c r="F1738" s="128">
        <v>40.28647415696737</v>
      </c>
      <c r="G1738" s="128">
        <v>11.590225767142474</v>
      </c>
      <c r="H1738" s="128">
        <v>63.60858339999521</v>
      </c>
    </row>
    <row r="1740" spans="3:8" ht="12.75">
      <c r="C1740" s="150" t="s">
        <v>1221</v>
      </c>
      <c r="D1740" s="128">
        <v>2.9115162968071036</v>
      </c>
      <c r="F1740" s="128">
        <v>2.330044774839062</v>
      </c>
      <c r="G1740" s="128">
        <v>0.7343332059435569</v>
      </c>
      <c r="H1740" s="128">
        <v>11.911791966984755</v>
      </c>
    </row>
    <row r="1741" spans="1:16" ht="12.75">
      <c r="A1741" s="138" t="s">
        <v>1275</v>
      </c>
      <c r="B1741" s="133" t="s">
        <v>520</v>
      </c>
      <c r="D1741" s="138" t="s">
        <v>1276</v>
      </c>
      <c r="E1741" s="133" t="s">
        <v>1277</v>
      </c>
      <c r="F1741" s="134" t="s">
        <v>1163</v>
      </c>
      <c r="G1741" s="139" t="s">
        <v>1279</v>
      </c>
      <c r="H1741" s="140">
        <v>2</v>
      </c>
      <c r="I1741" s="141" t="s">
        <v>1280</v>
      </c>
      <c r="J1741" s="140">
        <v>1</v>
      </c>
      <c r="K1741" s="139" t="s">
        <v>1281</v>
      </c>
      <c r="L1741" s="142">
        <v>1</v>
      </c>
      <c r="M1741" s="139" t="s">
        <v>1282</v>
      </c>
      <c r="N1741" s="143">
        <v>1</v>
      </c>
      <c r="O1741" s="139" t="s">
        <v>1283</v>
      </c>
      <c r="P1741" s="143">
        <v>1</v>
      </c>
    </row>
    <row r="1743" spans="1:10" ht="12.75">
      <c r="A1743" s="144" t="s">
        <v>1210</v>
      </c>
      <c r="C1743" s="145" t="s">
        <v>1211</v>
      </c>
      <c r="D1743" s="145" t="s">
        <v>1212</v>
      </c>
      <c r="F1743" s="145" t="s">
        <v>1213</v>
      </c>
      <c r="G1743" s="145" t="s">
        <v>1214</v>
      </c>
      <c r="H1743" s="145" t="s">
        <v>1215</v>
      </c>
      <c r="I1743" s="146" t="s">
        <v>1216</v>
      </c>
      <c r="J1743" s="145" t="s">
        <v>1217</v>
      </c>
    </row>
    <row r="1744" spans="1:8" ht="12.75">
      <c r="A1744" s="147" t="s">
        <v>1081</v>
      </c>
      <c r="C1744" s="148">
        <v>178.2290000000503</v>
      </c>
      <c r="D1744" s="128">
        <v>458.50000000046566</v>
      </c>
      <c r="F1744" s="128">
        <v>407</v>
      </c>
      <c r="G1744" s="128">
        <v>422</v>
      </c>
      <c r="H1744" s="149" t="s">
        <v>521</v>
      </c>
    </row>
    <row r="1746" spans="4:8" ht="12.75">
      <c r="D1746" s="128">
        <v>455.5329114627093</v>
      </c>
      <c r="F1746" s="128">
        <v>407</v>
      </c>
      <c r="G1746" s="128">
        <v>416.00000000046566</v>
      </c>
      <c r="H1746" s="149" t="s">
        <v>522</v>
      </c>
    </row>
    <row r="1748" spans="4:8" ht="12.75">
      <c r="D1748" s="128">
        <v>454.4315997157246</v>
      </c>
      <c r="F1748" s="128">
        <v>449</v>
      </c>
      <c r="G1748" s="128">
        <v>471</v>
      </c>
      <c r="H1748" s="149" t="s">
        <v>523</v>
      </c>
    </row>
    <row r="1750" spans="1:8" ht="12.75">
      <c r="A1750" s="144" t="s">
        <v>1218</v>
      </c>
      <c r="C1750" s="150" t="s">
        <v>1219</v>
      </c>
      <c r="D1750" s="128">
        <v>456.1548370596332</v>
      </c>
      <c r="F1750" s="128">
        <v>421</v>
      </c>
      <c r="G1750" s="128">
        <v>436.33333333348855</v>
      </c>
      <c r="H1750" s="128">
        <v>25.446581317759616</v>
      </c>
    </row>
    <row r="1751" spans="1:8" ht="12.75">
      <c r="A1751" s="127">
        <v>38404.9190625</v>
      </c>
      <c r="C1751" s="150" t="s">
        <v>1220</v>
      </c>
      <c r="D1751" s="128">
        <v>2.104296510773212</v>
      </c>
      <c r="F1751" s="128">
        <v>24.248711305964278</v>
      </c>
      <c r="G1751" s="128">
        <v>30.171730698184955</v>
      </c>
      <c r="H1751" s="128">
        <v>2.104296510773212</v>
      </c>
    </row>
    <row r="1753" spans="3:8" ht="12.75">
      <c r="C1753" s="150" t="s">
        <v>1221</v>
      </c>
      <c r="D1753" s="128">
        <v>0.4613118923253063</v>
      </c>
      <c r="F1753" s="128">
        <v>5.759788908780114</v>
      </c>
      <c r="G1753" s="128">
        <v>6.914835148550242</v>
      </c>
      <c r="H1753" s="128">
        <v>8.269466473693214</v>
      </c>
    </row>
    <row r="1754" spans="1:10" ht="12.75">
      <c r="A1754" s="144" t="s">
        <v>1210</v>
      </c>
      <c r="C1754" s="145" t="s">
        <v>1211</v>
      </c>
      <c r="D1754" s="145" t="s">
        <v>1212</v>
      </c>
      <c r="F1754" s="145" t="s">
        <v>1213</v>
      </c>
      <c r="G1754" s="145" t="s">
        <v>1214</v>
      </c>
      <c r="H1754" s="145" t="s">
        <v>1215</v>
      </c>
      <c r="I1754" s="146" t="s">
        <v>1216</v>
      </c>
      <c r="J1754" s="145" t="s">
        <v>1217</v>
      </c>
    </row>
    <row r="1755" spans="1:8" ht="12.75">
      <c r="A1755" s="147" t="s">
        <v>1097</v>
      </c>
      <c r="C1755" s="148">
        <v>251.61100000003353</v>
      </c>
      <c r="D1755" s="128">
        <v>4007782.933074951</v>
      </c>
      <c r="F1755" s="128">
        <v>32600</v>
      </c>
      <c r="G1755" s="128">
        <v>30500</v>
      </c>
      <c r="H1755" s="149" t="s">
        <v>524</v>
      </c>
    </row>
    <row r="1757" spans="4:8" ht="12.75">
      <c r="D1757" s="128">
        <v>3983103.1957702637</v>
      </c>
      <c r="F1757" s="128">
        <v>32400</v>
      </c>
      <c r="G1757" s="128">
        <v>30600</v>
      </c>
      <c r="H1757" s="149" t="s">
        <v>525</v>
      </c>
    </row>
    <row r="1759" spans="4:8" ht="12.75">
      <c r="D1759" s="128">
        <v>3982571.5659866333</v>
      </c>
      <c r="F1759" s="128">
        <v>34500</v>
      </c>
      <c r="G1759" s="128">
        <v>30900</v>
      </c>
      <c r="H1759" s="149" t="s">
        <v>526</v>
      </c>
    </row>
    <row r="1761" spans="1:10" ht="12.75">
      <c r="A1761" s="144" t="s">
        <v>1218</v>
      </c>
      <c r="C1761" s="150" t="s">
        <v>1219</v>
      </c>
      <c r="D1761" s="128">
        <v>3991152.5649439497</v>
      </c>
      <c r="F1761" s="128">
        <v>33166.666666666664</v>
      </c>
      <c r="G1761" s="128">
        <v>30666.666666666664</v>
      </c>
      <c r="H1761" s="128">
        <v>3959248.2202926166</v>
      </c>
      <c r="I1761" s="128">
        <v>-0.0001</v>
      </c>
      <c r="J1761" s="128">
        <v>-0.0001</v>
      </c>
    </row>
    <row r="1762" spans="1:8" ht="12.75">
      <c r="A1762" s="127">
        <v>38404.919583333336</v>
      </c>
      <c r="C1762" s="150" t="s">
        <v>1220</v>
      </c>
      <c r="D1762" s="128">
        <v>14404.774058970866</v>
      </c>
      <c r="F1762" s="128">
        <v>1159.0225767142474</v>
      </c>
      <c r="G1762" s="128">
        <v>208.16659994661327</v>
      </c>
      <c r="H1762" s="128">
        <v>14404.774058970866</v>
      </c>
    </row>
    <row r="1764" spans="3:8" ht="12.75">
      <c r="C1764" s="150" t="s">
        <v>1221</v>
      </c>
      <c r="D1764" s="128">
        <v>0.360917650342268</v>
      </c>
      <c r="F1764" s="128">
        <v>3.4945404323042646</v>
      </c>
      <c r="G1764" s="128">
        <v>0.6788041302606956</v>
      </c>
      <c r="H1764" s="128">
        <v>0.36382599062976284</v>
      </c>
    </row>
    <row r="1765" spans="1:10" ht="12.75">
      <c r="A1765" s="144" t="s">
        <v>1210</v>
      </c>
      <c r="C1765" s="145" t="s">
        <v>1211</v>
      </c>
      <c r="D1765" s="145" t="s">
        <v>1212</v>
      </c>
      <c r="F1765" s="145" t="s">
        <v>1213</v>
      </c>
      <c r="G1765" s="145" t="s">
        <v>1214</v>
      </c>
      <c r="H1765" s="145" t="s">
        <v>1215</v>
      </c>
      <c r="I1765" s="146" t="s">
        <v>1216</v>
      </c>
      <c r="J1765" s="145" t="s">
        <v>1217</v>
      </c>
    </row>
    <row r="1766" spans="1:8" ht="12.75">
      <c r="A1766" s="147" t="s">
        <v>1100</v>
      </c>
      <c r="C1766" s="148">
        <v>257.6099999998696</v>
      </c>
      <c r="D1766" s="128">
        <v>394640.3165049553</v>
      </c>
      <c r="F1766" s="128">
        <v>18105</v>
      </c>
      <c r="G1766" s="128">
        <v>15375</v>
      </c>
      <c r="H1766" s="149" t="s">
        <v>527</v>
      </c>
    </row>
    <row r="1768" spans="4:8" ht="12.75">
      <c r="D1768" s="128">
        <v>380066.32018375397</v>
      </c>
      <c r="F1768" s="128">
        <v>17437.5</v>
      </c>
      <c r="G1768" s="128">
        <v>15342.5</v>
      </c>
      <c r="H1768" s="149" t="s">
        <v>528</v>
      </c>
    </row>
    <row r="1770" spans="4:8" ht="12.75">
      <c r="D1770" s="128">
        <v>394700.1838030815</v>
      </c>
      <c r="F1770" s="128">
        <v>17887.5</v>
      </c>
      <c r="G1770" s="128">
        <v>15380</v>
      </c>
      <c r="H1770" s="149" t="s">
        <v>529</v>
      </c>
    </row>
    <row r="1772" spans="1:10" ht="12.75">
      <c r="A1772" s="144" t="s">
        <v>1218</v>
      </c>
      <c r="C1772" s="150" t="s">
        <v>1219</v>
      </c>
      <c r="D1772" s="128">
        <v>389802.27349726355</v>
      </c>
      <c r="F1772" s="128">
        <v>17810</v>
      </c>
      <c r="G1772" s="128">
        <v>15365.833333333332</v>
      </c>
      <c r="H1772" s="128">
        <v>373214.3568305969</v>
      </c>
      <c r="I1772" s="128">
        <v>-0.0001</v>
      </c>
      <c r="J1772" s="128">
        <v>-0.0001</v>
      </c>
    </row>
    <row r="1773" spans="1:8" ht="12.75">
      <c r="A1773" s="127">
        <v>38404.92023148148</v>
      </c>
      <c r="C1773" s="150" t="s">
        <v>1220</v>
      </c>
      <c r="D1773" s="128">
        <v>8431.636034333358</v>
      </c>
      <c r="F1773" s="128">
        <v>340.43171121386445</v>
      </c>
      <c r="G1773" s="128">
        <v>20.361319538117694</v>
      </c>
      <c r="H1773" s="128">
        <v>8431.636034333358</v>
      </c>
    </row>
    <row r="1775" spans="3:8" ht="12.75">
      <c r="C1775" s="150" t="s">
        <v>1221</v>
      </c>
      <c r="D1775" s="128">
        <v>2.1630546068101753</v>
      </c>
      <c r="F1775" s="128">
        <v>1.9114638473546577</v>
      </c>
      <c r="G1775" s="128">
        <v>0.1325103500501179</v>
      </c>
      <c r="H1775" s="128">
        <v>2.259193913636206</v>
      </c>
    </row>
    <row r="1776" spans="1:10" ht="12.75">
      <c r="A1776" s="144" t="s">
        <v>1210</v>
      </c>
      <c r="C1776" s="145" t="s">
        <v>1211</v>
      </c>
      <c r="D1776" s="145" t="s">
        <v>1212</v>
      </c>
      <c r="F1776" s="145" t="s">
        <v>1213</v>
      </c>
      <c r="G1776" s="145" t="s">
        <v>1214</v>
      </c>
      <c r="H1776" s="145" t="s">
        <v>1215</v>
      </c>
      <c r="I1776" s="146" t="s">
        <v>1216</v>
      </c>
      <c r="J1776" s="145" t="s">
        <v>1217</v>
      </c>
    </row>
    <row r="1777" spans="1:8" ht="12.75">
      <c r="A1777" s="147" t="s">
        <v>1099</v>
      </c>
      <c r="C1777" s="148">
        <v>259.9399999999441</v>
      </c>
      <c r="D1777" s="128">
        <v>3972956.905632019</v>
      </c>
      <c r="F1777" s="128">
        <v>30000</v>
      </c>
      <c r="G1777" s="128">
        <v>26975</v>
      </c>
      <c r="H1777" s="149" t="s">
        <v>530</v>
      </c>
    </row>
    <row r="1779" spans="4:8" ht="12.75">
      <c r="D1779" s="128">
        <v>3926821.9874153137</v>
      </c>
      <c r="F1779" s="128">
        <v>30725</v>
      </c>
      <c r="G1779" s="128">
        <v>27075</v>
      </c>
      <c r="H1779" s="149" t="s">
        <v>531</v>
      </c>
    </row>
    <row r="1781" spans="4:8" ht="12.75">
      <c r="D1781" s="128">
        <v>3884069.5437660217</v>
      </c>
      <c r="F1781" s="128">
        <v>30150</v>
      </c>
      <c r="G1781" s="128">
        <v>27250</v>
      </c>
      <c r="H1781" s="149" t="s">
        <v>532</v>
      </c>
    </row>
    <row r="1783" spans="1:10" ht="12.75">
      <c r="A1783" s="144" t="s">
        <v>1218</v>
      </c>
      <c r="C1783" s="150" t="s">
        <v>1219</v>
      </c>
      <c r="D1783" s="128">
        <v>3927949.478937785</v>
      </c>
      <c r="F1783" s="128">
        <v>30291.666666666664</v>
      </c>
      <c r="G1783" s="128">
        <v>27100</v>
      </c>
      <c r="H1783" s="128">
        <v>3899281.255177693</v>
      </c>
      <c r="I1783" s="128">
        <v>-0.0001</v>
      </c>
      <c r="J1783" s="128">
        <v>-0.0001</v>
      </c>
    </row>
    <row r="1784" spans="1:8" ht="12.75">
      <c r="A1784" s="127">
        <v>38404.920902777776</v>
      </c>
      <c r="C1784" s="150" t="s">
        <v>1220</v>
      </c>
      <c r="D1784" s="128">
        <v>44454.40588655602</v>
      </c>
      <c r="F1784" s="128">
        <v>382.6987501068345</v>
      </c>
      <c r="G1784" s="128">
        <v>139.19410907075056</v>
      </c>
      <c r="H1784" s="128">
        <v>44454.40588655602</v>
      </c>
    </row>
    <row r="1786" spans="3:8" ht="12.75">
      <c r="C1786" s="150" t="s">
        <v>1221</v>
      </c>
      <c r="D1786" s="128">
        <v>1.1317458670211207</v>
      </c>
      <c r="F1786" s="128">
        <v>1.263379642718574</v>
      </c>
      <c r="G1786" s="128">
        <v>0.5136313987850574</v>
      </c>
      <c r="H1786" s="128">
        <v>1.1400666681206149</v>
      </c>
    </row>
    <row r="1787" spans="1:10" ht="12.75">
      <c r="A1787" s="144" t="s">
        <v>1210</v>
      </c>
      <c r="C1787" s="145" t="s">
        <v>1211</v>
      </c>
      <c r="D1787" s="145" t="s">
        <v>1212</v>
      </c>
      <c r="F1787" s="145" t="s">
        <v>1213</v>
      </c>
      <c r="G1787" s="145" t="s">
        <v>1214</v>
      </c>
      <c r="H1787" s="145" t="s">
        <v>1215</v>
      </c>
      <c r="I1787" s="146" t="s">
        <v>1216</v>
      </c>
      <c r="J1787" s="145" t="s">
        <v>1217</v>
      </c>
    </row>
    <row r="1788" spans="1:8" ht="12.75">
      <c r="A1788" s="147" t="s">
        <v>1101</v>
      </c>
      <c r="C1788" s="148">
        <v>285.2129999999888</v>
      </c>
      <c r="D1788" s="128">
        <v>3209659.98090744</v>
      </c>
      <c r="F1788" s="128">
        <v>24950</v>
      </c>
      <c r="G1788" s="128">
        <v>18000</v>
      </c>
      <c r="H1788" s="149" t="s">
        <v>533</v>
      </c>
    </row>
    <row r="1790" spans="4:8" ht="12.75">
      <c r="D1790" s="128">
        <v>3265158.171222687</v>
      </c>
      <c r="F1790" s="128">
        <v>24375</v>
      </c>
      <c r="G1790" s="128">
        <v>18350</v>
      </c>
      <c r="H1790" s="149" t="s">
        <v>534</v>
      </c>
    </row>
    <row r="1792" spans="4:8" ht="12.75">
      <c r="D1792" s="128">
        <v>3149549.398765564</v>
      </c>
      <c r="F1792" s="128">
        <v>26900</v>
      </c>
      <c r="G1792" s="128">
        <v>17950</v>
      </c>
      <c r="H1792" s="149" t="s">
        <v>535</v>
      </c>
    </row>
    <row r="1794" spans="1:10" ht="12.75">
      <c r="A1794" s="144" t="s">
        <v>1218</v>
      </c>
      <c r="C1794" s="150" t="s">
        <v>1219</v>
      </c>
      <c r="D1794" s="128">
        <v>3208122.51696523</v>
      </c>
      <c r="F1794" s="128">
        <v>25408.333333333336</v>
      </c>
      <c r="G1794" s="128">
        <v>18100</v>
      </c>
      <c r="H1794" s="128">
        <v>3186613.8139656526</v>
      </c>
      <c r="I1794" s="128">
        <v>-0.0001</v>
      </c>
      <c r="J1794" s="128">
        <v>-0.0001</v>
      </c>
    </row>
    <row r="1795" spans="1:8" ht="12.75">
      <c r="A1795" s="127">
        <v>38404.92157407408</v>
      </c>
      <c r="C1795" s="150" t="s">
        <v>1220</v>
      </c>
      <c r="D1795" s="128">
        <v>57819.7190739457</v>
      </c>
      <c r="F1795" s="128">
        <v>1323.4267389369666</v>
      </c>
      <c r="G1795" s="128">
        <v>217.94494717703367</v>
      </c>
      <c r="H1795" s="128">
        <v>57819.7190739457</v>
      </c>
    </row>
    <row r="1797" spans="3:8" ht="12.75">
      <c r="C1797" s="150" t="s">
        <v>1221</v>
      </c>
      <c r="D1797" s="128">
        <v>1.802291488812625</v>
      </c>
      <c r="F1797" s="128">
        <v>5.20863262290705</v>
      </c>
      <c r="G1797" s="128">
        <v>1.2041157302598549</v>
      </c>
      <c r="H1797" s="128">
        <v>1.8144564245766157</v>
      </c>
    </row>
    <row r="1798" spans="1:10" ht="12.75">
      <c r="A1798" s="144" t="s">
        <v>1210</v>
      </c>
      <c r="C1798" s="145" t="s">
        <v>1211</v>
      </c>
      <c r="D1798" s="145" t="s">
        <v>1212</v>
      </c>
      <c r="F1798" s="145" t="s">
        <v>1213</v>
      </c>
      <c r="G1798" s="145" t="s">
        <v>1214</v>
      </c>
      <c r="H1798" s="145" t="s">
        <v>1215</v>
      </c>
      <c r="I1798" s="146" t="s">
        <v>1216</v>
      </c>
      <c r="J1798" s="145" t="s">
        <v>1217</v>
      </c>
    </row>
    <row r="1799" spans="1:8" ht="12.75">
      <c r="A1799" s="147" t="s">
        <v>1097</v>
      </c>
      <c r="C1799" s="148">
        <v>288.1579999998212</v>
      </c>
      <c r="D1799" s="128">
        <v>400977.8258662224</v>
      </c>
      <c r="F1799" s="128">
        <v>5540</v>
      </c>
      <c r="G1799" s="128">
        <v>5250</v>
      </c>
      <c r="H1799" s="149" t="s">
        <v>536</v>
      </c>
    </row>
    <row r="1801" spans="4:8" ht="12.75">
      <c r="D1801" s="128">
        <v>404281.0795211792</v>
      </c>
      <c r="F1801" s="128">
        <v>5540</v>
      </c>
      <c r="G1801" s="128">
        <v>5250</v>
      </c>
      <c r="H1801" s="149" t="s">
        <v>537</v>
      </c>
    </row>
    <row r="1803" spans="4:8" ht="12.75">
      <c r="D1803" s="128">
        <v>403988.21080064774</v>
      </c>
      <c r="F1803" s="128">
        <v>5540</v>
      </c>
      <c r="G1803" s="128">
        <v>5250</v>
      </c>
      <c r="H1803" s="149" t="s">
        <v>538</v>
      </c>
    </row>
    <row r="1805" spans="1:10" ht="12.75">
      <c r="A1805" s="144" t="s">
        <v>1218</v>
      </c>
      <c r="C1805" s="150" t="s">
        <v>1219</v>
      </c>
      <c r="D1805" s="128">
        <v>403082.3720626831</v>
      </c>
      <c r="F1805" s="128">
        <v>5540</v>
      </c>
      <c r="G1805" s="128">
        <v>5250</v>
      </c>
      <c r="H1805" s="128">
        <v>397689.61763790436</v>
      </c>
      <c r="I1805" s="128">
        <v>-0.0001</v>
      </c>
      <c r="J1805" s="128">
        <v>-0.0001</v>
      </c>
    </row>
    <row r="1806" spans="1:8" ht="12.75">
      <c r="A1806" s="127">
        <v>38404.922002314815</v>
      </c>
      <c r="C1806" s="150" t="s">
        <v>1220</v>
      </c>
      <c r="D1806" s="128">
        <v>1828.4635740464132</v>
      </c>
      <c r="H1806" s="128">
        <v>1828.4635740464132</v>
      </c>
    </row>
    <row r="1808" spans="3:8" ht="12.75">
      <c r="C1808" s="150" t="s">
        <v>1221</v>
      </c>
      <c r="D1808" s="128">
        <v>0.45362032695442955</v>
      </c>
      <c r="F1808" s="128">
        <v>0</v>
      </c>
      <c r="G1808" s="128">
        <v>0</v>
      </c>
      <c r="H1808" s="128">
        <v>0.4597715135000648</v>
      </c>
    </row>
    <row r="1809" spans="1:10" ht="12.75">
      <c r="A1809" s="144" t="s">
        <v>1210</v>
      </c>
      <c r="C1809" s="145" t="s">
        <v>1211</v>
      </c>
      <c r="D1809" s="145" t="s">
        <v>1212</v>
      </c>
      <c r="F1809" s="145" t="s">
        <v>1213</v>
      </c>
      <c r="G1809" s="145" t="s">
        <v>1214</v>
      </c>
      <c r="H1809" s="145" t="s">
        <v>1215</v>
      </c>
      <c r="I1809" s="146" t="s">
        <v>1216</v>
      </c>
      <c r="J1809" s="145" t="s">
        <v>1217</v>
      </c>
    </row>
    <row r="1810" spans="1:8" ht="12.75">
      <c r="A1810" s="147" t="s">
        <v>1098</v>
      </c>
      <c r="C1810" s="148">
        <v>334.94100000010803</v>
      </c>
      <c r="D1810" s="128">
        <v>78554.58500301838</v>
      </c>
      <c r="F1810" s="128">
        <v>38700</v>
      </c>
      <c r="H1810" s="149" t="s">
        <v>539</v>
      </c>
    </row>
    <row r="1812" spans="4:8" ht="12.75">
      <c r="D1812" s="128">
        <v>78828.15216720104</v>
      </c>
      <c r="F1812" s="128">
        <v>38300</v>
      </c>
      <c r="H1812" s="149" t="s">
        <v>540</v>
      </c>
    </row>
    <row r="1814" spans="4:8" ht="12.75">
      <c r="D1814" s="128">
        <v>78654.91476392746</v>
      </c>
      <c r="F1814" s="128">
        <v>39100</v>
      </c>
      <c r="H1814" s="149" t="s">
        <v>541</v>
      </c>
    </row>
    <row r="1816" spans="1:10" ht="12.75">
      <c r="A1816" s="144" t="s">
        <v>1218</v>
      </c>
      <c r="C1816" s="150" t="s">
        <v>1219</v>
      </c>
      <c r="D1816" s="128">
        <v>78679.2173113823</v>
      </c>
      <c r="F1816" s="128">
        <v>38700</v>
      </c>
      <c r="H1816" s="128">
        <v>39979.217311382294</v>
      </c>
      <c r="I1816" s="128">
        <v>-0.0001</v>
      </c>
      <c r="J1816" s="128">
        <v>-0.0001</v>
      </c>
    </row>
    <row r="1817" spans="1:8" ht="12.75">
      <c r="A1817" s="127">
        <v>38404.922430555554</v>
      </c>
      <c r="C1817" s="150" t="s">
        <v>1220</v>
      </c>
      <c r="D1817" s="128">
        <v>138.39331157303462</v>
      </c>
      <c r="F1817" s="128">
        <v>400</v>
      </c>
      <c r="H1817" s="128">
        <v>138.39331157303462</v>
      </c>
    </row>
    <row r="1819" spans="3:8" ht="12.75">
      <c r="C1819" s="150" t="s">
        <v>1221</v>
      </c>
      <c r="D1819" s="128">
        <v>0.17589563839371558</v>
      </c>
      <c r="F1819" s="128">
        <v>1.03359173126615</v>
      </c>
      <c r="H1819" s="128">
        <v>0.346163133948181</v>
      </c>
    </row>
    <row r="1820" spans="1:10" ht="12.75">
      <c r="A1820" s="144" t="s">
        <v>1210</v>
      </c>
      <c r="C1820" s="145" t="s">
        <v>1211</v>
      </c>
      <c r="D1820" s="145" t="s">
        <v>1212</v>
      </c>
      <c r="F1820" s="145" t="s">
        <v>1213</v>
      </c>
      <c r="G1820" s="145" t="s">
        <v>1214</v>
      </c>
      <c r="H1820" s="145" t="s">
        <v>1215</v>
      </c>
      <c r="I1820" s="146" t="s">
        <v>1216</v>
      </c>
      <c r="J1820" s="145" t="s">
        <v>1217</v>
      </c>
    </row>
    <row r="1821" spans="1:8" ht="12.75">
      <c r="A1821" s="147" t="s">
        <v>1102</v>
      </c>
      <c r="C1821" s="148">
        <v>393.36599999992177</v>
      </c>
      <c r="D1821" s="128">
        <v>1755151.8961429596</v>
      </c>
      <c r="F1821" s="128">
        <v>11300</v>
      </c>
      <c r="G1821" s="128">
        <v>11100</v>
      </c>
      <c r="H1821" s="149" t="s">
        <v>542</v>
      </c>
    </row>
    <row r="1823" spans="4:8" ht="12.75">
      <c r="D1823" s="128">
        <v>1759265.7482833862</v>
      </c>
      <c r="F1823" s="128">
        <v>11300</v>
      </c>
      <c r="G1823" s="128">
        <v>11100</v>
      </c>
      <c r="H1823" s="149" t="s">
        <v>543</v>
      </c>
    </row>
    <row r="1825" spans="4:8" ht="12.75">
      <c r="D1825" s="128">
        <v>1746294.1848449707</v>
      </c>
      <c r="F1825" s="128">
        <v>11600</v>
      </c>
      <c r="G1825" s="128">
        <v>11000</v>
      </c>
      <c r="H1825" s="149" t="s">
        <v>544</v>
      </c>
    </row>
    <row r="1827" spans="1:10" ht="12.75">
      <c r="A1827" s="144" t="s">
        <v>1218</v>
      </c>
      <c r="C1827" s="150" t="s">
        <v>1219</v>
      </c>
      <c r="D1827" s="128">
        <v>1753570.6097571054</v>
      </c>
      <c r="F1827" s="128">
        <v>11400</v>
      </c>
      <c r="G1827" s="128">
        <v>11066.666666666668</v>
      </c>
      <c r="H1827" s="128">
        <v>1742337.2764237723</v>
      </c>
      <c r="I1827" s="128">
        <v>-0.0001</v>
      </c>
      <c r="J1827" s="128">
        <v>-0.0001</v>
      </c>
    </row>
    <row r="1828" spans="1:8" ht="12.75">
      <c r="A1828" s="127">
        <v>38404.92289351852</v>
      </c>
      <c r="C1828" s="150" t="s">
        <v>1220</v>
      </c>
      <c r="D1828" s="128">
        <v>6628.779260605479</v>
      </c>
      <c r="F1828" s="128">
        <v>173.20508075688772</v>
      </c>
      <c r="G1828" s="128">
        <v>57.73502691896257</v>
      </c>
      <c r="H1828" s="128">
        <v>6628.779260605479</v>
      </c>
    </row>
    <row r="1830" spans="3:8" ht="12.75">
      <c r="C1830" s="150" t="s">
        <v>1221</v>
      </c>
      <c r="D1830" s="128">
        <v>0.37801610175957845</v>
      </c>
      <c r="F1830" s="128">
        <v>1.5193428136569098</v>
      </c>
      <c r="G1830" s="128">
        <v>0.5217020504725532</v>
      </c>
      <c r="H1830" s="128">
        <v>0.3804532767737917</v>
      </c>
    </row>
    <row r="1831" spans="1:10" ht="12.75">
      <c r="A1831" s="144" t="s">
        <v>1210</v>
      </c>
      <c r="C1831" s="145" t="s">
        <v>1211</v>
      </c>
      <c r="D1831" s="145" t="s">
        <v>1212</v>
      </c>
      <c r="F1831" s="145" t="s">
        <v>1213</v>
      </c>
      <c r="G1831" s="145" t="s">
        <v>1214</v>
      </c>
      <c r="H1831" s="145" t="s">
        <v>1215</v>
      </c>
      <c r="I1831" s="146" t="s">
        <v>1216</v>
      </c>
      <c r="J1831" s="145" t="s">
        <v>1217</v>
      </c>
    </row>
    <row r="1832" spans="1:8" ht="12.75">
      <c r="A1832" s="147" t="s">
        <v>1096</v>
      </c>
      <c r="C1832" s="148">
        <v>396.15199999976903</v>
      </c>
      <c r="D1832" s="128">
        <v>2677840.503517151</v>
      </c>
      <c r="F1832" s="128">
        <v>116600</v>
      </c>
      <c r="G1832" s="128">
        <v>117000</v>
      </c>
      <c r="H1832" s="149" t="s">
        <v>545</v>
      </c>
    </row>
    <row r="1834" spans="4:8" ht="12.75">
      <c r="D1834" s="128">
        <v>2751231.951889038</v>
      </c>
      <c r="F1834" s="128">
        <v>115800</v>
      </c>
      <c r="G1834" s="128">
        <v>117000</v>
      </c>
      <c r="H1834" s="149" t="s">
        <v>546</v>
      </c>
    </row>
    <row r="1836" spans="4:8" ht="12.75">
      <c r="D1836" s="128">
        <v>2735559.02935791</v>
      </c>
      <c r="F1836" s="128">
        <v>116800</v>
      </c>
      <c r="G1836" s="128">
        <v>116700</v>
      </c>
      <c r="H1836" s="149" t="s">
        <v>547</v>
      </c>
    </row>
    <row r="1838" spans="1:10" ht="12.75">
      <c r="A1838" s="144" t="s">
        <v>1218</v>
      </c>
      <c r="C1838" s="150" t="s">
        <v>1219</v>
      </c>
      <c r="D1838" s="128">
        <v>2721543.8282546997</v>
      </c>
      <c r="F1838" s="128">
        <v>116400</v>
      </c>
      <c r="G1838" s="128">
        <v>116900</v>
      </c>
      <c r="H1838" s="128">
        <v>2604896.5036411444</v>
      </c>
      <c r="I1838" s="128">
        <v>-0.0001</v>
      </c>
      <c r="J1838" s="128">
        <v>-0.0001</v>
      </c>
    </row>
    <row r="1839" spans="1:8" ht="12.75">
      <c r="A1839" s="127">
        <v>38404.92335648148</v>
      </c>
      <c r="C1839" s="150" t="s">
        <v>1220</v>
      </c>
      <c r="D1839" s="128">
        <v>38650.94526662101</v>
      </c>
      <c r="F1839" s="128">
        <v>529.150262212918</v>
      </c>
      <c r="G1839" s="128">
        <v>173.20508075688772</v>
      </c>
      <c r="H1839" s="128">
        <v>38650.94526662101</v>
      </c>
    </row>
    <row r="1841" spans="3:8" ht="12.75">
      <c r="C1841" s="150" t="s">
        <v>1221</v>
      </c>
      <c r="D1841" s="128">
        <v>1.4201845608860726</v>
      </c>
      <c r="F1841" s="128">
        <v>0.45459644520010145</v>
      </c>
      <c r="G1841" s="128">
        <v>0.14816516745670463</v>
      </c>
      <c r="H1841" s="128">
        <v>1.4837804577876486</v>
      </c>
    </row>
    <row r="1842" spans="1:10" ht="12.75">
      <c r="A1842" s="144" t="s">
        <v>1210</v>
      </c>
      <c r="C1842" s="145" t="s">
        <v>1211</v>
      </c>
      <c r="D1842" s="145" t="s">
        <v>1212</v>
      </c>
      <c r="F1842" s="145" t="s">
        <v>1213</v>
      </c>
      <c r="G1842" s="145" t="s">
        <v>1214</v>
      </c>
      <c r="H1842" s="145" t="s">
        <v>1215</v>
      </c>
      <c r="I1842" s="146" t="s">
        <v>1216</v>
      </c>
      <c r="J1842" s="145" t="s">
        <v>1217</v>
      </c>
    </row>
    <row r="1843" spans="1:8" ht="12.75">
      <c r="A1843" s="147" t="s">
        <v>1103</v>
      </c>
      <c r="C1843" s="148">
        <v>589.5920000001788</v>
      </c>
      <c r="D1843" s="128">
        <v>98186.70225799084</v>
      </c>
      <c r="F1843" s="128">
        <v>2210</v>
      </c>
      <c r="G1843" s="128">
        <v>2200</v>
      </c>
      <c r="H1843" s="149" t="s">
        <v>548</v>
      </c>
    </row>
    <row r="1845" spans="4:8" ht="12.75">
      <c r="D1845" s="128">
        <v>101998.54889178276</v>
      </c>
      <c r="F1845" s="128">
        <v>2200</v>
      </c>
      <c r="G1845" s="128">
        <v>2220</v>
      </c>
      <c r="H1845" s="149" t="s">
        <v>549</v>
      </c>
    </row>
    <row r="1847" spans="4:8" ht="12.75">
      <c r="D1847" s="128">
        <v>100404.43892657757</v>
      </c>
      <c r="F1847" s="128">
        <v>2240</v>
      </c>
      <c r="G1847" s="128">
        <v>2150</v>
      </c>
      <c r="H1847" s="149" t="s">
        <v>550</v>
      </c>
    </row>
    <row r="1849" spans="1:10" ht="12.75">
      <c r="A1849" s="144" t="s">
        <v>1218</v>
      </c>
      <c r="C1849" s="150" t="s">
        <v>1219</v>
      </c>
      <c r="D1849" s="128">
        <v>100196.56335878372</v>
      </c>
      <c r="F1849" s="128">
        <v>2216.6666666666665</v>
      </c>
      <c r="G1849" s="128">
        <v>2190</v>
      </c>
      <c r="H1849" s="128">
        <v>97994.03895153127</v>
      </c>
      <c r="I1849" s="128">
        <v>-0.0001</v>
      </c>
      <c r="J1849" s="128">
        <v>-0.0001</v>
      </c>
    </row>
    <row r="1850" spans="1:8" ht="12.75">
      <c r="A1850" s="127">
        <v>38404.923842592594</v>
      </c>
      <c r="C1850" s="150" t="s">
        <v>1220</v>
      </c>
      <c r="D1850" s="128">
        <v>1914.4066649101342</v>
      </c>
      <c r="F1850" s="128">
        <v>20.816659994661325</v>
      </c>
      <c r="G1850" s="128">
        <v>36.05551275463989</v>
      </c>
      <c r="H1850" s="128">
        <v>1914.4066649101342</v>
      </c>
    </row>
    <row r="1852" spans="3:8" ht="12.75">
      <c r="C1852" s="150" t="s">
        <v>1221</v>
      </c>
      <c r="D1852" s="128">
        <v>1.9106510250806006</v>
      </c>
      <c r="F1852" s="128">
        <v>0.9390974433681804</v>
      </c>
      <c r="G1852" s="128">
        <v>1.646370445417347</v>
      </c>
      <c r="H1852" s="128">
        <v>1.953595020057309</v>
      </c>
    </row>
    <row r="1853" spans="1:10" ht="12.75">
      <c r="A1853" s="144" t="s">
        <v>1210</v>
      </c>
      <c r="C1853" s="145" t="s">
        <v>1211</v>
      </c>
      <c r="D1853" s="145" t="s">
        <v>1212</v>
      </c>
      <c r="F1853" s="145" t="s">
        <v>1213</v>
      </c>
      <c r="G1853" s="145" t="s">
        <v>1214</v>
      </c>
      <c r="H1853" s="145" t="s">
        <v>1215</v>
      </c>
      <c r="I1853" s="146" t="s">
        <v>1216</v>
      </c>
      <c r="J1853" s="145" t="s">
        <v>1217</v>
      </c>
    </row>
    <row r="1854" spans="1:8" ht="12.75">
      <c r="A1854" s="147" t="s">
        <v>1104</v>
      </c>
      <c r="C1854" s="148">
        <v>766.4900000002235</v>
      </c>
      <c r="D1854" s="128">
        <v>1990.2089574243873</v>
      </c>
      <c r="F1854" s="128">
        <v>1750</v>
      </c>
      <c r="G1854" s="128">
        <v>1574</v>
      </c>
      <c r="H1854" s="149" t="s">
        <v>551</v>
      </c>
    </row>
    <row r="1856" spans="4:8" ht="12.75">
      <c r="D1856" s="128">
        <v>1992.5501230955124</v>
      </c>
      <c r="F1856" s="128">
        <v>1778</v>
      </c>
      <c r="G1856" s="128">
        <v>1598</v>
      </c>
      <c r="H1856" s="149" t="s">
        <v>552</v>
      </c>
    </row>
    <row r="1858" spans="4:8" ht="12.75">
      <c r="D1858" s="128">
        <v>2007.8035416975617</v>
      </c>
      <c r="F1858" s="128">
        <v>1645.0000000018626</v>
      </c>
      <c r="G1858" s="128">
        <v>1604.9999999981374</v>
      </c>
      <c r="H1858" s="149" t="s">
        <v>553</v>
      </c>
    </row>
    <row r="1860" spans="1:10" ht="12.75">
      <c r="A1860" s="144" t="s">
        <v>1218</v>
      </c>
      <c r="C1860" s="150" t="s">
        <v>1219</v>
      </c>
      <c r="D1860" s="128">
        <v>1996.8542074058205</v>
      </c>
      <c r="F1860" s="128">
        <v>1724.3333333339542</v>
      </c>
      <c r="G1860" s="128">
        <v>1592.3333333327123</v>
      </c>
      <c r="H1860" s="128">
        <v>341.096483828609</v>
      </c>
      <c r="I1860" s="128">
        <v>-0.0001</v>
      </c>
      <c r="J1860" s="128">
        <v>-0.0001</v>
      </c>
    </row>
    <row r="1861" spans="1:8" ht="12.75">
      <c r="A1861" s="127">
        <v>38404.92434027778</v>
      </c>
      <c r="C1861" s="150" t="s">
        <v>1220</v>
      </c>
      <c r="D1861" s="128">
        <v>9.554381468626735</v>
      </c>
      <c r="F1861" s="128">
        <v>70.11656960508492</v>
      </c>
      <c r="G1861" s="128">
        <v>16.25833119696749</v>
      </c>
      <c r="H1861" s="128">
        <v>9.554381468626735</v>
      </c>
    </row>
    <row r="1863" spans="3:8" ht="12.75">
      <c r="C1863" s="150" t="s">
        <v>1221</v>
      </c>
      <c r="D1863" s="128">
        <v>0.47847165973319344</v>
      </c>
      <c r="F1863" s="128">
        <v>4.066300189738624</v>
      </c>
      <c r="G1863" s="128">
        <v>1.0210381743965145</v>
      </c>
      <c r="H1863" s="128">
        <v>2.8010788505892465</v>
      </c>
    </row>
    <row r="1864" spans="1:16" ht="12.75">
      <c r="A1864" s="138" t="s">
        <v>1275</v>
      </c>
      <c r="B1864" s="133" t="s">
        <v>554</v>
      </c>
      <c r="D1864" s="138" t="s">
        <v>1276</v>
      </c>
      <c r="E1864" s="133" t="s">
        <v>1277</v>
      </c>
      <c r="F1864" s="134" t="s">
        <v>1164</v>
      </c>
      <c r="G1864" s="139" t="s">
        <v>1279</v>
      </c>
      <c r="H1864" s="140">
        <v>2</v>
      </c>
      <c r="I1864" s="141" t="s">
        <v>1280</v>
      </c>
      <c r="J1864" s="140">
        <v>2</v>
      </c>
      <c r="K1864" s="139" t="s">
        <v>1281</v>
      </c>
      <c r="L1864" s="142">
        <v>1</v>
      </c>
      <c r="M1864" s="139" t="s">
        <v>1282</v>
      </c>
      <c r="N1864" s="143">
        <v>1</v>
      </c>
      <c r="O1864" s="139" t="s">
        <v>1283</v>
      </c>
      <c r="P1864" s="143">
        <v>1</v>
      </c>
    </row>
    <row r="1866" spans="1:10" ht="12.75">
      <c r="A1866" s="144" t="s">
        <v>1210</v>
      </c>
      <c r="C1866" s="145" t="s">
        <v>1211</v>
      </c>
      <c r="D1866" s="145" t="s">
        <v>1212</v>
      </c>
      <c r="F1866" s="145" t="s">
        <v>1213</v>
      </c>
      <c r="G1866" s="145" t="s">
        <v>1214</v>
      </c>
      <c r="H1866" s="145" t="s">
        <v>1215</v>
      </c>
      <c r="I1866" s="146" t="s">
        <v>1216</v>
      </c>
      <c r="J1866" s="145" t="s">
        <v>1217</v>
      </c>
    </row>
    <row r="1867" spans="1:8" ht="12.75">
      <c r="A1867" s="147" t="s">
        <v>1081</v>
      </c>
      <c r="C1867" s="148">
        <v>178.2290000000503</v>
      </c>
      <c r="D1867" s="128">
        <v>444</v>
      </c>
      <c r="F1867" s="128">
        <v>424</v>
      </c>
      <c r="G1867" s="128">
        <v>457</v>
      </c>
      <c r="H1867" s="149" t="s">
        <v>555</v>
      </c>
    </row>
    <row r="1869" spans="4:8" ht="12.75">
      <c r="D1869" s="128">
        <v>475.27647808985785</v>
      </c>
      <c r="F1869" s="128">
        <v>465</v>
      </c>
      <c r="G1869" s="128">
        <v>422</v>
      </c>
      <c r="H1869" s="149" t="s">
        <v>556</v>
      </c>
    </row>
    <row r="1871" spans="4:8" ht="12.75">
      <c r="D1871" s="128">
        <v>482</v>
      </c>
      <c r="F1871" s="128">
        <v>432</v>
      </c>
      <c r="G1871" s="128">
        <v>437.00000000046566</v>
      </c>
      <c r="H1871" s="149" t="s">
        <v>557</v>
      </c>
    </row>
    <row r="1873" spans="1:8" ht="12.75">
      <c r="A1873" s="144" t="s">
        <v>1218</v>
      </c>
      <c r="C1873" s="150" t="s">
        <v>1219</v>
      </c>
      <c r="D1873" s="128">
        <v>467.092159363286</v>
      </c>
      <c r="F1873" s="128">
        <v>440.33333333333337</v>
      </c>
      <c r="G1873" s="128">
        <v>438.6666666668219</v>
      </c>
      <c r="H1873" s="128">
        <v>27.814071219177734</v>
      </c>
    </row>
    <row r="1874" spans="1:8" ht="12.75">
      <c r="A1874" s="127">
        <v>38404.9266087963</v>
      </c>
      <c r="C1874" s="150" t="s">
        <v>1220</v>
      </c>
      <c r="D1874" s="128">
        <v>20.278986778525088</v>
      </c>
      <c r="F1874" s="128">
        <v>21.733231083604053</v>
      </c>
      <c r="G1874" s="128">
        <v>17.5594229213986</v>
      </c>
      <c r="H1874" s="128">
        <v>20.278986778525088</v>
      </c>
    </row>
    <row r="1876" spans="3:8" ht="12.75">
      <c r="C1876" s="150" t="s">
        <v>1221</v>
      </c>
      <c r="D1876" s="128">
        <v>4.341538681824219</v>
      </c>
      <c r="F1876" s="128">
        <v>4.9356315859812385</v>
      </c>
      <c r="G1876" s="128">
        <v>4.002907960803735</v>
      </c>
      <c r="H1876" s="128">
        <v>72.90909201578076</v>
      </c>
    </row>
    <row r="1877" spans="1:10" ht="12.75">
      <c r="A1877" s="144" t="s">
        <v>1210</v>
      </c>
      <c r="C1877" s="145" t="s">
        <v>1211</v>
      </c>
      <c r="D1877" s="145" t="s">
        <v>1212</v>
      </c>
      <c r="F1877" s="145" t="s">
        <v>1213</v>
      </c>
      <c r="G1877" s="145" t="s">
        <v>1214</v>
      </c>
      <c r="H1877" s="145" t="s">
        <v>1215</v>
      </c>
      <c r="I1877" s="146" t="s">
        <v>1216</v>
      </c>
      <c r="J1877" s="145" t="s">
        <v>1217</v>
      </c>
    </row>
    <row r="1878" spans="1:8" ht="12.75">
      <c r="A1878" s="147" t="s">
        <v>1097</v>
      </c>
      <c r="C1878" s="148">
        <v>251.61100000003353</v>
      </c>
      <c r="D1878" s="128">
        <v>3883285.499771118</v>
      </c>
      <c r="F1878" s="128">
        <v>32600</v>
      </c>
      <c r="G1878" s="128">
        <v>30600</v>
      </c>
      <c r="H1878" s="149" t="s">
        <v>558</v>
      </c>
    </row>
    <row r="1880" spans="4:8" ht="12.75">
      <c r="D1880" s="128">
        <v>3855867.919948578</v>
      </c>
      <c r="F1880" s="128">
        <v>34500</v>
      </c>
      <c r="G1880" s="128">
        <v>30600</v>
      </c>
      <c r="H1880" s="149" t="s">
        <v>559</v>
      </c>
    </row>
    <row r="1882" spans="4:8" ht="12.75">
      <c r="D1882" s="128">
        <v>3866562.497997284</v>
      </c>
      <c r="F1882" s="128">
        <v>34100</v>
      </c>
      <c r="G1882" s="128">
        <v>31300</v>
      </c>
      <c r="H1882" s="149" t="s">
        <v>560</v>
      </c>
    </row>
    <row r="1884" spans="1:10" ht="12.75">
      <c r="A1884" s="144" t="s">
        <v>1218</v>
      </c>
      <c r="C1884" s="150" t="s">
        <v>1219</v>
      </c>
      <c r="D1884" s="128">
        <v>3868571.9725723267</v>
      </c>
      <c r="F1884" s="128">
        <v>33733.333333333336</v>
      </c>
      <c r="G1884" s="128">
        <v>30833.333333333336</v>
      </c>
      <c r="H1884" s="128">
        <v>3836302.932776781</v>
      </c>
      <c r="I1884" s="128">
        <v>-0.0001</v>
      </c>
      <c r="J1884" s="128">
        <v>-0.0001</v>
      </c>
    </row>
    <row r="1885" spans="1:8" ht="12.75">
      <c r="A1885" s="127">
        <v>38404.92711805556</v>
      </c>
      <c r="C1885" s="150" t="s">
        <v>1220</v>
      </c>
      <c r="D1885" s="128">
        <v>13818.806456420178</v>
      </c>
      <c r="F1885" s="128">
        <v>1001.6652800877813</v>
      </c>
      <c r="G1885" s="128">
        <v>404.14518843273805</v>
      </c>
      <c r="H1885" s="128">
        <v>13818.806456420178</v>
      </c>
    </row>
    <row r="1887" spans="3:8" ht="12.75">
      <c r="C1887" s="150" t="s">
        <v>1221</v>
      </c>
      <c r="D1887" s="128">
        <v>0.3572069113459364</v>
      </c>
      <c r="F1887" s="128">
        <v>2.9693634785210903</v>
      </c>
      <c r="G1887" s="128">
        <v>1.310741151673745</v>
      </c>
      <c r="H1887" s="128">
        <v>0.36021155520213033</v>
      </c>
    </row>
    <row r="1888" spans="1:10" ht="12.75">
      <c r="A1888" s="144" t="s">
        <v>1210</v>
      </c>
      <c r="C1888" s="145" t="s">
        <v>1211</v>
      </c>
      <c r="D1888" s="145" t="s">
        <v>1212</v>
      </c>
      <c r="F1888" s="145" t="s">
        <v>1213</v>
      </c>
      <c r="G1888" s="145" t="s">
        <v>1214</v>
      </c>
      <c r="H1888" s="145" t="s">
        <v>1215</v>
      </c>
      <c r="I1888" s="146" t="s">
        <v>1216</v>
      </c>
      <c r="J1888" s="145" t="s">
        <v>1217</v>
      </c>
    </row>
    <row r="1889" spans="1:8" ht="12.75">
      <c r="A1889" s="147" t="s">
        <v>1100</v>
      </c>
      <c r="C1889" s="148">
        <v>257.6099999998696</v>
      </c>
      <c r="D1889" s="128">
        <v>436062.01555633545</v>
      </c>
      <c r="F1889" s="128">
        <v>19030</v>
      </c>
      <c r="G1889" s="128">
        <v>15812.5</v>
      </c>
      <c r="H1889" s="149" t="s">
        <v>782</v>
      </c>
    </row>
    <row r="1891" spans="4:8" ht="12.75">
      <c r="D1891" s="128">
        <v>438578.2113609314</v>
      </c>
      <c r="F1891" s="128">
        <v>17795</v>
      </c>
      <c r="G1891" s="128">
        <v>15952.499999985099</v>
      </c>
      <c r="H1891" s="149" t="s">
        <v>562</v>
      </c>
    </row>
    <row r="1893" spans="4:8" ht="12.75">
      <c r="D1893" s="128">
        <v>426141.1927752495</v>
      </c>
      <c r="F1893" s="128">
        <v>18110</v>
      </c>
      <c r="G1893" s="128">
        <v>15727.499999985099</v>
      </c>
      <c r="H1893" s="149" t="s">
        <v>563</v>
      </c>
    </row>
    <row r="1895" spans="1:10" ht="12.75">
      <c r="A1895" s="144" t="s">
        <v>1218</v>
      </c>
      <c r="C1895" s="150" t="s">
        <v>1219</v>
      </c>
      <c r="D1895" s="128">
        <v>433593.80656417215</v>
      </c>
      <c r="F1895" s="128">
        <v>18311.666666666668</v>
      </c>
      <c r="G1895" s="128">
        <v>15830.8333333234</v>
      </c>
      <c r="H1895" s="128">
        <v>416522.55656417704</v>
      </c>
      <c r="I1895" s="128">
        <v>-0.0001</v>
      </c>
      <c r="J1895" s="128">
        <v>-0.0001</v>
      </c>
    </row>
    <row r="1896" spans="1:8" ht="12.75">
      <c r="A1896" s="127">
        <v>38404.927766203706</v>
      </c>
      <c r="C1896" s="150" t="s">
        <v>1220</v>
      </c>
      <c r="D1896" s="128">
        <v>6575.629213005176</v>
      </c>
      <c r="F1896" s="128">
        <v>641.7229412552846</v>
      </c>
      <c r="G1896" s="128">
        <v>113.61484644635206</v>
      </c>
      <c r="H1896" s="128">
        <v>6575.629213005176</v>
      </c>
    </row>
    <row r="1898" spans="3:8" ht="12.75">
      <c r="C1898" s="150" t="s">
        <v>1221</v>
      </c>
      <c r="D1898" s="128">
        <v>1.5165413143492357</v>
      </c>
      <c r="F1898" s="128">
        <v>3.504448573342776</v>
      </c>
      <c r="G1898" s="128">
        <v>0.717680769256767</v>
      </c>
      <c r="H1898" s="128">
        <v>1.578697025977756</v>
      </c>
    </row>
    <row r="1899" spans="1:10" ht="12.75">
      <c r="A1899" s="144" t="s">
        <v>1210</v>
      </c>
      <c r="C1899" s="145" t="s">
        <v>1211</v>
      </c>
      <c r="D1899" s="145" t="s">
        <v>1212</v>
      </c>
      <c r="F1899" s="145" t="s">
        <v>1213</v>
      </c>
      <c r="G1899" s="145" t="s">
        <v>1214</v>
      </c>
      <c r="H1899" s="145" t="s">
        <v>1215</v>
      </c>
      <c r="I1899" s="146" t="s">
        <v>1216</v>
      </c>
      <c r="J1899" s="145" t="s">
        <v>1217</v>
      </c>
    </row>
    <row r="1900" spans="1:8" ht="12.75">
      <c r="A1900" s="147" t="s">
        <v>1099</v>
      </c>
      <c r="C1900" s="148">
        <v>259.9399999999441</v>
      </c>
      <c r="D1900" s="128">
        <v>4455731.704750061</v>
      </c>
      <c r="F1900" s="128">
        <v>32525</v>
      </c>
      <c r="G1900" s="128">
        <v>27975</v>
      </c>
      <c r="H1900" s="149" t="s">
        <v>564</v>
      </c>
    </row>
    <row r="1902" spans="4:8" ht="12.75">
      <c r="D1902" s="128">
        <v>4580183.2155303955</v>
      </c>
      <c r="F1902" s="128">
        <v>32650</v>
      </c>
      <c r="G1902" s="128">
        <v>27650</v>
      </c>
      <c r="H1902" s="149" t="s">
        <v>565</v>
      </c>
    </row>
    <row r="1904" spans="4:8" ht="12.75">
      <c r="D1904" s="128">
        <v>4552814.605743408</v>
      </c>
      <c r="F1904" s="128">
        <v>32425</v>
      </c>
      <c r="G1904" s="128">
        <v>27775</v>
      </c>
      <c r="H1904" s="149" t="s">
        <v>566</v>
      </c>
    </row>
    <row r="1906" spans="1:10" ht="12.75">
      <c r="A1906" s="144" t="s">
        <v>1218</v>
      </c>
      <c r="C1906" s="150" t="s">
        <v>1219</v>
      </c>
      <c r="D1906" s="128">
        <v>4529576.508674622</v>
      </c>
      <c r="F1906" s="128">
        <v>32533.333333333336</v>
      </c>
      <c r="G1906" s="128">
        <v>27800</v>
      </c>
      <c r="H1906" s="128">
        <v>4499450.787798036</v>
      </c>
      <c r="I1906" s="128">
        <v>-0.0001</v>
      </c>
      <c r="J1906" s="128">
        <v>-0.0001</v>
      </c>
    </row>
    <row r="1907" spans="1:8" ht="12.75">
      <c r="A1907" s="127">
        <v>38404.9284375</v>
      </c>
      <c r="C1907" s="150" t="s">
        <v>1220</v>
      </c>
      <c r="D1907" s="128">
        <v>65399.170487145064</v>
      </c>
      <c r="F1907" s="128">
        <v>112.73124382057235</v>
      </c>
      <c r="G1907" s="128">
        <v>163.93596310755</v>
      </c>
      <c r="H1907" s="128">
        <v>65399.170487145064</v>
      </c>
    </row>
    <row r="1909" spans="3:8" ht="12.75">
      <c r="C1909" s="150" t="s">
        <v>1221</v>
      </c>
      <c r="D1909" s="128">
        <v>1.443825275097985</v>
      </c>
      <c r="F1909" s="128">
        <v>0.34650997075995593</v>
      </c>
      <c r="G1909" s="128">
        <v>0.5896977090199641</v>
      </c>
      <c r="H1909" s="128">
        <v>1.4534922943151125</v>
      </c>
    </row>
    <row r="1910" spans="1:10" ht="12.75">
      <c r="A1910" s="144" t="s">
        <v>1210</v>
      </c>
      <c r="C1910" s="145" t="s">
        <v>1211</v>
      </c>
      <c r="D1910" s="145" t="s">
        <v>1212</v>
      </c>
      <c r="F1910" s="145" t="s">
        <v>1213</v>
      </c>
      <c r="G1910" s="145" t="s">
        <v>1214</v>
      </c>
      <c r="H1910" s="145" t="s">
        <v>1215</v>
      </c>
      <c r="I1910" s="146" t="s">
        <v>1216</v>
      </c>
      <c r="J1910" s="145" t="s">
        <v>1217</v>
      </c>
    </row>
    <row r="1911" spans="1:8" ht="12.75">
      <c r="A1911" s="147" t="s">
        <v>1101</v>
      </c>
      <c r="C1911" s="148">
        <v>285.2129999999888</v>
      </c>
      <c r="D1911" s="128">
        <v>3766799.281650543</v>
      </c>
      <c r="F1911" s="128">
        <v>29550</v>
      </c>
      <c r="G1911" s="128">
        <v>19200</v>
      </c>
      <c r="H1911" s="149" t="s">
        <v>567</v>
      </c>
    </row>
    <row r="1913" spans="4:8" ht="12.75">
      <c r="D1913" s="128">
        <v>3776735.534919739</v>
      </c>
      <c r="F1913" s="128">
        <v>29550</v>
      </c>
      <c r="G1913" s="128">
        <v>19025</v>
      </c>
      <c r="H1913" s="149" t="s">
        <v>568</v>
      </c>
    </row>
    <row r="1915" spans="4:8" ht="12.75">
      <c r="D1915" s="128">
        <v>3715251.6941070557</v>
      </c>
      <c r="F1915" s="128">
        <v>29300</v>
      </c>
      <c r="G1915" s="128">
        <v>19300</v>
      </c>
      <c r="H1915" s="149" t="s">
        <v>569</v>
      </c>
    </row>
    <row r="1917" spans="1:10" ht="12.75">
      <c r="A1917" s="144" t="s">
        <v>1218</v>
      </c>
      <c r="C1917" s="150" t="s">
        <v>1219</v>
      </c>
      <c r="D1917" s="128">
        <v>3752928.8368924456</v>
      </c>
      <c r="F1917" s="128">
        <v>29466.666666666664</v>
      </c>
      <c r="G1917" s="128">
        <v>19175</v>
      </c>
      <c r="H1917" s="128">
        <v>3728953.6679021628</v>
      </c>
      <c r="I1917" s="128">
        <v>-0.0001</v>
      </c>
      <c r="J1917" s="128">
        <v>-0.0001</v>
      </c>
    </row>
    <row r="1918" spans="1:8" ht="12.75">
      <c r="A1918" s="127">
        <v>38404.92912037037</v>
      </c>
      <c r="C1918" s="150" t="s">
        <v>1220</v>
      </c>
      <c r="D1918" s="128">
        <v>33005.41771598515</v>
      </c>
      <c r="F1918" s="128">
        <v>144.33756729740645</v>
      </c>
      <c r="G1918" s="128">
        <v>139.19410907075056</v>
      </c>
      <c r="H1918" s="128">
        <v>33005.41771598515</v>
      </c>
    </row>
    <row r="1920" spans="3:8" ht="12.75">
      <c r="C1920" s="150" t="s">
        <v>1221</v>
      </c>
      <c r="D1920" s="128">
        <v>0.8794575956658635</v>
      </c>
      <c r="F1920" s="128">
        <v>0.4898333731812437</v>
      </c>
      <c r="G1920" s="128">
        <v>0.7259145192737968</v>
      </c>
      <c r="H1920" s="128">
        <v>0.8851120355848607</v>
      </c>
    </row>
    <row r="1921" spans="1:10" ht="12.75">
      <c r="A1921" s="144" t="s">
        <v>1210</v>
      </c>
      <c r="C1921" s="145" t="s">
        <v>1211</v>
      </c>
      <c r="D1921" s="145" t="s">
        <v>1212</v>
      </c>
      <c r="F1921" s="145" t="s">
        <v>1213</v>
      </c>
      <c r="G1921" s="145" t="s">
        <v>1214</v>
      </c>
      <c r="H1921" s="145" t="s">
        <v>1215</v>
      </c>
      <c r="I1921" s="146" t="s">
        <v>1216</v>
      </c>
      <c r="J1921" s="145" t="s">
        <v>1217</v>
      </c>
    </row>
    <row r="1922" spans="1:8" ht="12.75">
      <c r="A1922" s="147" t="s">
        <v>1097</v>
      </c>
      <c r="C1922" s="148">
        <v>288.1579999998212</v>
      </c>
      <c r="D1922" s="128">
        <v>387716.4444293976</v>
      </c>
      <c r="F1922" s="128">
        <v>5840</v>
      </c>
      <c r="G1922" s="128">
        <v>5260</v>
      </c>
      <c r="H1922" s="149" t="s">
        <v>570</v>
      </c>
    </row>
    <row r="1924" spans="4:8" ht="12.75">
      <c r="D1924" s="128">
        <v>389418.4594154358</v>
      </c>
      <c r="F1924" s="128">
        <v>5840</v>
      </c>
      <c r="G1924" s="128">
        <v>5260</v>
      </c>
      <c r="H1924" s="149" t="s">
        <v>571</v>
      </c>
    </row>
    <row r="1926" spans="4:8" ht="12.75">
      <c r="D1926" s="128">
        <v>377204.90242147446</v>
      </c>
      <c r="F1926" s="128">
        <v>5840</v>
      </c>
      <c r="G1926" s="128">
        <v>5260</v>
      </c>
      <c r="H1926" s="149" t="s">
        <v>572</v>
      </c>
    </row>
    <row r="1928" spans="1:10" ht="12.75">
      <c r="A1928" s="144" t="s">
        <v>1218</v>
      </c>
      <c r="C1928" s="150" t="s">
        <v>1219</v>
      </c>
      <c r="D1928" s="128">
        <v>384779.9354221026</v>
      </c>
      <c r="F1928" s="128">
        <v>5840</v>
      </c>
      <c r="G1928" s="128">
        <v>5260</v>
      </c>
      <c r="H1928" s="128">
        <v>379234.4265725451</v>
      </c>
      <c r="I1928" s="128">
        <v>-0.0001</v>
      </c>
      <c r="J1928" s="128">
        <v>-0.0001</v>
      </c>
    </row>
    <row r="1929" spans="1:8" ht="12.75">
      <c r="A1929" s="127">
        <v>38404.92953703704</v>
      </c>
      <c r="C1929" s="150" t="s">
        <v>1220</v>
      </c>
      <c r="D1929" s="128">
        <v>6615.138507515908</v>
      </c>
      <c r="H1929" s="128">
        <v>6615.138507515908</v>
      </c>
    </row>
    <row r="1931" spans="3:8" ht="12.75">
      <c r="C1931" s="150" t="s">
        <v>1221</v>
      </c>
      <c r="D1931" s="128">
        <v>1.7192004828056122</v>
      </c>
      <c r="F1931" s="128">
        <v>0</v>
      </c>
      <c r="G1931" s="128">
        <v>0</v>
      </c>
      <c r="H1931" s="128">
        <v>1.744340187493625</v>
      </c>
    </row>
    <row r="1932" spans="1:10" ht="12.75">
      <c r="A1932" s="144" t="s">
        <v>1210</v>
      </c>
      <c r="C1932" s="145" t="s">
        <v>1211</v>
      </c>
      <c r="D1932" s="145" t="s">
        <v>1212</v>
      </c>
      <c r="F1932" s="145" t="s">
        <v>1213</v>
      </c>
      <c r="G1932" s="145" t="s">
        <v>1214</v>
      </c>
      <c r="H1932" s="145" t="s">
        <v>1215</v>
      </c>
      <c r="I1932" s="146" t="s">
        <v>1216</v>
      </c>
      <c r="J1932" s="145" t="s">
        <v>1217</v>
      </c>
    </row>
    <row r="1933" spans="1:8" ht="12.75">
      <c r="A1933" s="147" t="s">
        <v>1098</v>
      </c>
      <c r="C1933" s="148">
        <v>334.94100000010803</v>
      </c>
      <c r="D1933" s="128">
        <v>68972.18768811226</v>
      </c>
      <c r="F1933" s="128">
        <v>38900</v>
      </c>
      <c r="H1933" s="149" t="s">
        <v>573</v>
      </c>
    </row>
    <row r="1935" spans="4:8" ht="12.75">
      <c r="D1935" s="128">
        <v>69623.4486631155</v>
      </c>
      <c r="F1935" s="128">
        <v>39100</v>
      </c>
      <c r="H1935" s="149" t="s">
        <v>574</v>
      </c>
    </row>
    <row r="1937" spans="4:8" ht="12.75">
      <c r="D1937" s="128">
        <v>68646.27402079105</v>
      </c>
      <c r="F1937" s="128">
        <v>38900</v>
      </c>
      <c r="H1937" s="149" t="s">
        <v>575</v>
      </c>
    </row>
    <row r="1939" spans="1:10" ht="12.75">
      <c r="A1939" s="144" t="s">
        <v>1218</v>
      </c>
      <c r="C1939" s="150" t="s">
        <v>1219</v>
      </c>
      <c r="D1939" s="128">
        <v>69080.63679067294</v>
      </c>
      <c r="F1939" s="128">
        <v>38966.666666666664</v>
      </c>
      <c r="H1939" s="128">
        <v>30113.97012400627</v>
      </c>
      <c r="I1939" s="128">
        <v>-0.0001</v>
      </c>
      <c r="J1939" s="128">
        <v>-0.0001</v>
      </c>
    </row>
    <row r="1940" spans="1:8" ht="12.75">
      <c r="A1940" s="127">
        <v>38404.929976851854</v>
      </c>
      <c r="C1940" s="150" t="s">
        <v>1220</v>
      </c>
      <c r="D1940" s="128">
        <v>497.5323871719242</v>
      </c>
      <c r="F1940" s="128">
        <v>115.47005383792514</v>
      </c>
      <c r="H1940" s="128">
        <v>497.5323871719242</v>
      </c>
    </row>
    <row r="1942" spans="3:8" ht="12.75">
      <c r="C1942" s="150" t="s">
        <v>1221</v>
      </c>
      <c r="D1942" s="128">
        <v>0.720219746496459</v>
      </c>
      <c r="F1942" s="128">
        <v>0.29633033491340927</v>
      </c>
      <c r="H1942" s="128">
        <v>1.6521647100104582</v>
      </c>
    </row>
    <row r="1943" spans="1:10" ht="12.75">
      <c r="A1943" s="144" t="s">
        <v>1210</v>
      </c>
      <c r="C1943" s="145" t="s">
        <v>1211</v>
      </c>
      <c r="D1943" s="145" t="s">
        <v>1212</v>
      </c>
      <c r="F1943" s="145" t="s">
        <v>1213</v>
      </c>
      <c r="G1943" s="145" t="s">
        <v>1214</v>
      </c>
      <c r="H1943" s="145" t="s">
        <v>1215</v>
      </c>
      <c r="I1943" s="146" t="s">
        <v>1216</v>
      </c>
      <c r="J1943" s="145" t="s">
        <v>1217</v>
      </c>
    </row>
    <row r="1944" spans="1:8" ht="12.75">
      <c r="A1944" s="147" t="s">
        <v>1102</v>
      </c>
      <c r="C1944" s="148">
        <v>393.36599999992177</v>
      </c>
      <c r="D1944" s="128">
        <v>1140904.0675563812</v>
      </c>
      <c r="F1944" s="128">
        <v>10100</v>
      </c>
      <c r="G1944" s="128">
        <v>9900</v>
      </c>
      <c r="H1944" s="149" t="s">
        <v>576</v>
      </c>
    </row>
    <row r="1946" spans="4:8" ht="12.75">
      <c r="D1946" s="128">
        <v>1135173.572462082</v>
      </c>
      <c r="F1946" s="128">
        <v>10100</v>
      </c>
      <c r="G1946" s="128">
        <v>9900</v>
      </c>
      <c r="H1946" s="149" t="s">
        <v>577</v>
      </c>
    </row>
    <row r="1948" spans="4:8" ht="12.75">
      <c r="D1948" s="128">
        <v>1136237.8683166504</v>
      </c>
      <c r="F1948" s="128">
        <v>10200</v>
      </c>
      <c r="G1948" s="128">
        <v>9900</v>
      </c>
      <c r="H1948" s="149" t="s">
        <v>578</v>
      </c>
    </row>
    <row r="1950" spans="1:10" ht="12.75">
      <c r="A1950" s="144" t="s">
        <v>1218</v>
      </c>
      <c r="C1950" s="150" t="s">
        <v>1219</v>
      </c>
      <c r="D1950" s="128">
        <v>1137438.502778371</v>
      </c>
      <c r="F1950" s="128">
        <v>10133.333333333334</v>
      </c>
      <c r="G1950" s="128">
        <v>9900</v>
      </c>
      <c r="H1950" s="128">
        <v>1127421.8361117046</v>
      </c>
      <c r="I1950" s="128">
        <v>-0.0001</v>
      </c>
      <c r="J1950" s="128">
        <v>-0.0001</v>
      </c>
    </row>
    <row r="1951" spans="1:8" ht="12.75">
      <c r="A1951" s="127">
        <v>38404.930439814816</v>
      </c>
      <c r="C1951" s="150" t="s">
        <v>1220</v>
      </c>
      <c r="D1951" s="128">
        <v>3048.079040901554</v>
      </c>
      <c r="F1951" s="128">
        <v>57.73502691896257</v>
      </c>
      <c r="H1951" s="128">
        <v>3048.079040901554</v>
      </c>
    </row>
    <row r="1953" spans="3:8" ht="12.75">
      <c r="C1953" s="150" t="s">
        <v>1221</v>
      </c>
      <c r="D1953" s="128">
        <v>0.2679774804049753</v>
      </c>
      <c r="F1953" s="128">
        <v>0.5697535551213411</v>
      </c>
      <c r="G1953" s="128">
        <v>0</v>
      </c>
      <c r="H1953" s="128">
        <v>0.27035834709516404</v>
      </c>
    </row>
    <row r="1954" spans="1:10" ht="12.75">
      <c r="A1954" s="144" t="s">
        <v>1210</v>
      </c>
      <c r="C1954" s="145" t="s">
        <v>1211</v>
      </c>
      <c r="D1954" s="145" t="s">
        <v>1212</v>
      </c>
      <c r="F1954" s="145" t="s">
        <v>1213</v>
      </c>
      <c r="G1954" s="145" t="s">
        <v>1214</v>
      </c>
      <c r="H1954" s="145" t="s">
        <v>1215</v>
      </c>
      <c r="I1954" s="146" t="s">
        <v>1216</v>
      </c>
      <c r="J1954" s="145" t="s">
        <v>1217</v>
      </c>
    </row>
    <row r="1955" spans="1:8" ht="12.75">
      <c r="A1955" s="147" t="s">
        <v>1096</v>
      </c>
      <c r="C1955" s="148">
        <v>396.15199999976903</v>
      </c>
      <c r="D1955" s="128">
        <v>1415493.8536453247</v>
      </c>
      <c r="F1955" s="128">
        <v>113700</v>
      </c>
      <c r="G1955" s="128">
        <v>112600</v>
      </c>
      <c r="H1955" s="149" t="s">
        <v>579</v>
      </c>
    </row>
    <row r="1957" spans="4:8" ht="12.75">
      <c r="D1957" s="128">
        <v>1424238.1535320282</v>
      </c>
      <c r="F1957" s="128">
        <v>111400</v>
      </c>
      <c r="G1957" s="128">
        <v>112500</v>
      </c>
      <c r="H1957" s="149" t="s">
        <v>580</v>
      </c>
    </row>
    <row r="1959" spans="4:8" ht="12.75">
      <c r="D1959" s="128">
        <v>1405828.7947998047</v>
      </c>
      <c r="F1959" s="128">
        <v>111400</v>
      </c>
      <c r="G1959" s="128">
        <v>112700</v>
      </c>
      <c r="H1959" s="149" t="s">
        <v>581</v>
      </c>
    </row>
    <row r="1961" spans="1:10" ht="12.75">
      <c r="A1961" s="144" t="s">
        <v>1218</v>
      </c>
      <c r="C1961" s="150" t="s">
        <v>1219</v>
      </c>
      <c r="D1961" s="128">
        <v>1415186.9339923859</v>
      </c>
      <c r="F1961" s="128">
        <v>112166.66666666666</v>
      </c>
      <c r="G1961" s="128">
        <v>112600</v>
      </c>
      <c r="H1961" s="128">
        <v>1302805.9193273045</v>
      </c>
      <c r="I1961" s="128">
        <v>-0.0001</v>
      </c>
      <c r="J1961" s="128">
        <v>-0.0001</v>
      </c>
    </row>
    <row r="1962" spans="1:8" ht="12.75">
      <c r="A1962" s="127">
        <v>38404.93090277778</v>
      </c>
      <c r="C1962" s="150" t="s">
        <v>1220</v>
      </c>
      <c r="D1962" s="128">
        <v>9208.516275030413</v>
      </c>
      <c r="F1962" s="128">
        <v>1327.9056191361392</v>
      </c>
      <c r="G1962" s="128">
        <v>100</v>
      </c>
      <c r="H1962" s="128">
        <v>9208.516275030413</v>
      </c>
    </row>
    <row r="1964" spans="3:8" ht="12.75">
      <c r="C1964" s="150" t="s">
        <v>1221</v>
      </c>
      <c r="D1964" s="128">
        <v>0.6506925731042652</v>
      </c>
      <c r="F1964" s="128">
        <v>1.1838683082937351</v>
      </c>
      <c r="G1964" s="128">
        <v>0.08880994671403197</v>
      </c>
      <c r="H1964" s="128">
        <v>0.7068218019599708</v>
      </c>
    </row>
    <row r="1965" spans="1:10" ht="12.75">
      <c r="A1965" s="144" t="s">
        <v>1210</v>
      </c>
      <c r="C1965" s="145" t="s">
        <v>1211</v>
      </c>
      <c r="D1965" s="145" t="s">
        <v>1212</v>
      </c>
      <c r="F1965" s="145" t="s">
        <v>1213</v>
      </c>
      <c r="G1965" s="145" t="s">
        <v>1214</v>
      </c>
      <c r="H1965" s="145" t="s">
        <v>1215</v>
      </c>
      <c r="I1965" s="146" t="s">
        <v>1216</v>
      </c>
      <c r="J1965" s="145" t="s">
        <v>1217</v>
      </c>
    </row>
    <row r="1966" spans="1:8" ht="12.75">
      <c r="A1966" s="147" t="s">
        <v>1103</v>
      </c>
      <c r="C1966" s="148">
        <v>589.5920000001788</v>
      </c>
      <c r="D1966" s="128">
        <v>56250.968655228615</v>
      </c>
      <c r="F1966" s="128">
        <v>2080</v>
      </c>
      <c r="G1966" s="128">
        <v>2070</v>
      </c>
      <c r="H1966" s="149" t="s">
        <v>582</v>
      </c>
    </row>
    <row r="1968" spans="4:8" ht="12.75">
      <c r="D1968" s="128">
        <v>57369.73581665754</v>
      </c>
      <c r="F1968" s="128">
        <v>2040</v>
      </c>
      <c r="G1968" s="128">
        <v>2040</v>
      </c>
      <c r="H1968" s="149" t="s">
        <v>583</v>
      </c>
    </row>
    <row r="1970" spans="4:8" ht="12.75">
      <c r="D1970" s="128">
        <v>55435.21455991268</v>
      </c>
      <c r="F1970" s="128">
        <v>2060</v>
      </c>
      <c r="G1970" s="128">
        <v>2040</v>
      </c>
      <c r="H1970" s="149" t="s">
        <v>584</v>
      </c>
    </row>
    <row r="1972" spans="1:10" ht="12.75">
      <c r="A1972" s="144" t="s">
        <v>1218</v>
      </c>
      <c r="C1972" s="150" t="s">
        <v>1219</v>
      </c>
      <c r="D1972" s="128">
        <v>56351.97301059961</v>
      </c>
      <c r="F1972" s="128">
        <v>2060</v>
      </c>
      <c r="G1972" s="128">
        <v>2050</v>
      </c>
      <c r="H1972" s="128">
        <v>54297.27635787995</v>
      </c>
      <c r="I1972" s="128">
        <v>-0.0001</v>
      </c>
      <c r="J1972" s="128">
        <v>-0.0001</v>
      </c>
    </row>
    <row r="1973" spans="1:8" ht="12.75">
      <c r="A1973" s="127">
        <v>38404.93140046296</v>
      </c>
      <c r="C1973" s="150" t="s">
        <v>1220</v>
      </c>
      <c r="D1973" s="128">
        <v>971.207770280585</v>
      </c>
      <c r="F1973" s="128">
        <v>20</v>
      </c>
      <c r="G1973" s="128">
        <v>17.32050807568877</v>
      </c>
      <c r="H1973" s="128">
        <v>971.207770280585</v>
      </c>
    </row>
    <row r="1975" spans="3:8" ht="12.75">
      <c r="C1975" s="150" t="s">
        <v>1221</v>
      </c>
      <c r="D1975" s="128">
        <v>1.7234671980303227</v>
      </c>
      <c r="F1975" s="128">
        <v>0.9708737864077669</v>
      </c>
      <c r="G1975" s="128">
        <v>0.844902832960428</v>
      </c>
      <c r="H1975" s="128">
        <v>1.7886859810043447</v>
      </c>
    </row>
    <row r="1976" spans="1:10" ht="12.75">
      <c r="A1976" s="144" t="s">
        <v>1210</v>
      </c>
      <c r="C1976" s="145" t="s">
        <v>1211</v>
      </c>
      <c r="D1976" s="145" t="s">
        <v>1212</v>
      </c>
      <c r="F1976" s="145" t="s">
        <v>1213</v>
      </c>
      <c r="G1976" s="145" t="s">
        <v>1214</v>
      </c>
      <c r="H1976" s="145" t="s">
        <v>1215</v>
      </c>
      <c r="I1976" s="146" t="s">
        <v>1216</v>
      </c>
      <c r="J1976" s="145" t="s">
        <v>1217</v>
      </c>
    </row>
    <row r="1977" spans="1:8" ht="12.75">
      <c r="A1977" s="147" t="s">
        <v>1104</v>
      </c>
      <c r="C1977" s="148">
        <v>766.4900000002235</v>
      </c>
      <c r="D1977" s="128">
        <v>2081.7849927954376</v>
      </c>
      <c r="F1977" s="128">
        <v>1718</v>
      </c>
      <c r="G1977" s="128">
        <v>1921</v>
      </c>
      <c r="H1977" s="149" t="s">
        <v>585</v>
      </c>
    </row>
    <row r="1979" spans="4:8" ht="12.75">
      <c r="D1979" s="128">
        <v>2018.2883390113711</v>
      </c>
      <c r="F1979" s="128">
        <v>1542</v>
      </c>
      <c r="G1979" s="128">
        <v>1660.9999999981374</v>
      </c>
      <c r="H1979" s="149" t="s">
        <v>586</v>
      </c>
    </row>
    <row r="1981" spans="4:8" ht="12.75">
      <c r="D1981" s="128">
        <v>1917.5000000018626</v>
      </c>
      <c r="F1981" s="128">
        <v>1739.0000000018626</v>
      </c>
      <c r="G1981" s="128">
        <v>1659</v>
      </c>
      <c r="H1981" s="149" t="s">
        <v>587</v>
      </c>
    </row>
    <row r="1983" spans="1:10" ht="12.75">
      <c r="A1983" s="144" t="s">
        <v>1218</v>
      </c>
      <c r="C1983" s="150" t="s">
        <v>1219</v>
      </c>
      <c r="D1983" s="128">
        <v>2005.8577772695571</v>
      </c>
      <c r="F1983" s="128">
        <v>1666.3333333339542</v>
      </c>
      <c r="G1983" s="128">
        <v>1746.9999999993793</v>
      </c>
      <c r="H1983" s="128">
        <v>297.61712686307726</v>
      </c>
      <c r="I1983" s="128">
        <v>-0.0001</v>
      </c>
      <c r="J1983" s="128">
        <v>-0.0001</v>
      </c>
    </row>
    <row r="1984" spans="1:8" ht="12.75">
      <c r="A1984" s="127">
        <v>38404.93189814815</v>
      </c>
      <c r="C1984" s="150" t="s">
        <v>1220</v>
      </c>
      <c r="D1984" s="128">
        <v>82.84490849297312</v>
      </c>
      <c r="F1984" s="128">
        <v>108.18656725060293</v>
      </c>
      <c r="G1984" s="128">
        <v>150.69173832749203</v>
      </c>
      <c r="H1984" s="128">
        <v>82.84490849297312</v>
      </c>
    </row>
    <row r="1986" spans="3:8" ht="12.75">
      <c r="C1986" s="150" t="s">
        <v>1221</v>
      </c>
      <c r="D1986" s="128">
        <v>4.130148679122429</v>
      </c>
      <c r="F1986" s="128">
        <v>6.492492533540467</v>
      </c>
      <c r="G1986" s="128">
        <v>8.625743464656301</v>
      </c>
      <c r="H1986" s="128">
        <v>27.836068900391957</v>
      </c>
    </row>
    <row r="1987" spans="1:16" ht="12.75">
      <c r="A1987" s="138" t="s">
        <v>1275</v>
      </c>
      <c r="B1987" s="133" t="s">
        <v>1060</v>
      </c>
      <c r="D1987" s="138" t="s">
        <v>1276</v>
      </c>
      <c r="E1987" s="133" t="s">
        <v>1277</v>
      </c>
      <c r="F1987" s="134" t="s">
        <v>1165</v>
      </c>
      <c r="G1987" s="139" t="s">
        <v>1279</v>
      </c>
      <c r="H1987" s="140">
        <v>2</v>
      </c>
      <c r="I1987" s="141" t="s">
        <v>1280</v>
      </c>
      <c r="J1987" s="140">
        <v>3</v>
      </c>
      <c r="K1987" s="139" t="s">
        <v>1281</v>
      </c>
      <c r="L1987" s="142">
        <v>1</v>
      </c>
      <c r="M1987" s="139" t="s">
        <v>1282</v>
      </c>
      <c r="N1987" s="143">
        <v>1</v>
      </c>
      <c r="O1987" s="139" t="s">
        <v>1283</v>
      </c>
      <c r="P1987" s="143">
        <v>1</v>
      </c>
    </row>
    <row r="1989" spans="1:10" ht="12.75">
      <c r="A1989" s="144" t="s">
        <v>1210</v>
      </c>
      <c r="C1989" s="145" t="s">
        <v>1211</v>
      </c>
      <c r="D1989" s="145" t="s">
        <v>1212</v>
      </c>
      <c r="F1989" s="145" t="s">
        <v>1213</v>
      </c>
      <c r="G1989" s="145" t="s">
        <v>1214</v>
      </c>
      <c r="H1989" s="145" t="s">
        <v>1215</v>
      </c>
      <c r="I1989" s="146" t="s">
        <v>1216</v>
      </c>
      <c r="J1989" s="145" t="s">
        <v>1217</v>
      </c>
    </row>
    <row r="1990" spans="1:8" ht="12.75">
      <c r="A1990" s="147" t="s">
        <v>1081</v>
      </c>
      <c r="C1990" s="148">
        <v>178.2290000000503</v>
      </c>
      <c r="D1990" s="128">
        <v>707.208478493616</v>
      </c>
      <c r="F1990" s="128">
        <v>387</v>
      </c>
      <c r="G1990" s="128">
        <v>355</v>
      </c>
      <c r="H1990" s="149" t="s">
        <v>588</v>
      </c>
    </row>
    <row r="1992" spans="4:8" ht="12.75">
      <c r="D1992" s="128">
        <v>667.083488991484</v>
      </c>
      <c r="F1992" s="128">
        <v>408.99999999953434</v>
      </c>
      <c r="G1992" s="128">
        <v>384</v>
      </c>
      <c r="H1992" s="149" t="s">
        <v>589</v>
      </c>
    </row>
    <row r="1994" spans="4:8" ht="12.75">
      <c r="D1994" s="128">
        <v>700.6600100304931</v>
      </c>
      <c r="F1994" s="128">
        <v>372</v>
      </c>
      <c r="G1994" s="128">
        <v>375</v>
      </c>
      <c r="H1994" s="149" t="s">
        <v>590</v>
      </c>
    </row>
    <row r="1996" spans="1:8" ht="12.75">
      <c r="A1996" s="144" t="s">
        <v>1218</v>
      </c>
      <c r="C1996" s="150" t="s">
        <v>1219</v>
      </c>
      <c r="D1996" s="128">
        <v>691.6506591718644</v>
      </c>
      <c r="F1996" s="128">
        <v>389.3333333331781</v>
      </c>
      <c r="G1996" s="128">
        <v>371.33333333333337</v>
      </c>
      <c r="H1996" s="128">
        <v>313.71397388328074</v>
      </c>
    </row>
    <row r="1997" spans="1:8" ht="12.75">
      <c r="A1997" s="127">
        <v>38404.934166666666</v>
      </c>
      <c r="C1997" s="150" t="s">
        <v>1220</v>
      </c>
      <c r="D1997" s="128">
        <v>21.526262978207487</v>
      </c>
      <c r="F1997" s="128">
        <v>18.610033136031596</v>
      </c>
      <c r="G1997" s="128">
        <v>14.843629385474879</v>
      </c>
      <c r="H1997" s="128">
        <v>21.526262978207487</v>
      </c>
    </row>
    <row r="1999" spans="3:8" ht="12.75">
      <c r="C1999" s="150" t="s">
        <v>1221</v>
      </c>
      <c r="D1999" s="128">
        <v>3.1123028211932273</v>
      </c>
      <c r="F1999" s="128">
        <v>4.779974264393584</v>
      </c>
      <c r="G1999" s="128">
        <v>3.9973867285838987</v>
      </c>
      <c r="H1999" s="128">
        <v>6.861748207051968</v>
      </c>
    </row>
    <row r="2000" spans="1:10" ht="12.75">
      <c r="A2000" s="144" t="s">
        <v>1210</v>
      </c>
      <c r="C2000" s="145" t="s">
        <v>1211</v>
      </c>
      <c r="D2000" s="145" t="s">
        <v>1212</v>
      </c>
      <c r="F2000" s="145" t="s">
        <v>1213</v>
      </c>
      <c r="G2000" s="145" t="s">
        <v>1214</v>
      </c>
      <c r="H2000" s="145" t="s">
        <v>1215</v>
      </c>
      <c r="I2000" s="146" t="s">
        <v>1216</v>
      </c>
      <c r="J2000" s="145" t="s">
        <v>1217</v>
      </c>
    </row>
    <row r="2001" spans="1:8" ht="12.75">
      <c r="A2001" s="147" t="s">
        <v>1097</v>
      </c>
      <c r="C2001" s="148">
        <v>251.61100000003353</v>
      </c>
      <c r="D2001" s="128">
        <v>4637137.990333557</v>
      </c>
      <c r="F2001" s="128">
        <v>35700</v>
      </c>
      <c r="G2001" s="128">
        <v>32100</v>
      </c>
      <c r="H2001" s="149" t="s">
        <v>591</v>
      </c>
    </row>
    <row r="2003" spans="4:8" ht="12.75">
      <c r="D2003" s="128">
        <v>4653726.456115723</v>
      </c>
      <c r="F2003" s="128">
        <v>36800</v>
      </c>
      <c r="G2003" s="128">
        <v>31500</v>
      </c>
      <c r="H2003" s="149" t="s">
        <v>592</v>
      </c>
    </row>
    <row r="2005" spans="4:8" ht="12.75">
      <c r="D2005" s="128">
        <v>4717985.593917847</v>
      </c>
      <c r="F2005" s="128">
        <v>37600</v>
      </c>
      <c r="G2005" s="128">
        <v>32400</v>
      </c>
      <c r="H2005" s="149" t="s">
        <v>593</v>
      </c>
    </row>
    <row r="2007" spans="1:10" ht="12.75">
      <c r="A2007" s="144" t="s">
        <v>1218</v>
      </c>
      <c r="C2007" s="150" t="s">
        <v>1219</v>
      </c>
      <c r="D2007" s="128">
        <v>4669616.6801223755</v>
      </c>
      <c r="F2007" s="128">
        <v>36700</v>
      </c>
      <c r="G2007" s="128">
        <v>32000</v>
      </c>
      <c r="H2007" s="128">
        <v>4635289.845511204</v>
      </c>
      <c r="I2007" s="128">
        <v>-0.0001</v>
      </c>
      <c r="J2007" s="128">
        <v>-0.0001</v>
      </c>
    </row>
    <row r="2008" spans="1:8" ht="12.75">
      <c r="A2008" s="127">
        <v>38404.93467592593</v>
      </c>
      <c r="C2008" s="150" t="s">
        <v>1220</v>
      </c>
      <c r="D2008" s="128">
        <v>42701.96910643193</v>
      </c>
      <c r="F2008" s="128">
        <v>953.9392014169456</v>
      </c>
      <c r="G2008" s="128">
        <v>458.25756949558405</v>
      </c>
      <c r="H2008" s="128">
        <v>42701.96910643193</v>
      </c>
    </row>
    <row r="2010" spans="3:8" ht="12.75">
      <c r="C2010" s="150" t="s">
        <v>1221</v>
      </c>
      <c r="D2010" s="128">
        <v>0.9144641205391799</v>
      </c>
      <c r="F2010" s="128">
        <v>2.5992893771578895</v>
      </c>
      <c r="G2010" s="128">
        <v>1.4320549046737003</v>
      </c>
      <c r="H2010" s="128">
        <v>0.9212362231842818</v>
      </c>
    </row>
    <row r="2011" spans="1:10" ht="12.75">
      <c r="A2011" s="144" t="s">
        <v>1210</v>
      </c>
      <c r="C2011" s="145" t="s">
        <v>1211</v>
      </c>
      <c r="D2011" s="145" t="s">
        <v>1212</v>
      </c>
      <c r="F2011" s="145" t="s">
        <v>1213</v>
      </c>
      <c r="G2011" s="145" t="s">
        <v>1214</v>
      </c>
      <c r="H2011" s="145" t="s">
        <v>1215</v>
      </c>
      <c r="I2011" s="146" t="s">
        <v>1216</v>
      </c>
      <c r="J2011" s="145" t="s">
        <v>1217</v>
      </c>
    </row>
    <row r="2012" spans="1:8" ht="12.75">
      <c r="A2012" s="147" t="s">
        <v>1100</v>
      </c>
      <c r="C2012" s="148">
        <v>257.6099999998696</v>
      </c>
      <c r="D2012" s="128">
        <v>428911.88671302795</v>
      </c>
      <c r="F2012" s="128">
        <v>18940</v>
      </c>
      <c r="G2012" s="128">
        <v>15950</v>
      </c>
      <c r="H2012" s="149" t="s">
        <v>594</v>
      </c>
    </row>
    <row r="2014" spans="4:8" ht="12.75">
      <c r="D2014" s="128">
        <v>428559.4058127403</v>
      </c>
      <c r="F2014" s="128">
        <v>18997.5</v>
      </c>
      <c r="G2014" s="128">
        <v>16037.5</v>
      </c>
      <c r="H2014" s="149" t="s">
        <v>595</v>
      </c>
    </row>
    <row r="2016" spans="4:8" ht="12.75">
      <c r="D2016" s="128">
        <v>423187.68266534805</v>
      </c>
      <c r="F2016" s="128">
        <v>18570</v>
      </c>
      <c r="G2016" s="128">
        <v>16110.000000014901</v>
      </c>
      <c r="H2016" s="149" t="s">
        <v>596</v>
      </c>
    </row>
    <row r="2018" spans="1:10" ht="12.75">
      <c r="A2018" s="144" t="s">
        <v>1218</v>
      </c>
      <c r="C2018" s="150" t="s">
        <v>1219</v>
      </c>
      <c r="D2018" s="128">
        <v>426886.32506370544</v>
      </c>
      <c r="F2018" s="128">
        <v>18835.833333333332</v>
      </c>
      <c r="G2018" s="128">
        <v>16032.500000004966</v>
      </c>
      <c r="H2018" s="128">
        <v>409452.15839703626</v>
      </c>
      <c r="I2018" s="128">
        <v>-0.0001</v>
      </c>
      <c r="J2018" s="128">
        <v>-0.0001</v>
      </c>
    </row>
    <row r="2019" spans="1:8" ht="12.75">
      <c r="A2019" s="127">
        <v>38404.935324074075</v>
      </c>
      <c r="C2019" s="150" t="s">
        <v>1220</v>
      </c>
      <c r="D2019" s="128">
        <v>3207.963121589643</v>
      </c>
      <c r="F2019" s="128">
        <v>232.00664501977812</v>
      </c>
      <c r="G2019" s="128">
        <v>80.1171018014763</v>
      </c>
      <c r="H2019" s="128">
        <v>3207.963121589643</v>
      </c>
    </row>
    <row r="2021" spans="3:8" ht="12.75">
      <c r="C2021" s="150" t="s">
        <v>1221</v>
      </c>
      <c r="D2021" s="128">
        <v>0.7514794766758831</v>
      </c>
      <c r="F2021" s="128">
        <v>1.231730186363464</v>
      </c>
      <c r="G2021" s="128">
        <v>0.4997168364350631</v>
      </c>
      <c r="H2021" s="128">
        <v>0.7834769107454445</v>
      </c>
    </row>
    <row r="2022" spans="1:10" ht="12.75">
      <c r="A2022" s="144" t="s">
        <v>1210</v>
      </c>
      <c r="C2022" s="145" t="s">
        <v>1211</v>
      </c>
      <c r="D2022" s="145" t="s">
        <v>1212</v>
      </c>
      <c r="F2022" s="145" t="s">
        <v>1213</v>
      </c>
      <c r="G2022" s="145" t="s">
        <v>1214</v>
      </c>
      <c r="H2022" s="145" t="s">
        <v>1215</v>
      </c>
      <c r="I2022" s="146" t="s">
        <v>1216</v>
      </c>
      <c r="J2022" s="145" t="s">
        <v>1217</v>
      </c>
    </row>
    <row r="2023" spans="1:8" ht="12.75">
      <c r="A2023" s="147" t="s">
        <v>1099</v>
      </c>
      <c r="C2023" s="148">
        <v>259.9399999999441</v>
      </c>
      <c r="D2023" s="128">
        <v>4530131.071395874</v>
      </c>
      <c r="F2023" s="128">
        <v>32725</v>
      </c>
      <c r="G2023" s="128">
        <v>28825</v>
      </c>
      <c r="H2023" s="149" t="s">
        <v>597</v>
      </c>
    </row>
    <row r="2025" spans="4:8" ht="12.75">
      <c r="D2025" s="128">
        <v>4431437.088928223</v>
      </c>
      <c r="F2025" s="128">
        <v>32725</v>
      </c>
      <c r="G2025" s="128">
        <v>29175</v>
      </c>
      <c r="H2025" s="149" t="s">
        <v>598</v>
      </c>
    </row>
    <row r="2027" spans="4:8" ht="12.75">
      <c r="D2027" s="128">
        <v>4359955.028175354</v>
      </c>
      <c r="F2027" s="128">
        <v>33325</v>
      </c>
      <c r="G2027" s="128">
        <v>29225</v>
      </c>
      <c r="H2027" s="149" t="s">
        <v>599</v>
      </c>
    </row>
    <row r="2029" spans="1:10" ht="12.75">
      <c r="A2029" s="144" t="s">
        <v>1218</v>
      </c>
      <c r="C2029" s="150" t="s">
        <v>1219</v>
      </c>
      <c r="D2029" s="128">
        <v>4440507.729499817</v>
      </c>
      <c r="F2029" s="128">
        <v>32925</v>
      </c>
      <c r="G2029" s="128">
        <v>29075</v>
      </c>
      <c r="H2029" s="128">
        <v>4409541.033998086</v>
      </c>
      <c r="I2029" s="128">
        <v>-0.0001</v>
      </c>
      <c r="J2029" s="128">
        <v>-0.0001</v>
      </c>
    </row>
    <row r="2030" spans="1:8" ht="12.75">
      <c r="A2030" s="127">
        <v>38404.93599537037</v>
      </c>
      <c r="C2030" s="150" t="s">
        <v>1220</v>
      </c>
      <c r="D2030" s="128">
        <v>85449.86139153963</v>
      </c>
      <c r="F2030" s="128">
        <v>346.41016151377545</v>
      </c>
      <c r="G2030" s="128">
        <v>217.94494717703367</v>
      </c>
      <c r="H2030" s="128">
        <v>85449.86139153963</v>
      </c>
    </row>
    <row r="2032" spans="3:8" ht="12.75">
      <c r="C2032" s="150" t="s">
        <v>1221</v>
      </c>
      <c r="D2032" s="128">
        <v>1.9243263742987515</v>
      </c>
      <c r="F2032" s="128">
        <v>1.0521189415756278</v>
      </c>
      <c r="G2032" s="128">
        <v>0.7495956910646043</v>
      </c>
      <c r="H2032" s="128">
        <v>1.9378402589455686</v>
      </c>
    </row>
    <row r="2033" spans="1:10" ht="12.75">
      <c r="A2033" s="144" t="s">
        <v>1210</v>
      </c>
      <c r="C2033" s="145" t="s">
        <v>1211</v>
      </c>
      <c r="D2033" s="145" t="s">
        <v>1212</v>
      </c>
      <c r="F2033" s="145" t="s">
        <v>1213</v>
      </c>
      <c r="G2033" s="145" t="s">
        <v>1214</v>
      </c>
      <c r="H2033" s="145" t="s">
        <v>1215</v>
      </c>
      <c r="I2033" s="146" t="s">
        <v>1216</v>
      </c>
      <c r="J2033" s="145" t="s">
        <v>1217</v>
      </c>
    </row>
    <row r="2034" spans="1:8" ht="12.75">
      <c r="A2034" s="147" t="s">
        <v>1101</v>
      </c>
      <c r="C2034" s="148">
        <v>285.2129999999888</v>
      </c>
      <c r="D2034" s="128">
        <v>773121.1728115082</v>
      </c>
      <c r="F2034" s="128">
        <v>14575</v>
      </c>
      <c r="G2034" s="128">
        <v>12600</v>
      </c>
      <c r="H2034" s="149" t="s">
        <v>600</v>
      </c>
    </row>
    <row r="2036" spans="4:8" ht="12.75">
      <c r="D2036" s="128">
        <v>733617.4519805908</v>
      </c>
      <c r="F2036" s="128">
        <v>15500</v>
      </c>
      <c r="G2036" s="128">
        <v>12575</v>
      </c>
      <c r="H2036" s="149" t="s">
        <v>601</v>
      </c>
    </row>
    <row r="2038" spans="4:8" ht="12.75">
      <c r="D2038" s="128">
        <v>775541.011384964</v>
      </c>
      <c r="F2038" s="128">
        <v>14750</v>
      </c>
      <c r="G2038" s="128">
        <v>12550</v>
      </c>
      <c r="H2038" s="149" t="s">
        <v>602</v>
      </c>
    </row>
    <row r="2040" spans="1:10" ht="12.75">
      <c r="A2040" s="144" t="s">
        <v>1218</v>
      </c>
      <c r="C2040" s="150" t="s">
        <v>1219</v>
      </c>
      <c r="D2040" s="128">
        <v>760759.8787256877</v>
      </c>
      <c r="F2040" s="128">
        <v>14941.666666666668</v>
      </c>
      <c r="G2040" s="128">
        <v>12575</v>
      </c>
      <c r="H2040" s="128">
        <v>747081.0341967479</v>
      </c>
      <c r="I2040" s="128">
        <v>-0.0001</v>
      </c>
      <c r="J2040" s="128">
        <v>-0.0001</v>
      </c>
    </row>
    <row r="2041" spans="1:8" ht="12.75">
      <c r="A2041" s="127">
        <v>38404.93666666667</v>
      </c>
      <c r="C2041" s="150" t="s">
        <v>1220</v>
      </c>
      <c r="D2041" s="128">
        <v>23537.14940025661</v>
      </c>
      <c r="F2041" s="128">
        <v>491.3840995935189</v>
      </c>
      <c r="G2041" s="128">
        <v>25</v>
      </c>
      <c r="H2041" s="128">
        <v>23537.14940025661</v>
      </c>
    </row>
    <row r="2043" spans="3:8" ht="12.75">
      <c r="C2043" s="150" t="s">
        <v>1221</v>
      </c>
      <c r="D2043" s="128">
        <v>3.093899935901267</v>
      </c>
      <c r="F2043" s="128">
        <v>3.2886833213174724</v>
      </c>
      <c r="G2043" s="128">
        <v>0.19880715705765406</v>
      </c>
      <c r="H2043" s="128">
        <v>3.1505483773341205</v>
      </c>
    </row>
    <row r="2044" spans="1:10" ht="12.75">
      <c r="A2044" s="144" t="s">
        <v>1210</v>
      </c>
      <c r="C2044" s="145" t="s">
        <v>1211</v>
      </c>
      <c r="D2044" s="145" t="s">
        <v>1212</v>
      </c>
      <c r="F2044" s="145" t="s">
        <v>1213</v>
      </c>
      <c r="G2044" s="145" t="s">
        <v>1214</v>
      </c>
      <c r="H2044" s="145" t="s">
        <v>1215</v>
      </c>
      <c r="I2044" s="146" t="s">
        <v>1216</v>
      </c>
      <c r="J2044" s="145" t="s">
        <v>1217</v>
      </c>
    </row>
    <row r="2045" spans="1:8" ht="12.75">
      <c r="A2045" s="147" t="s">
        <v>1097</v>
      </c>
      <c r="C2045" s="148">
        <v>288.1579999998212</v>
      </c>
      <c r="D2045" s="128">
        <v>478518.7104201317</v>
      </c>
      <c r="F2045" s="128">
        <v>5930</v>
      </c>
      <c r="G2045" s="128">
        <v>5520</v>
      </c>
      <c r="H2045" s="149" t="s">
        <v>603</v>
      </c>
    </row>
    <row r="2047" spans="4:8" ht="12.75">
      <c r="D2047" s="128">
        <v>476843.14167928696</v>
      </c>
      <c r="F2047" s="128">
        <v>5930</v>
      </c>
      <c r="G2047" s="128">
        <v>5520</v>
      </c>
      <c r="H2047" s="149" t="s">
        <v>604</v>
      </c>
    </row>
    <row r="2049" spans="4:8" ht="12.75">
      <c r="D2049" s="128">
        <v>483508.03641700745</v>
      </c>
      <c r="F2049" s="128">
        <v>5930</v>
      </c>
      <c r="G2049" s="128">
        <v>5520</v>
      </c>
      <c r="H2049" s="149" t="s">
        <v>605</v>
      </c>
    </row>
    <row r="2051" spans="1:10" ht="12.75">
      <c r="A2051" s="144" t="s">
        <v>1218</v>
      </c>
      <c r="C2051" s="150" t="s">
        <v>1219</v>
      </c>
      <c r="D2051" s="128">
        <v>479623.296172142</v>
      </c>
      <c r="F2051" s="128">
        <v>5930</v>
      </c>
      <c r="G2051" s="128">
        <v>5520</v>
      </c>
      <c r="H2051" s="128">
        <v>473901.4709509031</v>
      </c>
      <c r="I2051" s="128">
        <v>-0.0001</v>
      </c>
      <c r="J2051" s="128">
        <v>-0.0001</v>
      </c>
    </row>
    <row r="2052" spans="1:8" ht="12.75">
      <c r="A2052" s="127">
        <v>38404.93709490741</v>
      </c>
      <c r="C2052" s="150" t="s">
        <v>1220</v>
      </c>
      <c r="D2052" s="128">
        <v>3467.028659941271</v>
      </c>
      <c r="H2052" s="128">
        <v>3467.028659941271</v>
      </c>
    </row>
    <row r="2054" spans="3:8" ht="12.75">
      <c r="C2054" s="150" t="s">
        <v>1221</v>
      </c>
      <c r="D2054" s="128">
        <v>0.7228649416347193</v>
      </c>
      <c r="F2054" s="128">
        <v>0</v>
      </c>
      <c r="G2054" s="128">
        <v>0</v>
      </c>
      <c r="H2054" s="128">
        <v>0.7315927196816956</v>
      </c>
    </row>
    <row r="2055" spans="1:10" ht="12.75">
      <c r="A2055" s="144" t="s">
        <v>1210</v>
      </c>
      <c r="C2055" s="145" t="s">
        <v>1211</v>
      </c>
      <c r="D2055" s="145" t="s">
        <v>1212</v>
      </c>
      <c r="F2055" s="145" t="s">
        <v>1213</v>
      </c>
      <c r="G2055" s="145" t="s">
        <v>1214</v>
      </c>
      <c r="H2055" s="145" t="s">
        <v>1215</v>
      </c>
      <c r="I2055" s="146" t="s">
        <v>1216</v>
      </c>
      <c r="J2055" s="145" t="s">
        <v>1217</v>
      </c>
    </row>
    <row r="2056" spans="1:8" ht="12.75">
      <c r="A2056" s="147" t="s">
        <v>1098</v>
      </c>
      <c r="C2056" s="148">
        <v>334.94100000010803</v>
      </c>
      <c r="D2056" s="128">
        <v>1578036.800813675</v>
      </c>
      <c r="F2056" s="128">
        <v>45000</v>
      </c>
      <c r="H2056" s="149" t="s">
        <v>606</v>
      </c>
    </row>
    <row r="2058" spans="4:8" ht="12.75">
      <c r="D2058" s="128">
        <v>1531934.8601875305</v>
      </c>
      <c r="F2058" s="128">
        <v>45000</v>
      </c>
      <c r="H2058" s="149" t="s">
        <v>607</v>
      </c>
    </row>
    <row r="2060" spans="4:8" ht="12.75">
      <c r="D2060" s="128">
        <v>1504614.39635849</v>
      </c>
      <c r="F2060" s="128">
        <v>45000</v>
      </c>
      <c r="H2060" s="149" t="s">
        <v>608</v>
      </c>
    </row>
    <row r="2062" spans="1:10" ht="12.75">
      <c r="A2062" s="144" t="s">
        <v>1218</v>
      </c>
      <c r="C2062" s="150" t="s">
        <v>1219</v>
      </c>
      <c r="D2062" s="128">
        <v>1538195.3524532318</v>
      </c>
      <c r="F2062" s="128">
        <v>45000</v>
      </c>
      <c r="H2062" s="128">
        <v>1493195.3524532318</v>
      </c>
      <c r="I2062" s="128">
        <v>-0.0001</v>
      </c>
      <c r="J2062" s="128">
        <v>-0.0001</v>
      </c>
    </row>
    <row r="2063" spans="1:8" ht="12.75">
      <c r="A2063" s="127">
        <v>38404.93753472222</v>
      </c>
      <c r="C2063" s="150" t="s">
        <v>1220</v>
      </c>
      <c r="D2063" s="128">
        <v>37109.40165984445</v>
      </c>
      <c r="H2063" s="128">
        <v>37109.40165984445</v>
      </c>
    </row>
    <row r="2065" spans="3:8" ht="12.75">
      <c r="C2065" s="150" t="s">
        <v>1221</v>
      </c>
      <c r="D2065" s="128">
        <v>2.4125285257597184</v>
      </c>
      <c r="F2065" s="128">
        <v>0</v>
      </c>
      <c r="H2065" s="128">
        <v>2.485234205884441</v>
      </c>
    </row>
    <row r="2066" spans="1:10" ht="12.75">
      <c r="A2066" s="144" t="s">
        <v>1210</v>
      </c>
      <c r="C2066" s="145" t="s">
        <v>1211</v>
      </c>
      <c r="D2066" s="145" t="s">
        <v>1212</v>
      </c>
      <c r="F2066" s="145" t="s">
        <v>1213</v>
      </c>
      <c r="G2066" s="145" t="s">
        <v>1214</v>
      </c>
      <c r="H2066" s="145" t="s">
        <v>1215</v>
      </c>
      <c r="I2066" s="146" t="s">
        <v>1216</v>
      </c>
      <c r="J2066" s="145" t="s">
        <v>1217</v>
      </c>
    </row>
    <row r="2067" spans="1:8" ht="12.75">
      <c r="A2067" s="147" t="s">
        <v>1102</v>
      </c>
      <c r="C2067" s="148">
        <v>393.36599999992177</v>
      </c>
      <c r="D2067" s="128">
        <v>3467016.2241210938</v>
      </c>
      <c r="F2067" s="128">
        <v>15900</v>
      </c>
      <c r="G2067" s="128">
        <v>14600</v>
      </c>
      <c r="H2067" s="149" t="s">
        <v>609</v>
      </c>
    </row>
    <row r="2069" spans="4:8" ht="12.75">
      <c r="D2069" s="128">
        <v>3582532.243965149</v>
      </c>
      <c r="F2069" s="128">
        <v>15000</v>
      </c>
      <c r="G2069" s="128">
        <v>15200</v>
      </c>
      <c r="H2069" s="149" t="s">
        <v>610</v>
      </c>
    </row>
    <row r="2071" spans="4:8" ht="12.75">
      <c r="D2071" s="128">
        <v>3613602.419029236</v>
      </c>
      <c r="F2071" s="128">
        <v>15400</v>
      </c>
      <c r="G2071" s="128">
        <v>15200</v>
      </c>
      <c r="H2071" s="149" t="s">
        <v>611</v>
      </c>
    </row>
    <row r="2073" spans="1:10" ht="12.75">
      <c r="A2073" s="144" t="s">
        <v>1218</v>
      </c>
      <c r="C2073" s="150" t="s">
        <v>1219</v>
      </c>
      <c r="D2073" s="128">
        <v>3554383.629038493</v>
      </c>
      <c r="F2073" s="128">
        <v>15433.333333333332</v>
      </c>
      <c r="G2073" s="128">
        <v>15000</v>
      </c>
      <c r="H2073" s="128">
        <v>3539166.962371826</v>
      </c>
      <c r="I2073" s="128">
        <v>-0.0001</v>
      </c>
      <c r="J2073" s="128">
        <v>-0.0001</v>
      </c>
    </row>
    <row r="2074" spans="1:8" ht="12.75">
      <c r="A2074" s="127">
        <v>38404.93798611111</v>
      </c>
      <c r="C2074" s="150" t="s">
        <v>1220</v>
      </c>
      <c r="D2074" s="128">
        <v>77240.76984421289</v>
      </c>
      <c r="F2074" s="128">
        <v>450.9249752822894</v>
      </c>
      <c r="G2074" s="128">
        <v>346.41016151377545</v>
      </c>
      <c r="H2074" s="128">
        <v>77240.76984421289</v>
      </c>
    </row>
    <row r="2076" spans="3:8" ht="12.75">
      <c r="C2076" s="150" t="s">
        <v>1221</v>
      </c>
      <c r="D2076" s="128">
        <v>2.1731129193026226</v>
      </c>
      <c r="F2076" s="128">
        <v>2.921760099021314</v>
      </c>
      <c r="G2076" s="128">
        <v>2.309401076758503</v>
      </c>
      <c r="H2076" s="128">
        <v>2.182456229543034</v>
      </c>
    </row>
    <row r="2077" spans="1:10" ht="12.75">
      <c r="A2077" s="144" t="s">
        <v>1210</v>
      </c>
      <c r="C2077" s="145" t="s">
        <v>1211</v>
      </c>
      <c r="D2077" s="145" t="s">
        <v>1212</v>
      </c>
      <c r="F2077" s="145" t="s">
        <v>1213</v>
      </c>
      <c r="G2077" s="145" t="s">
        <v>1214</v>
      </c>
      <c r="H2077" s="145" t="s">
        <v>1215</v>
      </c>
      <c r="I2077" s="146" t="s">
        <v>1216</v>
      </c>
      <c r="J2077" s="145" t="s">
        <v>1217</v>
      </c>
    </row>
    <row r="2078" spans="1:8" ht="12.75">
      <c r="A2078" s="147" t="s">
        <v>1096</v>
      </c>
      <c r="C2078" s="148">
        <v>396.15199999976903</v>
      </c>
      <c r="D2078" s="128">
        <v>4238005.926620483</v>
      </c>
      <c r="F2078" s="128">
        <v>131500</v>
      </c>
      <c r="G2078" s="128">
        <v>131500</v>
      </c>
      <c r="H2078" s="149" t="s">
        <v>612</v>
      </c>
    </row>
    <row r="2080" spans="4:8" ht="12.75">
      <c r="D2080" s="128">
        <v>4364205.217933655</v>
      </c>
      <c r="F2080" s="128">
        <v>130200</v>
      </c>
      <c r="G2080" s="128">
        <v>129400</v>
      </c>
      <c r="H2080" s="149" t="s">
        <v>613</v>
      </c>
    </row>
    <row r="2082" spans="4:8" ht="12.75">
      <c r="D2082" s="128">
        <v>4326707.773727417</v>
      </c>
      <c r="F2082" s="128">
        <v>129800</v>
      </c>
      <c r="G2082" s="128">
        <v>131600</v>
      </c>
      <c r="H2082" s="149" t="s">
        <v>614</v>
      </c>
    </row>
    <row r="2084" spans="1:10" ht="12.75">
      <c r="A2084" s="144" t="s">
        <v>1218</v>
      </c>
      <c r="C2084" s="150" t="s">
        <v>1219</v>
      </c>
      <c r="D2084" s="128">
        <v>4309639.639427185</v>
      </c>
      <c r="F2084" s="128">
        <v>130500</v>
      </c>
      <c r="G2084" s="128">
        <v>130833.33333333334</v>
      </c>
      <c r="H2084" s="128">
        <v>4178974.756351481</v>
      </c>
      <c r="I2084" s="128">
        <v>-0.0001</v>
      </c>
      <c r="J2084" s="128">
        <v>-0.0001</v>
      </c>
    </row>
    <row r="2085" spans="1:8" ht="12.75">
      <c r="A2085" s="127">
        <v>38404.93844907408</v>
      </c>
      <c r="C2085" s="150" t="s">
        <v>1220</v>
      </c>
      <c r="D2085" s="128">
        <v>64807.84048518615</v>
      </c>
      <c r="F2085" s="128">
        <v>888.8194417315588</v>
      </c>
      <c r="G2085" s="128">
        <v>1242.309676905615</v>
      </c>
      <c r="H2085" s="128">
        <v>64807.84048518615</v>
      </c>
    </row>
    <row r="2087" spans="3:8" ht="12.75">
      <c r="C2087" s="150" t="s">
        <v>1221</v>
      </c>
      <c r="D2087" s="128">
        <v>1.503787924453936</v>
      </c>
      <c r="F2087" s="128">
        <v>0.681087694813455</v>
      </c>
      <c r="G2087" s="128">
        <v>0.9495360587813617</v>
      </c>
      <c r="H2087" s="128">
        <v>1.5508071779253256</v>
      </c>
    </row>
    <row r="2088" spans="1:10" ht="12.75">
      <c r="A2088" s="144" t="s">
        <v>1210</v>
      </c>
      <c r="C2088" s="145" t="s">
        <v>1211</v>
      </c>
      <c r="D2088" s="145" t="s">
        <v>1212</v>
      </c>
      <c r="F2088" s="145" t="s">
        <v>1213</v>
      </c>
      <c r="G2088" s="145" t="s">
        <v>1214</v>
      </c>
      <c r="H2088" s="145" t="s">
        <v>1215</v>
      </c>
      <c r="I2088" s="146" t="s">
        <v>1216</v>
      </c>
      <c r="J2088" s="145" t="s">
        <v>1217</v>
      </c>
    </row>
    <row r="2089" spans="1:8" ht="12.75">
      <c r="A2089" s="147" t="s">
        <v>1103</v>
      </c>
      <c r="C2089" s="148">
        <v>589.5920000001788</v>
      </c>
      <c r="D2089" s="128">
        <v>410174.7375626564</v>
      </c>
      <c r="F2089" s="128">
        <v>3609.9999999962747</v>
      </c>
      <c r="G2089" s="128">
        <v>3430</v>
      </c>
      <c r="H2089" s="149" t="s">
        <v>393</v>
      </c>
    </row>
    <row r="2091" spans="4:8" ht="12.75">
      <c r="D2091" s="128">
        <v>404883.8841443062</v>
      </c>
      <c r="F2091" s="128">
        <v>3530</v>
      </c>
      <c r="G2091" s="128">
        <v>3409.9999999962747</v>
      </c>
      <c r="H2091" s="149" t="s">
        <v>394</v>
      </c>
    </row>
    <row r="2093" spans="4:8" ht="12.75">
      <c r="D2093" s="128">
        <v>382390.8326497078</v>
      </c>
      <c r="F2093" s="128">
        <v>3470</v>
      </c>
      <c r="G2093" s="128">
        <v>3370</v>
      </c>
      <c r="H2093" s="149" t="s">
        <v>395</v>
      </c>
    </row>
    <row r="2095" spans="1:10" ht="12.75">
      <c r="A2095" s="144" t="s">
        <v>1218</v>
      </c>
      <c r="C2095" s="150" t="s">
        <v>1219</v>
      </c>
      <c r="D2095" s="128">
        <v>399149.81811889017</v>
      </c>
      <c r="F2095" s="128">
        <v>3536.6666666654246</v>
      </c>
      <c r="G2095" s="128">
        <v>3403.3333333320916</v>
      </c>
      <c r="H2095" s="128">
        <v>395683.8627492959</v>
      </c>
      <c r="I2095" s="128">
        <v>-0.0001</v>
      </c>
      <c r="J2095" s="128">
        <v>-0.0001</v>
      </c>
    </row>
    <row r="2096" spans="1:8" ht="12.75">
      <c r="A2096" s="127">
        <v>38404.93894675926</v>
      </c>
      <c r="C2096" s="150" t="s">
        <v>1220</v>
      </c>
      <c r="D2096" s="128">
        <v>14752.829489316051</v>
      </c>
      <c r="F2096" s="128">
        <v>70.23769168373877</v>
      </c>
      <c r="G2096" s="128">
        <v>30.55050463267475</v>
      </c>
      <c r="H2096" s="128">
        <v>14752.829489316051</v>
      </c>
    </row>
    <row r="2098" spans="3:8" ht="12.75">
      <c r="C2098" s="150" t="s">
        <v>1221</v>
      </c>
      <c r="D2098" s="128">
        <v>3.6960631872120246</v>
      </c>
      <c r="F2098" s="128">
        <v>1.9859856272506156</v>
      </c>
      <c r="G2098" s="128">
        <v>0.8976641909702026</v>
      </c>
      <c r="H2098" s="128">
        <v>3.7284385031045355</v>
      </c>
    </row>
    <row r="2099" spans="1:10" ht="12.75">
      <c r="A2099" s="144" t="s">
        <v>1210</v>
      </c>
      <c r="C2099" s="145" t="s">
        <v>1211</v>
      </c>
      <c r="D2099" s="145" t="s">
        <v>1212</v>
      </c>
      <c r="F2099" s="145" t="s">
        <v>1213</v>
      </c>
      <c r="G2099" s="145" t="s">
        <v>1214</v>
      </c>
      <c r="H2099" s="145" t="s">
        <v>1215</v>
      </c>
      <c r="I2099" s="146" t="s">
        <v>1216</v>
      </c>
      <c r="J2099" s="145" t="s">
        <v>1217</v>
      </c>
    </row>
    <row r="2100" spans="1:8" ht="12.75">
      <c r="A2100" s="147" t="s">
        <v>1104</v>
      </c>
      <c r="C2100" s="148">
        <v>766.4900000002235</v>
      </c>
      <c r="D2100" s="128">
        <v>18691.874147295952</v>
      </c>
      <c r="F2100" s="128">
        <v>1695.0000000018626</v>
      </c>
      <c r="G2100" s="128">
        <v>1896</v>
      </c>
      <c r="H2100" s="149" t="s">
        <v>396</v>
      </c>
    </row>
    <row r="2102" spans="4:8" ht="12.75">
      <c r="D2102" s="128">
        <v>18736.066513478756</v>
      </c>
      <c r="F2102" s="128">
        <v>1796</v>
      </c>
      <c r="G2102" s="128">
        <v>1763</v>
      </c>
      <c r="H2102" s="149" t="s">
        <v>397</v>
      </c>
    </row>
    <row r="2104" spans="4:8" ht="12.75">
      <c r="D2104" s="128">
        <v>18506.918456047773</v>
      </c>
      <c r="F2104" s="128">
        <v>1819</v>
      </c>
      <c r="G2104" s="128">
        <v>1904</v>
      </c>
      <c r="H2104" s="149" t="s">
        <v>398</v>
      </c>
    </row>
    <row r="2106" spans="1:10" ht="12.75">
      <c r="A2106" s="144" t="s">
        <v>1218</v>
      </c>
      <c r="C2106" s="150" t="s">
        <v>1219</v>
      </c>
      <c r="D2106" s="128">
        <v>18644.95303894083</v>
      </c>
      <c r="F2106" s="128">
        <v>1770.0000000006207</v>
      </c>
      <c r="G2106" s="128">
        <v>1854.3333333333335</v>
      </c>
      <c r="H2106" s="128">
        <v>16831.14084381858</v>
      </c>
      <c r="I2106" s="128">
        <v>-0.0001</v>
      </c>
      <c r="J2106" s="128">
        <v>-0.0001</v>
      </c>
    </row>
    <row r="2107" spans="1:8" ht="12.75">
      <c r="A2107" s="127">
        <v>38404.93945601852</v>
      </c>
      <c r="C2107" s="150" t="s">
        <v>1220</v>
      </c>
      <c r="D2107" s="128">
        <v>121.56644628818775</v>
      </c>
      <c r="F2107" s="128">
        <v>65.96211033510771</v>
      </c>
      <c r="G2107" s="128">
        <v>79.1980639494005</v>
      </c>
      <c r="H2107" s="128">
        <v>121.56644628818775</v>
      </c>
    </row>
    <row r="2109" spans="3:8" ht="12.75">
      <c r="C2109" s="150" t="s">
        <v>1221</v>
      </c>
      <c r="D2109" s="128">
        <v>0.652007253835881</v>
      </c>
      <c r="F2109" s="128">
        <v>3.726672900287264</v>
      </c>
      <c r="G2109" s="128">
        <v>4.2709723503182015</v>
      </c>
      <c r="H2109" s="128">
        <v>0.7222709822004392</v>
      </c>
    </row>
    <row r="2110" spans="1:16" ht="12.75">
      <c r="A2110" s="138" t="s">
        <v>1275</v>
      </c>
      <c r="B2110" s="133" t="s">
        <v>1155</v>
      </c>
      <c r="D2110" s="138" t="s">
        <v>1276</v>
      </c>
      <c r="E2110" s="133" t="s">
        <v>1277</v>
      </c>
      <c r="F2110" s="134" t="s">
        <v>1166</v>
      </c>
      <c r="G2110" s="139" t="s">
        <v>1279</v>
      </c>
      <c r="H2110" s="140">
        <v>2</v>
      </c>
      <c r="I2110" s="141" t="s">
        <v>1280</v>
      </c>
      <c r="J2110" s="140">
        <v>4</v>
      </c>
      <c r="K2110" s="139" t="s">
        <v>1281</v>
      </c>
      <c r="L2110" s="142">
        <v>1</v>
      </c>
      <c r="M2110" s="139" t="s">
        <v>1282</v>
      </c>
      <c r="N2110" s="143">
        <v>1</v>
      </c>
      <c r="O2110" s="139" t="s">
        <v>1283</v>
      </c>
      <c r="P2110" s="143">
        <v>1</v>
      </c>
    </row>
    <row r="2112" spans="1:10" ht="12.75">
      <c r="A2112" s="144" t="s">
        <v>1210</v>
      </c>
      <c r="C2112" s="145" t="s">
        <v>1211</v>
      </c>
      <c r="D2112" s="145" t="s">
        <v>1212</v>
      </c>
      <c r="F2112" s="145" t="s">
        <v>1213</v>
      </c>
      <c r="G2112" s="145" t="s">
        <v>1214</v>
      </c>
      <c r="H2112" s="145" t="s">
        <v>1215</v>
      </c>
      <c r="I2112" s="146" t="s">
        <v>1216</v>
      </c>
      <c r="J2112" s="145" t="s">
        <v>1217</v>
      </c>
    </row>
    <row r="2113" spans="1:8" ht="12.75">
      <c r="A2113" s="147" t="s">
        <v>1081</v>
      </c>
      <c r="C2113" s="148">
        <v>178.2290000000503</v>
      </c>
      <c r="D2113" s="128">
        <v>448.27979181567207</v>
      </c>
      <c r="F2113" s="128">
        <v>352</v>
      </c>
      <c r="G2113" s="128">
        <v>367</v>
      </c>
      <c r="H2113" s="149" t="s">
        <v>399</v>
      </c>
    </row>
    <row r="2115" spans="4:8" ht="12.75">
      <c r="D2115" s="128">
        <v>436.697922705207</v>
      </c>
      <c r="F2115" s="128">
        <v>337</v>
      </c>
      <c r="G2115" s="128">
        <v>382</v>
      </c>
      <c r="H2115" s="149" t="s">
        <v>400</v>
      </c>
    </row>
    <row r="2117" spans="4:8" ht="12.75">
      <c r="D2117" s="128">
        <v>454.3879727148451</v>
      </c>
      <c r="F2117" s="128">
        <v>381</v>
      </c>
      <c r="G2117" s="128">
        <v>373</v>
      </c>
      <c r="H2117" s="149" t="s">
        <v>401</v>
      </c>
    </row>
    <row r="2119" spans="1:8" ht="12.75">
      <c r="A2119" s="144" t="s">
        <v>1218</v>
      </c>
      <c r="C2119" s="150" t="s">
        <v>1219</v>
      </c>
      <c r="D2119" s="128">
        <v>446.4552290785747</v>
      </c>
      <c r="F2119" s="128">
        <v>356.66666666666663</v>
      </c>
      <c r="G2119" s="128">
        <v>374</v>
      </c>
      <c r="H2119" s="128">
        <v>78.81401244294469</v>
      </c>
    </row>
    <row r="2120" spans="1:8" ht="12.75">
      <c r="A2120" s="127">
        <v>38404.941724537035</v>
      </c>
      <c r="C2120" s="150" t="s">
        <v>1220</v>
      </c>
      <c r="D2120" s="128">
        <v>8.985056439560603</v>
      </c>
      <c r="F2120" s="128">
        <v>22.368132093076824</v>
      </c>
      <c r="G2120" s="128">
        <v>7.549834435270749</v>
      </c>
      <c r="H2120" s="128">
        <v>8.985056439560603</v>
      </c>
    </row>
    <row r="2122" spans="3:8" ht="12.75">
      <c r="C2122" s="150" t="s">
        <v>1221</v>
      </c>
      <c r="D2122" s="128">
        <v>2.0125324678366043</v>
      </c>
      <c r="F2122" s="128">
        <v>6.27143890460098</v>
      </c>
      <c r="G2122" s="128">
        <v>2.018672308895922</v>
      </c>
      <c r="H2122" s="128">
        <v>11.400328648493941</v>
      </c>
    </row>
    <row r="2123" spans="1:10" ht="12.75">
      <c r="A2123" s="144" t="s">
        <v>1210</v>
      </c>
      <c r="C2123" s="145" t="s">
        <v>1211</v>
      </c>
      <c r="D2123" s="145" t="s">
        <v>1212</v>
      </c>
      <c r="F2123" s="145" t="s">
        <v>1213</v>
      </c>
      <c r="G2123" s="145" t="s">
        <v>1214</v>
      </c>
      <c r="H2123" s="145" t="s">
        <v>1215</v>
      </c>
      <c r="I2123" s="146" t="s">
        <v>1216</v>
      </c>
      <c r="J2123" s="145" t="s">
        <v>1217</v>
      </c>
    </row>
    <row r="2124" spans="1:8" ht="12.75">
      <c r="A2124" s="147" t="s">
        <v>1097</v>
      </c>
      <c r="C2124" s="148">
        <v>251.61100000003353</v>
      </c>
      <c r="D2124" s="128">
        <v>4521549.448646545</v>
      </c>
      <c r="F2124" s="128">
        <v>34700</v>
      </c>
      <c r="G2124" s="128">
        <v>32600</v>
      </c>
      <c r="H2124" s="149" t="s">
        <v>402</v>
      </c>
    </row>
    <row r="2126" spans="4:8" ht="12.75">
      <c r="D2126" s="128">
        <v>4453175.417907715</v>
      </c>
      <c r="F2126" s="128">
        <v>35400</v>
      </c>
      <c r="G2126" s="128">
        <v>31600</v>
      </c>
      <c r="H2126" s="149" t="s">
        <v>403</v>
      </c>
    </row>
    <row r="2128" spans="4:8" ht="12.75">
      <c r="D2128" s="128">
        <v>4402712.556716919</v>
      </c>
      <c r="F2128" s="128">
        <v>35400</v>
      </c>
      <c r="G2128" s="128">
        <v>32500</v>
      </c>
      <c r="H2128" s="149" t="s">
        <v>404</v>
      </c>
    </row>
    <row r="2130" spans="1:10" ht="12.75">
      <c r="A2130" s="144" t="s">
        <v>1218</v>
      </c>
      <c r="C2130" s="150" t="s">
        <v>1219</v>
      </c>
      <c r="D2130" s="128">
        <v>4459145.80775706</v>
      </c>
      <c r="F2130" s="128">
        <v>35166.666666666664</v>
      </c>
      <c r="G2130" s="128">
        <v>32233.333333333336</v>
      </c>
      <c r="H2130" s="128">
        <v>4425460.265588385</v>
      </c>
      <c r="I2130" s="128">
        <v>-0.0001</v>
      </c>
      <c r="J2130" s="128">
        <v>-0.0001</v>
      </c>
    </row>
    <row r="2131" spans="1:8" ht="12.75">
      <c r="A2131" s="127">
        <v>38404.9422337963</v>
      </c>
      <c r="C2131" s="150" t="s">
        <v>1220</v>
      </c>
      <c r="D2131" s="128">
        <v>59642.9869061457</v>
      </c>
      <c r="F2131" s="128">
        <v>404.14518843273805</v>
      </c>
      <c r="G2131" s="128">
        <v>550.7570547286101</v>
      </c>
      <c r="H2131" s="128">
        <v>59642.9869061457</v>
      </c>
    </row>
    <row r="2133" spans="3:8" ht="12.75">
      <c r="C2133" s="150" t="s">
        <v>1221</v>
      </c>
      <c r="D2133" s="128">
        <v>1.3375428720539189</v>
      </c>
      <c r="F2133" s="128">
        <v>1.1492280239793502</v>
      </c>
      <c r="G2133" s="128">
        <v>1.7086568399026163</v>
      </c>
      <c r="H2133" s="128">
        <v>1.3477239276085984</v>
      </c>
    </row>
    <row r="2134" spans="1:10" ht="12.75">
      <c r="A2134" s="144" t="s">
        <v>1210</v>
      </c>
      <c r="C2134" s="145" t="s">
        <v>1211</v>
      </c>
      <c r="D2134" s="145" t="s">
        <v>1212</v>
      </c>
      <c r="F2134" s="145" t="s">
        <v>1213</v>
      </c>
      <c r="G2134" s="145" t="s">
        <v>1214</v>
      </c>
      <c r="H2134" s="145" t="s">
        <v>1215</v>
      </c>
      <c r="I2134" s="146" t="s">
        <v>1216</v>
      </c>
      <c r="J2134" s="145" t="s">
        <v>1217</v>
      </c>
    </row>
    <row r="2135" spans="1:8" ht="12.75">
      <c r="A2135" s="147" t="s">
        <v>1100</v>
      </c>
      <c r="C2135" s="148">
        <v>257.6099999998696</v>
      </c>
      <c r="D2135" s="128">
        <v>415028.03818416595</v>
      </c>
      <c r="F2135" s="128">
        <v>18270</v>
      </c>
      <c r="G2135" s="128">
        <v>15717.5</v>
      </c>
      <c r="H2135" s="149" t="s">
        <v>405</v>
      </c>
    </row>
    <row r="2137" spans="4:8" ht="12.75">
      <c r="D2137" s="128">
        <v>419422.66405534744</v>
      </c>
      <c r="F2137" s="128">
        <v>18420</v>
      </c>
      <c r="G2137" s="128">
        <v>15692.5</v>
      </c>
      <c r="H2137" s="149" t="s">
        <v>406</v>
      </c>
    </row>
    <row r="2139" spans="4:8" ht="12.75">
      <c r="D2139" s="128">
        <v>432112.2779574394</v>
      </c>
      <c r="F2139" s="128">
        <v>18227.5</v>
      </c>
      <c r="G2139" s="128">
        <v>15880</v>
      </c>
      <c r="H2139" s="149" t="s">
        <v>407</v>
      </c>
    </row>
    <row r="2141" spans="1:10" ht="12.75">
      <c r="A2141" s="144" t="s">
        <v>1218</v>
      </c>
      <c r="C2141" s="150" t="s">
        <v>1219</v>
      </c>
      <c r="D2141" s="128">
        <v>422187.66006565094</v>
      </c>
      <c r="F2141" s="128">
        <v>18305.833333333332</v>
      </c>
      <c r="G2141" s="128">
        <v>15763.333333333332</v>
      </c>
      <c r="H2141" s="128">
        <v>405153.07673231757</v>
      </c>
      <c r="I2141" s="128">
        <v>-0.0001</v>
      </c>
      <c r="J2141" s="128">
        <v>-0.0001</v>
      </c>
    </row>
    <row r="2142" spans="1:8" ht="12.75">
      <c r="A2142" s="127">
        <v>38404.94287037037</v>
      </c>
      <c r="C2142" s="150" t="s">
        <v>1220</v>
      </c>
      <c r="D2142" s="128">
        <v>8871.398669906379</v>
      </c>
      <c r="F2142" s="128">
        <v>101.12904297645328</v>
      </c>
      <c r="G2142" s="128">
        <v>101.80659769058846</v>
      </c>
      <c r="H2142" s="128">
        <v>8871.398669906379</v>
      </c>
    </row>
    <row r="2144" spans="3:8" ht="12.75">
      <c r="C2144" s="150" t="s">
        <v>1221</v>
      </c>
      <c r="D2144" s="128">
        <v>2.101292744682983</v>
      </c>
      <c r="F2144" s="128">
        <v>0.5524416241259341</v>
      </c>
      <c r="G2144" s="128">
        <v>0.6458443499085756</v>
      </c>
      <c r="H2144" s="128">
        <v>2.189641194744688</v>
      </c>
    </row>
    <row r="2145" spans="1:10" ht="12.75">
      <c r="A2145" s="144" t="s">
        <v>1210</v>
      </c>
      <c r="C2145" s="145" t="s">
        <v>1211</v>
      </c>
      <c r="D2145" s="145" t="s">
        <v>1212</v>
      </c>
      <c r="F2145" s="145" t="s">
        <v>1213</v>
      </c>
      <c r="G2145" s="145" t="s">
        <v>1214</v>
      </c>
      <c r="H2145" s="145" t="s">
        <v>1215</v>
      </c>
      <c r="I2145" s="146" t="s">
        <v>1216</v>
      </c>
      <c r="J2145" s="145" t="s">
        <v>1217</v>
      </c>
    </row>
    <row r="2146" spans="1:8" ht="12.75">
      <c r="A2146" s="147" t="s">
        <v>1099</v>
      </c>
      <c r="C2146" s="148">
        <v>259.9399999999441</v>
      </c>
      <c r="D2146" s="128">
        <v>3929312.0531921387</v>
      </c>
      <c r="F2146" s="128">
        <v>31125</v>
      </c>
      <c r="G2146" s="128">
        <v>27950</v>
      </c>
      <c r="H2146" s="149" t="s">
        <v>408</v>
      </c>
    </row>
    <row r="2148" spans="4:8" ht="12.75">
      <c r="D2148" s="128">
        <v>4082026.1241111755</v>
      </c>
      <c r="F2148" s="128">
        <v>31050</v>
      </c>
      <c r="G2148" s="128">
        <v>28250</v>
      </c>
      <c r="H2148" s="149" t="s">
        <v>409</v>
      </c>
    </row>
    <row r="2150" spans="4:8" ht="12.75">
      <c r="D2150" s="128">
        <v>4109729.8706321716</v>
      </c>
      <c r="F2150" s="128">
        <v>31750</v>
      </c>
      <c r="G2150" s="128">
        <v>27950</v>
      </c>
      <c r="H2150" s="149" t="s">
        <v>410</v>
      </c>
    </row>
    <row r="2152" spans="1:10" ht="12.75">
      <c r="A2152" s="144" t="s">
        <v>1218</v>
      </c>
      <c r="C2152" s="150" t="s">
        <v>1219</v>
      </c>
      <c r="D2152" s="128">
        <v>4040356.0159784956</v>
      </c>
      <c r="F2152" s="128">
        <v>31308.333333333336</v>
      </c>
      <c r="G2152" s="128">
        <v>28050</v>
      </c>
      <c r="H2152" s="128">
        <v>4010705.035586338</v>
      </c>
      <c r="I2152" s="128">
        <v>-0.0001</v>
      </c>
      <c r="J2152" s="128">
        <v>-0.0001</v>
      </c>
    </row>
    <row r="2153" spans="1:8" ht="12.75">
      <c r="A2153" s="127">
        <v>38404.943553240744</v>
      </c>
      <c r="C2153" s="150" t="s">
        <v>1220</v>
      </c>
      <c r="D2153" s="128">
        <v>97159.3826982071</v>
      </c>
      <c r="F2153" s="128">
        <v>384.3284185866735</v>
      </c>
      <c r="G2153" s="128">
        <v>173.20508075688772</v>
      </c>
      <c r="H2153" s="128">
        <v>97159.3826982071</v>
      </c>
    </row>
    <row r="2155" spans="3:8" ht="12.75">
      <c r="C2155" s="150" t="s">
        <v>1221</v>
      </c>
      <c r="D2155" s="128">
        <v>2.40472330443081</v>
      </c>
      <c r="F2155" s="128">
        <v>1.227559495086527</v>
      </c>
      <c r="G2155" s="128">
        <v>0.6174869189193858</v>
      </c>
      <c r="H2155" s="128">
        <v>2.4225013267275353</v>
      </c>
    </row>
    <row r="2156" spans="1:10" ht="12.75">
      <c r="A2156" s="144" t="s">
        <v>1210</v>
      </c>
      <c r="C2156" s="145" t="s">
        <v>1211</v>
      </c>
      <c r="D2156" s="145" t="s">
        <v>1212</v>
      </c>
      <c r="F2156" s="145" t="s">
        <v>1213</v>
      </c>
      <c r="G2156" s="145" t="s">
        <v>1214</v>
      </c>
      <c r="H2156" s="145" t="s">
        <v>1215</v>
      </c>
      <c r="I2156" s="146" t="s">
        <v>1216</v>
      </c>
      <c r="J2156" s="145" t="s">
        <v>1217</v>
      </c>
    </row>
    <row r="2157" spans="1:8" ht="12.75">
      <c r="A2157" s="147" t="s">
        <v>1101</v>
      </c>
      <c r="C2157" s="148">
        <v>285.2129999999888</v>
      </c>
      <c r="D2157" s="128">
        <v>967567.0698976517</v>
      </c>
      <c r="F2157" s="128">
        <v>15050</v>
      </c>
      <c r="G2157" s="128">
        <v>13200</v>
      </c>
      <c r="H2157" s="149" t="s">
        <v>411</v>
      </c>
    </row>
    <row r="2159" spans="4:8" ht="12.75">
      <c r="D2159" s="128">
        <v>970742.5591831207</v>
      </c>
      <c r="F2159" s="128">
        <v>15575</v>
      </c>
      <c r="G2159" s="128">
        <v>13150</v>
      </c>
      <c r="H2159" s="149" t="s">
        <v>412</v>
      </c>
    </row>
    <row r="2161" spans="4:8" ht="12.75">
      <c r="D2161" s="128">
        <v>995597.8852472305</v>
      </c>
      <c r="F2161" s="128">
        <v>15300</v>
      </c>
      <c r="G2161" s="128">
        <v>13125</v>
      </c>
      <c r="H2161" s="149" t="s">
        <v>413</v>
      </c>
    </row>
    <row r="2163" spans="1:10" ht="12.75">
      <c r="A2163" s="144" t="s">
        <v>1218</v>
      </c>
      <c r="C2163" s="150" t="s">
        <v>1219</v>
      </c>
      <c r="D2163" s="128">
        <v>977969.1714426677</v>
      </c>
      <c r="F2163" s="128">
        <v>15308.333333333332</v>
      </c>
      <c r="G2163" s="128">
        <v>13158.333333333332</v>
      </c>
      <c r="H2163" s="128">
        <v>963808.0497696638</v>
      </c>
      <c r="I2163" s="128">
        <v>-0.0001</v>
      </c>
      <c r="J2163" s="128">
        <v>-0.0001</v>
      </c>
    </row>
    <row r="2164" spans="1:8" ht="12.75">
      <c r="A2164" s="127">
        <v>38404.94422453704</v>
      </c>
      <c r="C2164" s="150" t="s">
        <v>1220</v>
      </c>
      <c r="D2164" s="128">
        <v>15349.25391844557</v>
      </c>
      <c r="F2164" s="128">
        <v>262.5991876098122</v>
      </c>
      <c r="G2164" s="128">
        <v>38.188130791298676</v>
      </c>
      <c r="H2164" s="128">
        <v>15349.25391844557</v>
      </c>
    </row>
    <row r="2166" spans="3:8" ht="12.75">
      <c r="C2166" s="150" t="s">
        <v>1221</v>
      </c>
      <c r="D2166" s="128">
        <v>1.569502839829078</v>
      </c>
      <c r="F2166" s="128">
        <v>1.7154002456819526</v>
      </c>
      <c r="G2166" s="128">
        <v>0.2902201200098697</v>
      </c>
      <c r="H2166" s="128">
        <v>1.5925633659226879</v>
      </c>
    </row>
    <row r="2167" spans="1:10" ht="12.75">
      <c r="A2167" s="144" t="s">
        <v>1210</v>
      </c>
      <c r="C2167" s="145" t="s">
        <v>1211</v>
      </c>
      <c r="D2167" s="145" t="s">
        <v>1212</v>
      </c>
      <c r="F2167" s="145" t="s">
        <v>1213</v>
      </c>
      <c r="G2167" s="145" t="s">
        <v>1214</v>
      </c>
      <c r="H2167" s="145" t="s">
        <v>1215</v>
      </c>
      <c r="I2167" s="146" t="s">
        <v>1216</v>
      </c>
      <c r="J2167" s="145" t="s">
        <v>1217</v>
      </c>
    </row>
    <row r="2168" spans="1:8" ht="12.75">
      <c r="A2168" s="147" t="s">
        <v>1097</v>
      </c>
      <c r="C2168" s="148">
        <v>288.1579999998212</v>
      </c>
      <c r="D2168" s="128">
        <v>439206.98997592926</v>
      </c>
      <c r="F2168" s="128">
        <v>5900</v>
      </c>
      <c r="G2168" s="128">
        <v>5480</v>
      </c>
      <c r="H2168" s="149" t="s">
        <v>414</v>
      </c>
    </row>
    <row r="2170" spans="4:8" ht="12.75">
      <c r="D2170" s="128">
        <v>459329.82824516296</v>
      </c>
      <c r="F2170" s="128">
        <v>5900</v>
      </c>
      <c r="G2170" s="128">
        <v>5480</v>
      </c>
      <c r="H2170" s="149" t="s">
        <v>415</v>
      </c>
    </row>
    <row r="2172" spans="4:8" ht="12.75">
      <c r="D2172" s="128">
        <v>433200.02544641495</v>
      </c>
      <c r="F2172" s="128">
        <v>5900</v>
      </c>
      <c r="G2172" s="128">
        <v>5480</v>
      </c>
      <c r="H2172" s="149" t="s">
        <v>416</v>
      </c>
    </row>
    <row r="2174" spans="1:10" ht="12.75">
      <c r="A2174" s="144" t="s">
        <v>1218</v>
      </c>
      <c r="C2174" s="150" t="s">
        <v>1219</v>
      </c>
      <c r="D2174" s="128">
        <v>443912.28122250235</v>
      </c>
      <c r="F2174" s="128">
        <v>5900</v>
      </c>
      <c r="G2174" s="128">
        <v>5480</v>
      </c>
      <c r="H2174" s="128">
        <v>438225.5334348918</v>
      </c>
      <c r="I2174" s="128">
        <v>-0.0001</v>
      </c>
      <c r="J2174" s="128">
        <v>-0.0001</v>
      </c>
    </row>
    <row r="2175" spans="1:8" ht="12.75">
      <c r="A2175" s="127">
        <v>38404.944652777776</v>
      </c>
      <c r="C2175" s="150" t="s">
        <v>1220</v>
      </c>
      <c r="D2175" s="128">
        <v>13685.630159465316</v>
      </c>
      <c r="H2175" s="128">
        <v>13685.630159465316</v>
      </c>
    </row>
    <row r="2177" spans="3:8" ht="12.75">
      <c r="C2177" s="150" t="s">
        <v>1221</v>
      </c>
      <c r="D2177" s="128">
        <v>3.0829582190824003</v>
      </c>
      <c r="F2177" s="128">
        <v>0</v>
      </c>
      <c r="G2177" s="128">
        <v>0</v>
      </c>
      <c r="H2177" s="128">
        <v>3.1229650294894618</v>
      </c>
    </row>
    <row r="2178" spans="1:10" ht="12.75">
      <c r="A2178" s="144" t="s">
        <v>1210</v>
      </c>
      <c r="C2178" s="145" t="s">
        <v>1211</v>
      </c>
      <c r="D2178" s="145" t="s">
        <v>1212</v>
      </c>
      <c r="F2178" s="145" t="s">
        <v>1213</v>
      </c>
      <c r="G2178" s="145" t="s">
        <v>1214</v>
      </c>
      <c r="H2178" s="145" t="s">
        <v>1215</v>
      </c>
      <c r="I2178" s="146" t="s">
        <v>1216</v>
      </c>
      <c r="J2178" s="145" t="s">
        <v>1217</v>
      </c>
    </row>
    <row r="2179" spans="1:8" ht="12.75">
      <c r="A2179" s="147" t="s">
        <v>1098</v>
      </c>
      <c r="C2179" s="148">
        <v>334.94100000010803</v>
      </c>
      <c r="D2179" s="128">
        <v>548533.7172336578</v>
      </c>
      <c r="F2179" s="128">
        <v>41500</v>
      </c>
      <c r="H2179" s="149" t="s">
        <v>417</v>
      </c>
    </row>
    <row r="2181" spans="4:8" ht="12.75">
      <c r="D2181" s="128">
        <v>561052.1655330658</v>
      </c>
      <c r="F2181" s="128">
        <v>41000</v>
      </c>
      <c r="H2181" s="149" t="s">
        <v>418</v>
      </c>
    </row>
    <row r="2183" spans="4:8" ht="12.75">
      <c r="D2183" s="128">
        <v>568572.069190979</v>
      </c>
      <c r="F2183" s="128">
        <v>41100</v>
      </c>
      <c r="H2183" s="149" t="s">
        <v>419</v>
      </c>
    </row>
    <row r="2185" spans="1:10" ht="12.75">
      <c r="A2185" s="144" t="s">
        <v>1218</v>
      </c>
      <c r="C2185" s="150" t="s">
        <v>1219</v>
      </c>
      <c r="D2185" s="128">
        <v>559385.9839859009</v>
      </c>
      <c r="F2185" s="128">
        <v>41200</v>
      </c>
      <c r="H2185" s="128">
        <v>518185.9839859009</v>
      </c>
      <c r="I2185" s="128">
        <v>-0.0001</v>
      </c>
      <c r="J2185" s="128">
        <v>-0.0001</v>
      </c>
    </row>
    <row r="2186" spans="1:8" ht="12.75">
      <c r="A2186" s="127">
        <v>38404.94509259259</v>
      </c>
      <c r="C2186" s="150" t="s">
        <v>1220</v>
      </c>
      <c r="D2186" s="128">
        <v>10122.549481355969</v>
      </c>
      <c r="F2186" s="128">
        <v>264.575131106459</v>
      </c>
      <c r="H2186" s="128">
        <v>10122.549481355969</v>
      </c>
    </row>
    <row r="2188" spans="3:8" ht="12.75">
      <c r="C2188" s="150" t="s">
        <v>1221</v>
      </c>
      <c r="D2188" s="128">
        <v>1.8095822511010764</v>
      </c>
      <c r="F2188" s="128">
        <v>0.6421726483166481</v>
      </c>
      <c r="H2188" s="128">
        <v>1.953458756929904</v>
      </c>
    </row>
    <row r="2189" spans="1:10" ht="12.75">
      <c r="A2189" s="144" t="s">
        <v>1210</v>
      </c>
      <c r="C2189" s="145" t="s">
        <v>1211</v>
      </c>
      <c r="D2189" s="145" t="s">
        <v>1212</v>
      </c>
      <c r="F2189" s="145" t="s">
        <v>1213</v>
      </c>
      <c r="G2189" s="145" t="s">
        <v>1214</v>
      </c>
      <c r="H2189" s="145" t="s">
        <v>1215</v>
      </c>
      <c r="I2189" s="146" t="s">
        <v>1216</v>
      </c>
      <c r="J2189" s="145" t="s">
        <v>1217</v>
      </c>
    </row>
    <row r="2190" spans="1:8" ht="12.75">
      <c r="A2190" s="147" t="s">
        <v>1102</v>
      </c>
      <c r="C2190" s="148">
        <v>393.36599999992177</v>
      </c>
      <c r="D2190" s="128">
        <v>4018491.7862205505</v>
      </c>
      <c r="F2190" s="128">
        <v>15600</v>
      </c>
      <c r="G2190" s="128">
        <v>16400</v>
      </c>
      <c r="H2190" s="149" t="s">
        <v>420</v>
      </c>
    </row>
    <row r="2192" spans="4:8" ht="12.75">
      <c r="D2192" s="128">
        <v>4082042.7615585327</v>
      </c>
      <c r="F2192" s="128">
        <v>16200</v>
      </c>
      <c r="G2192" s="128">
        <v>15700</v>
      </c>
      <c r="H2192" s="149" t="s">
        <v>421</v>
      </c>
    </row>
    <row r="2194" spans="4:8" ht="12.75">
      <c r="D2194" s="128">
        <v>4151607.5003204346</v>
      </c>
      <c r="F2194" s="128">
        <v>16500</v>
      </c>
      <c r="G2194" s="128">
        <v>15700</v>
      </c>
      <c r="H2194" s="149" t="s">
        <v>422</v>
      </c>
    </row>
    <row r="2196" spans="1:10" ht="12.75">
      <c r="A2196" s="144" t="s">
        <v>1218</v>
      </c>
      <c r="C2196" s="150" t="s">
        <v>1219</v>
      </c>
      <c r="D2196" s="128">
        <v>4084047.3493665056</v>
      </c>
      <c r="F2196" s="128">
        <v>16100</v>
      </c>
      <c r="G2196" s="128">
        <v>15933.333333333332</v>
      </c>
      <c r="H2196" s="128">
        <v>4068030.6826998396</v>
      </c>
      <c r="I2196" s="128">
        <v>-0.0001</v>
      </c>
      <c r="J2196" s="128">
        <v>-0.0001</v>
      </c>
    </row>
    <row r="2197" spans="1:8" ht="12.75">
      <c r="A2197" s="127">
        <v>38404.945543981485</v>
      </c>
      <c r="C2197" s="150" t="s">
        <v>1220</v>
      </c>
      <c r="D2197" s="128">
        <v>66580.49349691944</v>
      </c>
      <c r="F2197" s="128">
        <v>458.25756949558405</v>
      </c>
      <c r="G2197" s="128">
        <v>404.14518843273805</v>
      </c>
      <c r="H2197" s="128">
        <v>66580.49349691944</v>
      </c>
    </row>
    <row r="2199" spans="3:8" ht="12.75">
      <c r="C2199" s="150" t="s">
        <v>1221</v>
      </c>
      <c r="D2199" s="128">
        <v>1.630257629291371</v>
      </c>
      <c r="F2199" s="128">
        <v>2.846320307425988</v>
      </c>
      <c r="G2199" s="128">
        <v>2.5364760780297373</v>
      </c>
      <c r="H2199" s="128">
        <v>1.636676286146687</v>
      </c>
    </row>
    <row r="2200" spans="1:10" ht="12.75">
      <c r="A2200" s="144" t="s">
        <v>1210</v>
      </c>
      <c r="C2200" s="145" t="s">
        <v>1211</v>
      </c>
      <c r="D2200" s="145" t="s">
        <v>1212</v>
      </c>
      <c r="F2200" s="145" t="s">
        <v>1213</v>
      </c>
      <c r="G2200" s="145" t="s">
        <v>1214</v>
      </c>
      <c r="H2200" s="145" t="s">
        <v>1215</v>
      </c>
      <c r="I2200" s="146" t="s">
        <v>1216</v>
      </c>
      <c r="J2200" s="145" t="s">
        <v>1217</v>
      </c>
    </row>
    <row r="2201" spans="1:8" ht="12.75">
      <c r="A2201" s="147" t="s">
        <v>1096</v>
      </c>
      <c r="C2201" s="148">
        <v>396.15199999976903</v>
      </c>
      <c r="D2201" s="128">
        <v>4918807.167396545</v>
      </c>
      <c r="F2201" s="128">
        <v>131000</v>
      </c>
      <c r="G2201" s="128">
        <v>133700</v>
      </c>
      <c r="H2201" s="149" t="s">
        <v>423</v>
      </c>
    </row>
    <row r="2203" spans="4:8" ht="12.75">
      <c r="D2203" s="128">
        <v>4680584.794998169</v>
      </c>
      <c r="F2203" s="128">
        <v>131000</v>
      </c>
      <c r="G2203" s="128">
        <v>131900</v>
      </c>
      <c r="H2203" s="149" t="s">
        <v>424</v>
      </c>
    </row>
    <row r="2205" spans="4:8" ht="12.75">
      <c r="D2205" s="128">
        <v>4822794.582672119</v>
      </c>
      <c r="F2205" s="128">
        <v>132300</v>
      </c>
      <c r="G2205" s="128">
        <v>135100</v>
      </c>
      <c r="H2205" s="149" t="s">
        <v>425</v>
      </c>
    </row>
    <row r="2207" spans="1:10" ht="12.75">
      <c r="A2207" s="144" t="s">
        <v>1218</v>
      </c>
      <c r="C2207" s="150" t="s">
        <v>1219</v>
      </c>
      <c r="D2207" s="128">
        <v>4807395.515022278</v>
      </c>
      <c r="F2207" s="128">
        <v>131433.33333333334</v>
      </c>
      <c r="G2207" s="128">
        <v>133566.66666666666</v>
      </c>
      <c r="H2207" s="128">
        <v>4674906.930004442</v>
      </c>
      <c r="I2207" s="128">
        <v>-0.0001</v>
      </c>
      <c r="J2207" s="128">
        <v>-0.0001</v>
      </c>
    </row>
    <row r="2208" spans="1:8" ht="12.75">
      <c r="A2208" s="127">
        <v>38404.946018518516</v>
      </c>
      <c r="C2208" s="150" t="s">
        <v>1220</v>
      </c>
      <c r="D2208" s="128">
        <v>119855.42599790801</v>
      </c>
      <c r="F2208" s="128">
        <v>750.5553499465136</v>
      </c>
      <c r="G2208" s="128">
        <v>1604.1612554021287</v>
      </c>
      <c r="H2208" s="128">
        <v>119855.42599790801</v>
      </c>
    </row>
    <row r="2210" spans="3:8" ht="12.75">
      <c r="C2210" s="150" t="s">
        <v>1221</v>
      </c>
      <c r="D2210" s="128">
        <v>2.493146769875301</v>
      </c>
      <c r="F2210" s="128">
        <v>0.5710540324218973</v>
      </c>
      <c r="G2210" s="128">
        <v>1.2010191580250527</v>
      </c>
      <c r="H2210" s="128">
        <v>2.563803468014584</v>
      </c>
    </row>
    <row r="2211" spans="1:10" ht="12.75">
      <c r="A2211" s="144" t="s">
        <v>1210</v>
      </c>
      <c r="C2211" s="145" t="s">
        <v>1211</v>
      </c>
      <c r="D2211" s="145" t="s">
        <v>1212</v>
      </c>
      <c r="F2211" s="145" t="s">
        <v>1213</v>
      </c>
      <c r="G2211" s="145" t="s">
        <v>1214</v>
      </c>
      <c r="H2211" s="145" t="s">
        <v>1215</v>
      </c>
      <c r="I2211" s="146" t="s">
        <v>1216</v>
      </c>
      <c r="J2211" s="145" t="s">
        <v>1217</v>
      </c>
    </row>
    <row r="2212" spans="1:8" ht="12.75">
      <c r="A2212" s="147" t="s">
        <v>1103</v>
      </c>
      <c r="C2212" s="148">
        <v>589.5920000001788</v>
      </c>
      <c r="D2212" s="128">
        <v>324077.1138358116</v>
      </c>
      <c r="F2212" s="128">
        <v>3010</v>
      </c>
      <c r="G2212" s="128">
        <v>3209.9999999962747</v>
      </c>
      <c r="H2212" s="149" t="s">
        <v>426</v>
      </c>
    </row>
    <row r="2214" spans="4:8" ht="12.75">
      <c r="D2214" s="128">
        <v>318429.0256500244</v>
      </c>
      <c r="F2214" s="128">
        <v>3080</v>
      </c>
      <c r="G2214" s="128">
        <v>3150</v>
      </c>
      <c r="H2214" s="149" t="s">
        <v>427</v>
      </c>
    </row>
    <row r="2216" spans="4:8" ht="12.75">
      <c r="D2216" s="128">
        <v>315388.04025506973</v>
      </c>
      <c r="F2216" s="128">
        <v>3130</v>
      </c>
      <c r="G2216" s="128">
        <v>3200</v>
      </c>
      <c r="H2216" s="149" t="s">
        <v>428</v>
      </c>
    </row>
    <row r="2218" spans="1:10" ht="12.75">
      <c r="A2218" s="144" t="s">
        <v>1218</v>
      </c>
      <c r="C2218" s="150" t="s">
        <v>1219</v>
      </c>
      <c r="D2218" s="128">
        <v>319298.05991363525</v>
      </c>
      <c r="F2218" s="128">
        <v>3073.333333333333</v>
      </c>
      <c r="G2218" s="128">
        <v>3186.6666666654246</v>
      </c>
      <c r="H2218" s="128">
        <v>316164.62197779206</v>
      </c>
      <c r="I2218" s="128">
        <v>-0.0001</v>
      </c>
      <c r="J2218" s="128">
        <v>-0.0001</v>
      </c>
    </row>
    <row r="2219" spans="1:8" ht="12.75">
      <c r="A2219" s="127">
        <v>38404.94650462963</v>
      </c>
      <c r="C2219" s="150" t="s">
        <v>1220</v>
      </c>
      <c r="D2219" s="128">
        <v>4409.2420364933705</v>
      </c>
      <c r="F2219" s="128">
        <v>60.27713773341708</v>
      </c>
      <c r="G2219" s="128">
        <v>32.145502535308154</v>
      </c>
      <c r="H2219" s="128">
        <v>4409.2420364933705</v>
      </c>
    </row>
    <row r="2221" spans="3:8" ht="12.75">
      <c r="C2221" s="150" t="s">
        <v>1221</v>
      </c>
      <c r="D2221" s="128">
        <v>1.3809172651052115</v>
      </c>
      <c r="F2221" s="128">
        <v>1.9612951540157402</v>
      </c>
      <c r="G2221" s="128">
        <v>1.0087500795602726</v>
      </c>
      <c r="H2221" s="128">
        <v>1.3946032319843438</v>
      </c>
    </row>
    <row r="2222" spans="1:10" ht="12.75">
      <c r="A2222" s="144" t="s">
        <v>1210</v>
      </c>
      <c r="C2222" s="145" t="s">
        <v>1211</v>
      </c>
      <c r="D2222" s="145" t="s">
        <v>1212</v>
      </c>
      <c r="F2222" s="145" t="s">
        <v>1213</v>
      </c>
      <c r="G2222" s="145" t="s">
        <v>1214</v>
      </c>
      <c r="H2222" s="145" t="s">
        <v>1215</v>
      </c>
      <c r="I2222" s="146" t="s">
        <v>1216</v>
      </c>
      <c r="J2222" s="145" t="s">
        <v>1217</v>
      </c>
    </row>
    <row r="2223" spans="1:8" ht="12.75">
      <c r="A2223" s="147" t="s">
        <v>1104</v>
      </c>
      <c r="C2223" s="148">
        <v>766.4900000002235</v>
      </c>
      <c r="D2223" s="128">
        <v>2453.906505715102</v>
      </c>
      <c r="F2223" s="128">
        <v>1769</v>
      </c>
      <c r="G2223" s="128">
        <v>1710</v>
      </c>
      <c r="H2223" s="149" t="s">
        <v>429</v>
      </c>
    </row>
    <row r="2225" spans="4:8" ht="12.75">
      <c r="D2225" s="128">
        <v>2332.2599763162434</v>
      </c>
      <c r="F2225" s="128">
        <v>1644</v>
      </c>
      <c r="G2225" s="128">
        <v>1690</v>
      </c>
      <c r="H2225" s="149" t="s">
        <v>430</v>
      </c>
    </row>
    <row r="2227" spans="4:8" ht="12.75">
      <c r="D2227" s="128">
        <v>2548.2452000789344</v>
      </c>
      <c r="F2227" s="128">
        <v>1673.0000000018626</v>
      </c>
      <c r="G2227" s="128">
        <v>1688</v>
      </c>
      <c r="H2227" s="149" t="s">
        <v>431</v>
      </c>
    </row>
    <row r="2229" spans="1:10" ht="12.75">
      <c r="A2229" s="144" t="s">
        <v>1218</v>
      </c>
      <c r="C2229" s="150" t="s">
        <v>1219</v>
      </c>
      <c r="D2229" s="128">
        <v>2444.80389403676</v>
      </c>
      <c r="F2229" s="128">
        <v>1695.3333333339542</v>
      </c>
      <c r="G2229" s="128">
        <v>1696</v>
      </c>
      <c r="H2229" s="128">
        <v>749.1242192397137</v>
      </c>
      <c r="I2229" s="128">
        <v>-0.0001</v>
      </c>
      <c r="J2229" s="128">
        <v>-0.0001</v>
      </c>
    </row>
    <row r="2230" spans="1:8" ht="12.75">
      <c r="A2230" s="127">
        <v>38404.94700231482</v>
      </c>
      <c r="C2230" s="150" t="s">
        <v>1220</v>
      </c>
      <c r="D2230" s="128">
        <v>108.27994909252746</v>
      </c>
      <c r="F2230" s="128">
        <v>65.42425645960378</v>
      </c>
      <c r="G2230" s="128">
        <v>12.16552506059644</v>
      </c>
      <c r="H2230" s="128">
        <v>108.27994909252746</v>
      </c>
    </row>
    <row r="2232" spans="3:8" ht="12.75">
      <c r="C2232" s="150" t="s">
        <v>1221</v>
      </c>
      <c r="D2232" s="128">
        <v>4.42898300991087</v>
      </c>
      <c r="F2232" s="128">
        <v>3.859079224906399</v>
      </c>
      <c r="G2232" s="128">
        <v>0.7173069021578088</v>
      </c>
      <c r="H2232" s="128">
        <v>14.454204831666075</v>
      </c>
    </row>
    <row r="2233" spans="1:16" ht="12.75">
      <c r="A2233" s="138" t="s">
        <v>1275</v>
      </c>
      <c r="B2233" s="133" t="s">
        <v>432</v>
      </c>
      <c r="D2233" s="138" t="s">
        <v>1276</v>
      </c>
      <c r="E2233" s="133" t="s">
        <v>1277</v>
      </c>
      <c r="F2233" s="134" t="s">
        <v>1167</v>
      </c>
      <c r="G2233" s="139" t="s">
        <v>1279</v>
      </c>
      <c r="H2233" s="140">
        <v>2</v>
      </c>
      <c r="I2233" s="141" t="s">
        <v>1280</v>
      </c>
      <c r="J2233" s="140">
        <v>5</v>
      </c>
      <c r="K2233" s="139" t="s">
        <v>1281</v>
      </c>
      <c r="L2233" s="142">
        <v>1</v>
      </c>
      <c r="M2233" s="139" t="s">
        <v>1282</v>
      </c>
      <c r="N2233" s="143">
        <v>1</v>
      </c>
      <c r="O2233" s="139" t="s">
        <v>1283</v>
      </c>
      <c r="P2233" s="143">
        <v>1</v>
      </c>
    </row>
    <row r="2235" spans="1:10" ht="12.75">
      <c r="A2235" s="144" t="s">
        <v>1210</v>
      </c>
      <c r="C2235" s="145" t="s">
        <v>1211</v>
      </c>
      <c r="D2235" s="145" t="s">
        <v>1212</v>
      </c>
      <c r="F2235" s="145" t="s">
        <v>1213</v>
      </c>
      <c r="G2235" s="145" t="s">
        <v>1214</v>
      </c>
      <c r="H2235" s="145" t="s">
        <v>1215</v>
      </c>
      <c r="I2235" s="146" t="s">
        <v>1216</v>
      </c>
      <c r="J2235" s="145" t="s">
        <v>1217</v>
      </c>
    </row>
    <row r="2236" spans="1:8" ht="12.75">
      <c r="A2236" s="147" t="s">
        <v>1081</v>
      </c>
      <c r="C2236" s="148">
        <v>178.2290000000503</v>
      </c>
      <c r="D2236" s="128">
        <v>410.5</v>
      </c>
      <c r="F2236" s="128">
        <v>399</v>
      </c>
      <c r="G2236" s="128">
        <v>377</v>
      </c>
      <c r="H2236" s="149" t="s">
        <v>433</v>
      </c>
    </row>
    <row r="2238" spans="4:8" ht="12.75">
      <c r="D2238" s="128">
        <v>429.74373234203085</v>
      </c>
      <c r="F2238" s="128">
        <v>363</v>
      </c>
      <c r="G2238" s="128">
        <v>373</v>
      </c>
      <c r="H2238" s="149" t="s">
        <v>434</v>
      </c>
    </row>
    <row r="2240" spans="4:8" ht="12.75">
      <c r="D2240" s="128">
        <v>380.5</v>
      </c>
      <c r="F2240" s="128">
        <v>426</v>
      </c>
      <c r="G2240" s="128">
        <v>372</v>
      </c>
      <c r="H2240" s="149" t="s">
        <v>435</v>
      </c>
    </row>
    <row r="2242" spans="1:8" ht="12.75">
      <c r="A2242" s="144" t="s">
        <v>1218</v>
      </c>
      <c r="C2242" s="150" t="s">
        <v>1219</v>
      </c>
      <c r="D2242" s="128">
        <v>406.9145774473436</v>
      </c>
      <c r="F2242" s="128">
        <v>396</v>
      </c>
      <c r="G2242" s="128">
        <v>374</v>
      </c>
      <c r="H2242" s="128">
        <v>24.84381394641252</v>
      </c>
    </row>
    <row r="2243" spans="1:8" ht="12.75">
      <c r="A2243" s="127">
        <v>38404.949282407404</v>
      </c>
      <c r="C2243" s="150" t="s">
        <v>1220</v>
      </c>
      <c r="D2243" s="128">
        <v>24.816884069202555</v>
      </c>
      <c r="F2243" s="128">
        <v>31.60696125855821</v>
      </c>
      <c r="G2243" s="128">
        <v>2.6457513110645903</v>
      </c>
      <c r="H2243" s="128">
        <v>24.816884069202555</v>
      </c>
    </row>
    <row r="2245" spans="3:8" ht="12.75">
      <c r="C2245" s="150" t="s">
        <v>1221</v>
      </c>
      <c r="D2245" s="128">
        <v>6.0987945491861755</v>
      </c>
      <c r="F2245" s="128">
        <v>7.981555873373287</v>
      </c>
      <c r="G2245" s="128">
        <v>0.7074201366482863</v>
      </c>
      <c r="H2245" s="128">
        <v>99.89160328897948</v>
      </c>
    </row>
    <row r="2246" spans="1:10" ht="12.75">
      <c r="A2246" s="144" t="s">
        <v>1210</v>
      </c>
      <c r="C2246" s="145" t="s">
        <v>1211</v>
      </c>
      <c r="D2246" s="145" t="s">
        <v>1212</v>
      </c>
      <c r="F2246" s="145" t="s">
        <v>1213</v>
      </c>
      <c r="G2246" s="145" t="s">
        <v>1214</v>
      </c>
      <c r="H2246" s="145" t="s">
        <v>1215</v>
      </c>
      <c r="I2246" s="146" t="s">
        <v>1216</v>
      </c>
      <c r="J2246" s="145" t="s">
        <v>1217</v>
      </c>
    </row>
    <row r="2247" spans="1:8" ht="12.75">
      <c r="A2247" s="147" t="s">
        <v>1097</v>
      </c>
      <c r="C2247" s="148">
        <v>251.61100000003353</v>
      </c>
      <c r="D2247" s="128">
        <v>4783637.975059509</v>
      </c>
      <c r="F2247" s="128">
        <v>35900</v>
      </c>
      <c r="G2247" s="128">
        <v>32100</v>
      </c>
      <c r="H2247" s="149" t="s">
        <v>436</v>
      </c>
    </row>
    <row r="2249" spans="4:8" ht="12.75">
      <c r="D2249" s="128">
        <v>4582547.656051636</v>
      </c>
      <c r="F2249" s="128">
        <v>36300</v>
      </c>
      <c r="G2249" s="128">
        <v>32700</v>
      </c>
      <c r="H2249" s="149" t="s">
        <v>437</v>
      </c>
    </row>
    <row r="2251" spans="4:8" ht="12.75">
      <c r="D2251" s="128">
        <v>4899785.783065796</v>
      </c>
      <c r="F2251" s="128">
        <v>36300</v>
      </c>
      <c r="G2251" s="128">
        <v>32400</v>
      </c>
      <c r="H2251" s="149" t="s">
        <v>438</v>
      </c>
    </row>
    <row r="2253" spans="1:10" ht="12.75">
      <c r="A2253" s="144" t="s">
        <v>1218</v>
      </c>
      <c r="C2253" s="150" t="s">
        <v>1219</v>
      </c>
      <c r="D2253" s="128">
        <v>4755323.804725647</v>
      </c>
      <c r="F2253" s="128">
        <v>36166.666666666664</v>
      </c>
      <c r="G2253" s="128">
        <v>32400</v>
      </c>
      <c r="H2253" s="128">
        <v>4721059.036562083</v>
      </c>
      <c r="I2253" s="128">
        <v>-0.0001</v>
      </c>
      <c r="J2253" s="128">
        <v>-0.0001</v>
      </c>
    </row>
    <row r="2254" spans="1:8" ht="12.75">
      <c r="A2254" s="127">
        <v>38404.949791666666</v>
      </c>
      <c r="C2254" s="150" t="s">
        <v>1220</v>
      </c>
      <c r="D2254" s="128">
        <v>160503.19775360657</v>
      </c>
      <c r="F2254" s="128">
        <v>230.94010767585027</v>
      </c>
      <c r="G2254" s="128">
        <v>300</v>
      </c>
      <c r="H2254" s="128">
        <v>160503.19775360657</v>
      </c>
    </row>
    <row r="2256" spans="3:8" ht="12.75">
      <c r="C2256" s="150" t="s">
        <v>1221</v>
      </c>
      <c r="D2256" s="128">
        <v>3.375231726472654</v>
      </c>
      <c r="F2256" s="128">
        <v>0.6385440765230883</v>
      </c>
      <c r="G2256" s="128">
        <v>0.9259259259259259</v>
      </c>
      <c r="H2256" s="128">
        <v>3.399728673388639</v>
      </c>
    </row>
    <row r="2257" spans="1:10" ht="12.75">
      <c r="A2257" s="144" t="s">
        <v>1210</v>
      </c>
      <c r="C2257" s="145" t="s">
        <v>1211</v>
      </c>
      <c r="D2257" s="145" t="s">
        <v>1212</v>
      </c>
      <c r="F2257" s="145" t="s">
        <v>1213</v>
      </c>
      <c r="G2257" s="145" t="s">
        <v>1214</v>
      </c>
      <c r="H2257" s="145" t="s">
        <v>1215</v>
      </c>
      <c r="I2257" s="146" t="s">
        <v>1216</v>
      </c>
      <c r="J2257" s="145" t="s">
        <v>1217</v>
      </c>
    </row>
    <row r="2258" spans="1:8" ht="12.75">
      <c r="A2258" s="147" t="s">
        <v>1100</v>
      </c>
      <c r="C2258" s="148">
        <v>257.6099999998696</v>
      </c>
      <c r="D2258" s="128">
        <v>218751.74013066292</v>
      </c>
      <c r="F2258" s="128">
        <v>17247.5</v>
      </c>
      <c r="G2258" s="128">
        <v>15225</v>
      </c>
      <c r="H2258" s="149" t="s">
        <v>439</v>
      </c>
    </row>
    <row r="2260" spans="4:8" ht="12.75">
      <c r="D2260" s="128">
        <v>227890.52708363533</v>
      </c>
      <c r="F2260" s="128">
        <v>17085</v>
      </c>
      <c r="G2260" s="128">
        <v>15092.5</v>
      </c>
      <c r="H2260" s="149" t="s">
        <v>440</v>
      </c>
    </row>
    <row r="2262" spans="4:8" ht="12.75">
      <c r="D2262" s="128">
        <v>227452.40646243095</v>
      </c>
      <c r="F2262" s="128">
        <v>17115</v>
      </c>
      <c r="G2262" s="128">
        <v>15230</v>
      </c>
      <c r="H2262" s="149" t="s">
        <v>441</v>
      </c>
    </row>
    <row r="2264" spans="1:10" ht="12.75">
      <c r="A2264" s="144" t="s">
        <v>1218</v>
      </c>
      <c r="C2264" s="150" t="s">
        <v>1219</v>
      </c>
      <c r="D2264" s="128">
        <v>224698.22455890971</v>
      </c>
      <c r="F2264" s="128">
        <v>17149.166666666668</v>
      </c>
      <c r="G2264" s="128">
        <v>15182.5</v>
      </c>
      <c r="H2264" s="128">
        <v>208532.3912255764</v>
      </c>
      <c r="I2264" s="128">
        <v>-0.0001</v>
      </c>
      <c r="J2264" s="128">
        <v>-0.0001</v>
      </c>
    </row>
    <row r="2265" spans="1:8" ht="12.75">
      <c r="A2265" s="127">
        <v>38404.95042824074</v>
      </c>
      <c r="C2265" s="150" t="s">
        <v>1220</v>
      </c>
      <c r="D2265" s="128">
        <v>5154.463620126825</v>
      </c>
      <c r="F2265" s="128">
        <v>86.47012971733842</v>
      </c>
      <c r="G2265" s="128">
        <v>77.9823698024111</v>
      </c>
      <c r="H2265" s="128">
        <v>5154.463620126825</v>
      </c>
    </row>
    <row r="2267" spans="3:8" ht="12.75">
      <c r="C2267" s="150" t="s">
        <v>1221</v>
      </c>
      <c r="D2267" s="128">
        <v>2.2939494204928472</v>
      </c>
      <c r="F2267" s="128">
        <v>0.5042235077545367</v>
      </c>
      <c r="G2267" s="128">
        <v>0.5136332606778271</v>
      </c>
      <c r="H2267" s="128">
        <v>2.4717808057699155</v>
      </c>
    </row>
    <row r="2268" spans="1:10" ht="12.75">
      <c r="A2268" s="144" t="s">
        <v>1210</v>
      </c>
      <c r="C2268" s="145" t="s">
        <v>1211</v>
      </c>
      <c r="D2268" s="145" t="s">
        <v>1212</v>
      </c>
      <c r="F2268" s="145" t="s">
        <v>1213</v>
      </c>
      <c r="G2268" s="145" t="s">
        <v>1214</v>
      </c>
      <c r="H2268" s="145" t="s">
        <v>1215</v>
      </c>
      <c r="I2268" s="146" t="s">
        <v>1216</v>
      </c>
      <c r="J2268" s="145" t="s">
        <v>1217</v>
      </c>
    </row>
    <row r="2269" spans="1:8" ht="12.75">
      <c r="A2269" s="147" t="s">
        <v>1099</v>
      </c>
      <c r="C2269" s="148">
        <v>259.9399999999441</v>
      </c>
      <c r="D2269" s="128">
        <v>1624398.0445365906</v>
      </c>
      <c r="F2269" s="128">
        <v>24575</v>
      </c>
      <c r="G2269" s="128">
        <v>23450</v>
      </c>
      <c r="H2269" s="149" t="s">
        <v>442</v>
      </c>
    </row>
    <row r="2271" spans="4:8" ht="12.75">
      <c r="D2271" s="128">
        <v>1651294.1659412384</v>
      </c>
      <c r="F2271" s="128">
        <v>24750</v>
      </c>
      <c r="G2271" s="128">
        <v>23400</v>
      </c>
      <c r="H2271" s="149" t="s">
        <v>443</v>
      </c>
    </row>
    <row r="2273" spans="4:8" ht="12.75">
      <c r="D2273" s="128">
        <v>1672583.240152359</v>
      </c>
      <c r="F2273" s="128">
        <v>24825</v>
      </c>
      <c r="G2273" s="128">
        <v>23300</v>
      </c>
      <c r="H2273" s="149" t="s">
        <v>444</v>
      </c>
    </row>
    <row r="2275" spans="1:10" ht="12.75">
      <c r="A2275" s="144" t="s">
        <v>1218</v>
      </c>
      <c r="C2275" s="150" t="s">
        <v>1219</v>
      </c>
      <c r="D2275" s="128">
        <v>1649425.1502100625</v>
      </c>
      <c r="F2275" s="128">
        <v>24716.666666666664</v>
      </c>
      <c r="G2275" s="128">
        <v>23383.333333333336</v>
      </c>
      <c r="H2275" s="128">
        <v>1625386.6842354373</v>
      </c>
      <c r="I2275" s="128">
        <v>-0.0001</v>
      </c>
      <c r="J2275" s="128">
        <v>-0.0001</v>
      </c>
    </row>
    <row r="2276" spans="1:8" ht="12.75">
      <c r="A2276" s="127">
        <v>38404.95111111111</v>
      </c>
      <c r="C2276" s="150" t="s">
        <v>1220</v>
      </c>
      <c r="D2276" s="128">
        <v>24146.90837322658</v>
      </c>
      <c r="F2276" s="128">
        <v>128.2900359861721</v>
      </c>
      <c r="G2276" s="128">
        <v>76.37626158259735</v>
      </c>
      <c r="H2276" s="128">
        <v>24146.90837322658</v>
      </c>
    </row>
    <row r="2278" spans="3:8" ht="12.75">
      <c r="C2278" s="150" t="s">
        <v>1221</v>
      </c>
      <c r="D2278" s="128">
        <v>1.4639590265827676</v>
      </c>
      <c r="F2278" s="128">
        <v>0.5190426270512695</v>
      </c>
      <c r="G2278" s="128">
        <v>0.32662692052429376</v>
      </c>
      <c r="H2278" s="128">
        <v>1.4856100771235865</v>
      </c>
    </row>
    <row r="2279" spans="1:10" ht="12.75">
      <c r="A2279" s="144" t="s">
        <v>1210</v>
      </c>
      <c r="C2279" s="145" t="s">
        <v>1211</v>
      </c>
      <c r="D2279" s="145" t="s">
        <v>1212</v>
      </c>
      <c r="F2279" s="145" t="s">
        <v>1213</v>
      </c>
      <c r="G2279" s="145" t="s">
        <v>1214</v>
      </c>
      <c r="H2279" s="145" t="s">
        <v>1215</v>
      </c>
      <c r="I2279" s="146" t="s">
        <v>1216</v>
      </c>
      <c r="J2279" s="145" t="s">
        <v>1217</v>
      </c>
    </row>
    <row r="2280" spans="1:8" ht="12.75">
      <c r="A2280" s="147" t="s">
        <v>1101</v>
      </c>
      <c r="C2280" s="148">
        <v>285.2129999999888</v>
      </c>
      <c r="D2280" s="128">
        <v>1061482.2972679138</v>
      </c>
      <c r="F2280" s="128">
        <v>15525</v>
      </c>
      <c r="G2280" s="128">
        <v>13350</v>
      </c>
      <c r="H2280" s="149" t="s">
        <v>445</v>
      </c>
    </row>
    <row r="2282" spans="4:8" ht="12.75">
      <c r="D2282" s="128">
        <v>1082776.5174427032</v>
      </c>
      <c r="F2282" s="128">
        <v>15400</v>
      </c>
      <c r="G2282" s="128">
        <v>13375</v>
      </c>
      <c r="H2282" s="149" t="s">
        <v>446</v>
      </c>
    </row>
    <row r="2284" spans="4:8" ht="12.75">
      <c r="D2284" s="128">
        <v>1077896.5670757294</v>
      </c>
      <c r="F2284" s="128">
        <v>15525</v>
      </c>
      <c r="G2284" s="128">
        <v>13375</v>
      </c>
      <c r="H2284" s="149" t="s">
        <v>447</v>
      </c>
    </row>
    <row r="2286" spans="1:10" ht="12.75">
      <c r="A2286" s="144" t="s">
        <v>1218</v>
      </c>
      <c r="C2286" s="150" t="s">
        <v>1219</v>
      </c>
      <c r="D2286" s="128">
        <v>1074051.7939287822</v>
      </c>
      <c r="F2286" s="128">
        <v>15483.333333333332</v>
      </c>
      <c r="G2286" s="128">
        <v>13366.666666666668</v>
      </c>
      <c r="H2286" s="128">
        <v>1059697.8860284863</v>
      </c>
      <c r="I2286" s="128">
        <v>-0.0001</v>
      </c>
      <c r="J2286" s="128">
        <v>-0.0001</v>
      </c>
    </row>
    <row r="2287" spans="1:8" ht="12.75">
      <c r="A2287" s="127">
        <v>38404.95178240741</v>
      </c>
      <c r="C2287" s="150" t="s">
        <v>1220</v>
      </c>
      <c r="D2287" s="128">
        <v>11155.61130673147</v>
      </c>
      <c r="F2287" s="128">
        <v>72.16878364870323</v>
      </c>
      <c r="G2287" s="128">
        <v>14.433756729740642</v>
      </c>
      <c r="H2287" s="128">
        <v>11155.61130673147</v>
      </c>
    </row>
    <row r="2289" spans="3:8" ht="12.75">
      <c r="C2289" s="150" t="s">
        <v>1221</v>
      </c>
      <c r="D2289" s="128">
        <v>1.0386474255515439</v>
      </c>
      <c r="F2289" s="128">
        <v>0.4661062453091705</v>
      </c>
      <c r="G2289" s="128">
        <v>0.1079832174294811</v>
      </c>
      <c r="H2289" s="128">
        <v>1.0527161990046272</v>
      </c>
    </row>
    <row r="2290" spans="1:10" ht="12.75">
      <c r="A2290" s="144" t="s">
        <v>1210</v>
      </c>
      <c r="C2290" s="145" t="s">
        <v>1211</v>
      </c>
      <c r="D2290" s="145" t="s">
        <v>1212</v>
      </c>
      <c r="F2290" s="145" t="s">
        <v>1213</v>
      </c>
      <c r="G2290" s="145" t="s">
        <v>1214</v>
      </c>
      <c r="H2290" s="145" t="s">
        <v>1215</v>
      </c>
      <c r="I2290" s="146" t="s">
        <v>1216</v>
      </c>
      <c r="J2290" s="145" t="s">
        <v>1217</v>
      </c>
    </row>
    <row r="2291" spans="1:8" ht="12.75">
      <c r="A2291" s="147" t="s">
        <v>1097</v>
      </c>
      <c r="C2291" s="148">
        <v>288.1579999998212</v>
      </c>
      <c r="D2291" s="128">
        <v>478803.9746141434</v>
      </c>
      <c r="F2291" s="128">
        <v>5970</v>
      </c>
      <c r="G2291" s="128">
        <v>5500</v>
      </c>
      <c r="H2291" s="149" t="s">
        <v>448</v>
      </c>
    </row>
    <row r="2293" spans="4:8" ht="12.75">
      <c r="D2293" s="128">
        <v>476565.3209590912</v>
      </c>
      <c r="F2293" s="128">
        <v>5970</v>
      </c>
      <c r="G2293" s="128">
        <v>5500</v>
      </c>
      <c r="H2293" s="149" t="s">
        <v>449</v>
      </c>
    </row>
    <row r="2295" spans="4:8" ht="12.75">
      <c r="D2295" s="128">
        <v>476894.8594532013</v>
      </c>
      <c r="F2295" s="128">
        <v>5970</v>
      </c>
      <c r="G2295" s="128">
        <v>5500</v>
      </c>
      <c r="H2295" s="149" t="s">
        <v>671</v>
      </c>
    </row>
    <row r="2297" spans="1:10" ht="12.75">
      <c r="A2297" s="144" t="s">
        <v>1218</v>
      </c>
      <c r="C2297" s="150" t="s">
        <v>1219</v>
      </c>
      <c r="D2297" s="128">
        <v>477421.38500881195</v>
      </c>
      <c r="F2297" s="128">
        <v>5970</v>
      </c>
      <c r="G2297" s="128">
        <v>5500</v>
      </c>
      <c r="H2297" s="128">
        <v>471690.024389343</v>
      </c>
      <c r="I2297" s="128">
        <v>-0.0001</v>
      </c>
      <c r="J2297" s="128">
        <v>-0.0001</v>
      </c>
    </row>
    <row r="2298" spans="1:8" ht="12.75">
      <c r="A2298" s="127">
        <v>38404.952210648145</v>
      </c>
      <c r="C2298" s="150" t="s">
        <v>1220</v>
      </c>
      <c r="D2298" s="128">
        <v>1208.6415586697942</v>
      </c>
      <c r="H2298" s="128">
        <v>1208.6415586697942</v>
      </c>
    </row>
    <row r="2300" spans="3:8" ht="12.75">
      <c r="C2300" s="150" t="s">
        <v>1221</v>
      </c>
      <c r="D2300" s="128">
        <v>0.2531603310244442</v>
      </c>
      <c r="F2300" s="128">
        <v>0</v>
      </c>
      <c r="G2300" s="128">
        <v>0</v>
      </c>
      <c r="H2300" s="128">
        <v>0.25623640445534546</v>
      </c>
    </row>
    <row r="2301" spans="1:10" ht="12.75">
      <c r="A2301" s="144" t="s">
        <v>1210</v>
      </c>
      <c r="C2301" s="145" t="s">
        <v>1211</v>
      </c>
      <c r="D2301" s="145" t="s">
        <v>1212</v>
      </c>
      <c r="F2301" s="145" t="s">
        <v>1213</v>
      </c>
      <c r="G2301" s="145" t="s">
        <v>1214</v>
      </c>
      <c r="H2301" s="145" t="s">
        <v>1215</v>
      </c>
      <c r="I2301" s="146" t="s">
        <v>1216</v>
      </c>
      <c r="J2301" s="145" t="s">
        <v>1217</v>
      </c>
    </row>
    <row r="2302" spans="1:8" ht="12.75">
      <c r="A2302" s="147" t="s">
        <v>1098</v>
      </c>
      <c r="C2302" s="148">
        <v>334.94100000010803</v>
      </c>
      <c r="D2302" s="128">
        <v>133938.66191482544</v>
      </c>
      <c r="F2302" s="128">
        <v>39200</v>
      </c>
      <c r="H2302" s="149" t="s">
        <v>451</v>
      </c>
    </row>
    <row r="2304" spans="4:8" ht="12.75">
      <c r="D2304" s="128">
        <v>134231.15275526047</v>
      </c>
      <c r="F2304" s="128">
        <v>39600</v>
      </c>
      <c r="H2304" s="149" t="s">
        <v>452</v>
      </c>
    </row>
    <row r="2306" spans="4:8" ht="12.75">
      <c r="D2306" s="128">
        <v>131748.03738451004</v>
      </c>
      <c r="F2306" s="128">
        <v>39600</v>
      </c>
      <c r="H2306" s="149" t="s">
        <v>453</v>
      </c>
    </row>
    <row r="2308" spans="1:10" ht="12.75">
      <c r="A2308" s="144" t="s">
        <v>1218</v>
      </c>
      <c r="C2308" s="150" t="s">
        <v>1219</v>
      </c>
      <c r="D2308" s="128">
        <v>133305.95068486533</v>
      </c>
      <c r="F2308" s="128">
        <v>39466.666666666664</v>
      </c>
      <c r="H2308" s="128">
        <v>93839.28401819864</v>
      </c>
      <c r="I2308" s="128">
        <v>-0.0001</v>
      </c>
      <c r="J2308" s="128">
        <v>-0.0001</v>
      </c>
    </row>
    <row r="2309" spans="1:8" ht="12.75">
      <c r="A2309" s="127">
        <v>38404.95263888889</v>
      </c>
      <c r="C2309" s="150" t="s">
        <v>1220</v>
      </c>
      <c r="D2309" s="128">
        <v>1357.09546882327</v>
      </c>
      <c r="F2309" s="128">
        <v>230.94010767585027</v>
      </c>
      <c r="H2309" s="128">
        <v>1357.09546882327</v>
      </c>
    </row>
    <row r="2311" spans="3:8" ht="12.75">
      <c r="C2311" s="150" t="s">
        <v>1221</v>
      </c>
      <c r="D2311" s="128">
        <v>1.0180306744381111</v>
      </c>
      <c r="F2311" s="128">
        <v>0.5851522998543504</v>
      </c>
      <c r="H2311" s="128">
        <v>1.4461912012884535</v>
      </c>
    </row>
    <row r="2312" spans="1:10" ht="12.75">
      <c r="A2312" s="144" t="s">
        <v>1210</v>
      </c>
      <c r="C2312" s="145" t="s">
        <v>1211</v>
      </c>
      <c r="D2312" s="145" t="s">
        <v>1212</v>
      </c>
      <c r="F2312" s="145" t="s">
        <v>1213</v>
      </c>
      <c r="G2312" s="145" t="s">
        <v>1214</v>
      </c>
      <c r="H2312" s="145" t="s">
        <v>1215</v>
      </c>
      <c r="I2312" s="146" t="s">
        <v>1216</v>
      </c>
      <c r="J2312" s="145" t="s">
        <v>1217</v>
      </c>
    </row>
    <row r="2313" spans="1:8" ht="12.75">
      <c r="A2313" s="147" t="s">
        <v>1102</v>
      </c>
      <c r="C2313" s="148">
        <v>393.36599999992177</v>
      </c>
      <c r="D2313" s="128">
        <v>4564642.905517578</v>
      </c>
      <c r="F2313" s="128">
        <v>16400</v>
      </c>
      <c r="G2313" s="128">
        <v>17200</v>
      </c>
      <c r="H2313" s="149" t="s">
        <v>454</v>
      </c>
    </row>
    <row r="2315" spans="4:8" ht="12.75">
      <c r="D2315" s="128">
        <v>4653395.4663619995</v>
      </c>
      <c r="F2315" s="128">
        <v>16700</v>
      </c>
      <c r="G2315" s="128">
        <v>16600</v>
      </c>
      <c r="H2315" s="149" t="s">
        <v>455</v>
      </c>
    </row>
    <row r="2317" spans="4:8" ht="12.75">
      <c r="D2317" s="128">
        <v>4489501.9909591675</v>
      </c>
      <c r="F2317" s="128">
        <v>16800</v>
      </c>
      <c r="G2317" s="128">
        <v>17200</v>
      </c>
      <c r="H2317" s="149" t="s">
        <v>456</v>
      </c>
    </row>
    <row r="2319" spans="1:10" ht="12.75">
      <c r="A2319" s="144" t="s">
        <v>1218</v>
      </c>
      <c r="C2319" s="150" t="s">
        <v>1219</v>
      </c>
      <c r="D2319" s="128">
        <v>4569180.120946248</v>
      </c>
      <c r="F2319" s="128">
        <v>16633.333333333332</v>
      </c>
      <c r="G2319" s="128">
        <v>17000</v>
      </c>
      <c r="H2319" s="128">
        <v>4552363.454279582</v>
      </c>
      <c r="I2319" s="128">
        <v>-0.0001</v>
      </c>
      <c r="J2319" s="128">
        <v>-0.0001</v>
      </c>
    </row>
    <row r="2320" spans="1:8" ht="12.75">
      <c r="A2320" s="127">
        <v>38404.953101851854</v>
      </c>
      <c r="C2320" s="150" t="s">
        <v>1220</v>
      </c>
      <c r="D2320" s="128">
        <v>82040.88957822596</v>
      </c>
      <c r="F2320" s="128">
        <v>208.16659994661327</v>
      </c>
      <c r="G2320" s="128">
        <v>346.41016151377545</v>
      </c>
      <c r="H2320" s="128">
        <v>82040.88957822596</v>
      </c>
    </row>
    <row r="2322" spans="3:8" ht="12.75">
      <c r="C2322" s="150" t="s">
        <v>1221</v>
      </c>
      <c r="D2322" s="128">
        <v>1.795527587151365</v>
      </c>
      <c r="F2322" s="128">
        <v>1.2515026048894589</v>
      </c>
      <c r="G2322" s="128">
        <v>2.0377068324339733</v>
      </c>
      <c r="H2322" s="128">
        <v>1.8021603591668642</v>
      </c>
    </row>
    <row r="2323" spans="1:10" ht="12.75">
      <c r="A2323" s="144" t="s">
        <v>1210</v>
      </c>
      <c r="C2323" s="145" t="s">
        <v>1211</v>
      </c>
      <c r="D2323" s="145" t="s">
        <v>1212</v>
      </c>
      <c r="F2323" s="145" t="s">
        <v>1213</v>
      </c>
      <c r="G2323" s="145" t="s">
        <v>1214</v>
      </c>
      <c r="H2323" s="145" t="s">
        <v>1215</v>
      </c>
      <c r="I2323" s="146" t="s">
        <v>1216</v>
      </c>
      <c r="J2323" s="145" t="s">
        <v>1217</v>
      </c>
    </row>
    <row r="2324" spans="1:8" ht="12.75">
      <c r="A2324" s="147" t="s">
        <v>1096</v>
      </c>
      <c r="C2324" s="148">
        <v>396.15199999976903</v>
      </c>
      <c r="D2324" s="128">
        <v>5996552.916320801</v>
      </c>
      <c r="F2324" s="128">
        <v>134800</v>
      </c>
      <c r="G2324" s="128">
        <v>137100</v>
      </c>
      <c r="H2324" s="149" t="s">
        <v>457</v>
      </c>
    </row>
    <row r="2326" spans="4:8" ht="12.75">
      <c r="D2326" s="128">
        <v>5669374.016571045</v>
      </c>
      <c r="F2326" s="128">
        <v>135600</v>
      </c>
      <c r="G2326" s="128">
        <v>137200</v>
      </c>
      <c r="H2326" s="149" t="s">
        <v>458</v>
      </c>
    </row>
    <row r="2328" spans="4:8" ht="12.75">
      <c r="D2328" s="128">
        <v>6061422.357284546</v>
      </c>
      <c r="F2328" s="128">
        <v>134400</v>
      </c>
      <c r="G2328" s="128">
        <v>137700</v>
      </c>
      <c r="H2328" s="149" t="s">
        <v>459</v>
      </c>
    </row>
    <row r="2330" spans="1:10" ht="12.75">
      <c r="A2330" s="144" t="s">
        <v>1218</v>
      </c>
      <c r="C2330" s="150" t="s">
        <v>1219</v>
      </c>
      <c r="D2330" s="128">
        <v>5909116.430058798</v>
      </c>
      <c r="F2330" s="128">
        <v>134933.33333333334</v>
      </c>
      <c r="G2330" s="128">
        <v>137333.33333333334</v>
      </c>
      <c r="H2330" s="128">
        <v>5772995.938580398</v>
      </c>
      <c r="I2330" s="128">
        <v>-0.0001</v>
      </c>
      <c r="J2330" s="128">
        <v>-0.0001</v>
      </c>
    </row>
    <row r="2331" spans="1:8" ht="12.75">
      <c r="A2331" s="127">
        <v>38404.953564814816</v>
      </c>
      <c r="C2331" s="150" t="s">
        <v>1220</v>
      </c>
      <c r="D2331" s="128">
        <v>210141.21373836527</v>
      </c>
      <c r="F2331" s="128">
        <v>611.0100926607788</v>
      </c>
      <c r="G2331" s="128">
        <v>321.4550253664318</v>
      </c>
      <c r="H2331" s="128">
        <v>210141.21373836527</v>
      </c>
    </row>
    <row r="2333" spans="3:8" ht="12.75">
      <c r="C2333" s="150" t="s">
        <v>1221</v>
      </c>
      <c r="D2333" s="128">
        <v>3.5562205657246517</v>
      </c>
      <c r="F2333" s="128">
        <v>0.45282368527231626</v>
      </c>
      <c r="G2333" s="128">
        <v>0.2340691932279843</v>
      </c>
      <c r="H2333" s="128">
        <v>3.640072086903976</v>
      </c>
    </row>
    <row r="2334" spans="1:10" ht="12.75">
      <c r="A2334" s="144" t="s">
        <v>1210</v>
      </c>
      <c r="C2334" s="145" t="s">
        <v>1211</v>
      </c>
      <c r="D2334" s="145" t="s">
        <v>1212</v>
      </c>
      <c r="F2334" s="145" t="s">
        <v>1213</v>
      </c>
      <c r="G2334" s="145" t="s">
        <v>1214</v>
      </c>
      <c r="H2334" s="145" t="s">
        <v>1215</v>
      </c>
      <c r="I2334" s="146" t="s">
        <v>1216</v>
      </c>
      <c r="J2334" s="145" t="s">
        <v>1217</v>
      </c>
    </row>
    <row r="2335" spans="1:8" ht="12.75">
      <c r="A2335" s="147" t="s">
        <v>1103</v>
      </c>
      <c r="C2335" s="148">
        <v>589.5920000001788</v>
      </c>
      <c r="D2335" s="128">
        <v>337328.70867729187</v>
      </c>
      <c r="F2335" s="128">
        <v>3100</v>
      </c>
      <c r="G2335" s="128">
        <v>3250</v>
      </c>
      <c r="H2335" s="149" t="s">
        <v>460</v>
      </c>
    </row>
    <row r="2337" spans="4:8" ht="12.75">
      <c r="D2337" s="128">
        <v>324390.9443039894</v>
      </c>
      <c r="F2337" s="128">
        <v>3160</v>
      </c>
      <c r="G2337" s="128">
        <v>3180</v>
      </c>
      <c r="H2337" s="149" t="s">
        <v>461</v>
      </c>
    </row>
    <row r="2339" spans="4:8" ht="12.75">
      <c r="D2339" s="128">
        <v>344944.4277462959</v>
      </c>
      <c r="F2339" s="128">
        <v>3110</v>
      </c>
      <c r="G2339" s="128">
        <v>3240.0000000037253</v>
      </c>
      <c r="H2339" s="149" t="s">
        <v>462</v>
      </c>
    </row>
    <row r="2341" spans="1:10" ht="12.75">
      <c r="A2341" s="144" t="s">
        <v>1218</v>
      </c>
      <c r="C2341" s="150" t="s">
        <v>1219</v>
      </c>
      <c r="D2341" s="128">
        <v>335554.69357585907</v>
      </c>
      <c r="F2341" s="128">
        <v>3123.333333333333</v>
      </c>
      <c r="G2341" s="128">
        <v>3223.3333333345754</v>
      </c>
      <c r="H2341" s="128">
        <v>332378.32676972175</v>
      </c>
      <c r="I2341" s="128">
        <v>-0.0001</v>
      </c>
      <c r="J2341" s="128">
        <v>-0.0001</v>
      </c>
    </row>
    <row r="2342" spans="1:8" ht="12.75">
      <c r="A2342" s="127">
        <v>38404.9540625</v>
      </c>
      <c r="C2342" s="150" t="s">
        <v>1220</v>
      </c>
      <c r="D2342" s="128">
        <v>10390.946424094942</v>
      </c>
      <c r="F2342" s="128">
        <v>32.14550253664318</v>
      </c>
      <c r="G2342" s="128">
        <v>37.8593889727995</v>
      </c>
      <c r="H2342" s="128">
        <v>10390.946424094942</v>
      </c>
    </row>
    <row r="2344" spans="3:8" ht="12.75">
      <c r="C2344" s="150" t="s">
        <v>1221</v>
      </c>
      <c r="D2344" s="128">
        <v>3.0966476175204667</v>
      </c>
      <c r="F2344" s="128">
        <v>1.0292049905008491</v>
      </c>
      <c r="G2344" s="128">
        <v>1.1745415400036683</v>
      </c>
      <c r="H2344" s="128">
        <v>3.1262406683014548</v>
      </c>
    </row>
    <row r="2345" spans="1:10" ht="12.75">
      <c r="A2345" s="144" t="s">
        <v>1210</v>
      </c>
      <c r="C2345" s="145" t="s">
        <v>1211</v>
      </c>
      <c r="D2345" s="145" t="s">
        <v>1212</v>
      </c>
      <c r="F2345" s="145" t="s">
        <v>1213</v>
      </c>
      <c r="G2345" s="145" t="s">
        <v>1214</v>
      </c>
      <c r="H2345" s="145" t="s">
        <v>1215</v>
      </c>
      <c r="I2345" s="146" t="s">
        <v>1216</v>
      </c>
      <c r="J2345" s="145" t="s">
        <v>1217</v>
      </c>
    </row>
    <row r="2346" spans="1:8" ht="12.75">
      <c r="A2346" s="147" t="s">
        <v>1104</v>
      </c>
      <c r="C2346" s="148">
        <v>766.4900000002235</v>
      </c>
      <c r="D2346" s="128">
        <v>2024</v>
      </c>
      <c r="F2346" s="128">
        <v>1744</v>
      </c>
      <c r="G2346" s="128">
        <v>1609</v>
      </c>
      <c r="H2346" s="149" t="s">
        <v>463</v>
      </c>
    </row>
    <row r="2348" spans="4:8" ht="12.75">
      <c r="D2348" s="128">
        <v>2051.5</v>
      </c>
      <c r="F2348" s="128">
        <v>1607.9999999981374</v>
      </c>
      <c r="G2348" s="128">
        <v>1701.9999999981374</v>
      </c>
      <c r="H2348" s="149" t="s">
        <v>464</v>
      </c>
    </row>
    <row r="2350" spans="4:8" ht="12.75">
      <c r="D2350" s="128">
        <v>2090.8065239712596</v>
      </c>
      <c r="F2350" s="128">
        <v>1751.9999999981374</v>
      </c>
      <c r="G2350" s="128">
        <v>1577</v>
      </c>
      <c r="H2350" s="149" t="s">
        <v>465</v>
      </c>
    </row>
    <row r="2352" spans="1:10" ht="12.75">
      <c r="A2352" s="144" t="s">
        <v>1218</v>
      </c>
      <c r="C2352" s="150" t="s">
        <v>1219</v>
      </c>
      <c r="D2352" s="128">
        <v>2055.43550799042</v>
      </c>
      <c r="F2352" s="128">
        <v>1701.3333333320916</v>
      </c>
      <c r="G2352" s="128">
        <v>1629.3333333327123</v>
      </c>
      <c r="H2352" s="128">
        <v>391.5070527067862</v>
      </c>
      <c r="I2352" s="128">
        <v>-0.0001</v>
      </c>
      <c r="J2352" s="128">
        <v>-0.0001</v>
      </c>
    </row>
    <row r="2353" spans="1:8" ht="12.75">
      <c r="A2353" s="127">
        <v>38404.954560185186</v>
      </c>
      <c r="C2353" s="150" t="s">
        <v>1220</v>
      </c>
      <c r="D2353" s="128">
        <v>33.57668951277007</v>
      </c>
      <c r="F2353" s="128">
        <v>80.92795149645643</v>
      </c>
      <c r="G2353" s="128">
        <v>64.93329910915527</v>
      </c>
      <c r="H2353" s="128">
        <v>33.57668951277007</v>
      </c>
    </row>
    <row r="2355" spans="3:8" ht="12.75">
      <c r="C2355" s="150" t="s">
        <v>1221</v>
      </c>
      <c r="D2355" s="128">
        <v>1.6335559730403653</v>
      </c>
      <c r="F2355" s="128">
        <v>4.756736961002087</v>
      </c>
      <c r="G2355" s="128">
        <v>3.9852679485994287</v>
      </c>
      <c r="H2355" s="128">
        <v>8.576266833669756</v>
      </c>
    </row>
    <row r="2356" spans="1:16" ht="12.75">
      <c r="A2356" s="138" t="s">
        <v>1275</v>
      </c>
      <c r="B2356" s="133" t="s">
        <v>466</v>
      </c>
      <c r="D2356" s="138" t="s">
        <v>1276</v>
      </c>
      <c r="E2356" s="133" t="s">
        <v>1277</v>
      </c>
      <c r="F2356" s="134" t="s">
        <v>1168</v>
      </c>
      <c r="G2356" s="139" t="s">
        <v>1279</v>
      </c>
      <c r="H2356" s="140">
        <v>2</v>
      </c>
      <c r="I2356" s="141" t="s">
        <v>1280</v>
      </c>
      <c r="J2356" s="140">
        <v>6</v>
      </c>
      <c r="K2356" s="139" t="s">
        <v>1281</v>
      </c>
      <c r="L2356" s="142">
        <v>1</v>
      </c>
      <c r="M2356" s="139" t="s">
        <v>1282</v>
      </c>
      <c r="N2356" s="143">
        <v>1</v>
      </c>
      <c r="O2356" s="139" t="s">
        <v>1283</v>
      </c>
      <c r="P2356" s="143">
        <v>1</v>
      </c>
    </row>
    <row r="2358" spans="1:10" ht="12.75">
      <c r="A2358" s="144" t="s">
        <v>1210</v>
      </c>
      <c r="C2358" s="145" t="s">
        <v>1211</v>
      </c>
      <c r="D2358" s="145" t="s">
        <v>1212</v>
      </c>
      <c r="F2358" s="145" t="s">
        <v>1213</v>
      </c>
      <c r="G2358" s="145" t="s">
        <v>1214</v>
      </c>
      <c r="H2358" s="145" t="s">
        <v>1215</v>
      </c>
      <c r="I2358" s="146" t="s">
        <v>1216</v>
      </c>
      <c r="J2358" s="145" t="s">
        <v>1217</v>
      </c>
    </row>
    <row r="2359" spans="1:8" ht="12.75">
      <c r="A2359" s="147" t="s">
        <v>1081</v>
      </c>
      <c r="C2359" s="148">
        <v>178.2290000000503</v>
      </c>
      <c r="D2359" s="128">
        <v>494</v>
      </c>
      <c r="F2359" s="128">
        <v>480.00000000046566</v>
      </c>
      <c r="G2359" s="128">
        <v>453</v>
      </c>
      <c r="H2359" s="149" t="s">
        <v>467</v>
      </c>
    </row>
    <row r="2361" spans="4:8" ht="12.75">
      <c r="D2361" s="128">
        <v>494.83272161055356</v>
      </c>
      <c r="F2361" s="128">
        <v>448.00000000046566</v>
      </c>
      <c r="G2361" s="128">
        <v>428</v>
      </c>
      <c r="H2361" s="149" t="s">
        <v>468</v>
      </c>
    </row>
    <row r="2363" spans="4:8" ht="12.75">
      <c r="D2363" s="128">
        <v>483.57949588121846</v>
      </c>
      <c r="F2363" s="128">
        <v>462.99999999953434</v>
      </c>
      <c r="G2363" s="128">
        <v>403</v>
      </c>
      <c r="H2363" s="149" t="s">
        <v>469</v>
      </c>
    </row>
    <row r="2365" spans="1:8" ht="12.75">
      <c r="A2365" s="144" t="s">
        <v>1218</v>
      </c>
      <c r="C2365" s="150" t="s">
        <v>1219</v>
      </c>
      <c r="D2365" s="128">
        <v>490.8040724972574</v>
      </c>
      <c r="F2365" s="128">
        <v>463.6666666668219</v>
      </c>
      <c r="G2365" s="128">
        <v>428</v>
      </c>
      <c r="H2365" s="128">
        <v>49.71965288205453</v>
      </c>
    </row>
    <row r="2366" spans="1:8" ht="12.75">
      <c r="A2366" s="127">
        <v>38404.956828703704</v>
      </c>
      <c r="C2366" s="150" t="s">
        <v>1220</v>
      </c>
      <c r="D2366" s="128">
        <v>6.270505305073222</v>
      </c>
      <c r="F2366" s="128">
        <v>16.010413278047498</v>
      </c>
      <c r="G2366" s="128">
        <v>25</v>
      </c>
      <c r="H2366" s="128">
        <v>6.270505305073222</v>
      </c>
    </row>
    <row r="2368" spans="3:8" ht="12.75">
      <c r="C2368" s="150" t="s">
        <v>1221</v>
      </c>
      <c r="D2368" s="128">
        <v>1.2775984667707214</v>
      </c>
      <c r="F2368" s="128">
        <v>3.453000706982488</v>
      </c>
      <c r="G2368" s="128">
        <v>5.841121495327103</v>
      </c>
      <c r="H2368" s="128">
        <v>12.61172381864406</v>
      </c>
    </row>
    <row r="2369" spans="1:10" ht="12.75">
      <c r="A2369" s="144" t="s">
        <v>1210</v>
      </c>
      <c r="C2369" s="145" t="s">
        <v>1211</v>
      </c>
      <c r="D2369" s="145" t="s">
        <v>1212</v>
      </c>
      <c r="F2369" s="145" t="s">
        <v>1213</v>
      </c>
      <c r="G2369" s="145" t="s">
        <v>1214</v>
      </c>
      <c r="H2369" s="145" t="s">
        <v>1215</v>
      </c>
      <c r="I2369" s="146" t="s">
        <v>1216</v>
      </c>
      <c r="J2369" s="145" t="s">
        <v>1217</v>
      </c>
    </row>
    <row r="2370" spans="1:8" ht="12.75">
      <c r="A2370" s="147" t="s">
        <v>1097</v>
      </c>
      <c r="C2370" s="148">
        <v>251.61100000003353</v>
      </c>
      <c r="D2370" s="128">
        <v>3928997.6877593994</v>
      </c>
      <c r="F2370" s="128">
        <v>34100</v>
      </c>
      <c r="G2370" s="128">
        <v>31400</v>
      </c>
      <c r="H2370" s="149" t="s">
        <v>470</v>
      </c>
    </row>
    <row r="2372" spans="4:8" ht="12.75">
      <c r="D2372" s="128">
        <v>3953864.502094269</v>
      </c>
      <c r="F2372" s="128">
        <v>34300</v>
      </c>
      <c r="G2372" s="128">
        <v>30900</v>
      </c>
      <c r="H2372" s="149" t="s">
        <v>471</v>
      </c>
    </row>
    <row r="2374" spans="4:8" ht="12.75">
      <c r="D2374" s="128">
        <v>3974587.7588768005</v>
      </c>
      <c r="F2374" s="128">
        <v>34300</v>
      </c>
      <c r="G2374" s="128">
        <v>31500</v>
      </c>
      <c r="H2374" s="149" t="s">
        <v>472</v>
      </c>
    </row>
    <row r="2376" spans="1:10" ht="12.75">
      <c r="A2376" s="144" t="s">
        <v>1218</v>
      </c>
      <c r="C2376" s="150" t="s">
        <v>1219</v>
      </c>
      <c r="D2376" s="128">
        <v>3952483.3162434893</v>
      </c>
      <c r="F2376" s="128">
        <v>34233.333333333336</v>
      </c>
      <c r="G2376" s="128">
        <v>31266.666666666664</v>
      </c>
      <c r="H2376" s="128">
        <v>3919747.938368353</v>
      </c>
      <c r="I2376" s="128">
        <v>-0.0001</v>
      </c>
      <c r="J2376" s="128">
        <v>-0.0001</v>
      </c>
    </row>
    <row r="2377" spans="1:8" ht="12.75">
      <c r="A2377" s="127">
        <v>38404.957337962966</v>
      </c>
      <c r="C2377" s="150" t="s">
        <v>1220</v>
      </c>
      <c r="D2377" s="128">
        <v>22826.397041364195</v>
      </c>
      <c r="F2377" s="128">
        <v>115.47005383792514</v>
      </c>
      <c r="G2377" s="128">
        <v>321.4550253664318</v>
      </c>
      <c r="H2377" s="128">
        <v>22826.397041364195</v>
      </c>
    </row>
    <row r="2379" spans="3:8" ht="12.75">
      <c r="C2379" s="150" t="s">
        <v>1221</v>
      </c>
      <c r="D2379" s="128">
        <v>0.5775203894613479</v>
      </c>
      <c r="F2379" s="128">
        <v>0.3373029810260714</v>
      </c>
      <c r="G2379" s="128">
        <v>1.0281077570354964</v>
      </c>
      <c r="H2379" s="128">
        <v>0.5823434924967645</v>
      </c>
    </row>
    <row r="2380" spans="1:10" ht="12.75">
      <c r="A2380" s="144" t="s">
        <v>1210</v>
      </c>
      <c r="C2380" s="145" t="s">
        <v>1211</v>
      </c>
      <c r="D2380" s="145" t="s">
        <v>1212</v>
      </c>
      <c r="F2380" s="145" t="s">
        <v>1213</v>
      </c>
      <c r="G2380" s="145" t="s">
        <v>1214</v>
      </c>
      <c r="H2380" s="145" t="s">
        <v>1215</v>
      </c>
      <c r="I2380" s="146" t="s">
        <v>1216</v>
      </c>
      <c r="J2380" s="145" t="s">
        <v>1217</v>
      </c>
    </row>
    <row r="2381" spans="1:8" ht="12.75">
      <c r="A2381" s="147" t="s">
        <v>1100</v>
      </c>
      <c r="C2381" s="148">
        <v>257.6099999998696</v>
      </c>
      <c r="D2381" s="128">
        <v>471321.58665943146</v>
      </c>
      <c r="F2381" s="128">
        <v>18572.5</v>
      </c>
      <c r="G2381" s="128">
        <v>16192.5</v>
      </c>
      <c r="H2381" s="149" t="s">
        <v>473</v>
      </c>
    </row>
    <row r="2383" spans="4:8" ht="12.75">
      <c r="D2383" s="128">
        <v>456565.65716934204</v>
      </c>
      <c r="F2383" s="128">
        <v>17935</v>
      </c>
      <c r="G2383" s="128">
        <v>15967.5</v>
      </c>
      <c r="H2383" s="149" t="s">
        <v>474</v>
      </c>
    </row>
    <row r="2385" spans="4:8" ht="12.75">
      <c r="D2385" s="128">
        <v>462233.353579998</v>
      </c>
      <c r="F2385" s="128">
        <v>18130</v>
      </c>
      <c r="G2385" s="128">
        <v>16012.5</v>
      </c>
      <c r="H2385" s="149" t="s">
        <v>475</v>
      </c>
    </row>
    <row r="2387" spans="1:10" ht="12.75">
      <c r="A2387" s="144" t="s">
        <v>1218</v>
      </c>
      <c r="C2387" s="150" t="s">
        <v>1219</v>
      </c>
      <c r="D2387" s="128">
        <v>463373.53246959054</v>
      </c>
      <c r="F2387" s="128">
        <v>18212.5</v>
      </c>
      <c r="G2387" s="128">
        <v>16057.5</v>
      </c>
      <c r="H2387" s="128">
        <v>446238.53246959054</v>
      </c>
      <c r="I2387" s="128">
        <v>-0.0001</v>
      </c>
      <c r="J2387" s="128">
        <v>-0.0001</v>
      </c>
    </row>
    <row r="2388" spans="1:8" ht="12.75">
      <c r="A2388" s="127">
        <v>38404.957974537036</v>
      </c>
      <c r="C2388" s="150" t="s">
        <v>1220</v>
      </c>
      <c r="D2388" s="128">
        <v>7443.747020437411</v>
      </c>
      <c r="F2388" s="128">
        <v>326.6592261057385</v>
      </c>
      <c r="G2388" s="128">
        <v>119.05880899790657</v>
      </c>
      <c r="H2388" s="128">
        <v>7443.747020437411</v>
      </c>
    </row>
    <row r="2390" spans="3:8" ht="12.75">
      <c r="C2390" s="150" t="s">
        <v>1221</v>
      </c>
      <c r="D2390" s="128">
        <v>1.6064247305549149</v>
      </c>
      <c r="F2390" s="128">
        <v>1.793599045192799</v>
      </c>
      <c r="G2390" s="128">
        <v>0.7414529596631267</v>
      </c>
      <c r="H2390" s="128">
        <v>1.668109425522251</v>
      </c>
    </row>
    <row r="2391" spans="1:10" ht="12.75">
      <c r="A2391" s="144" t="s">
        <v>1210</v>
      </c>
      <c r="C2391" s="145" t="s">
        <v>1211</v>
      </c>
      <c r="D2391" s="145" t="s">
        <v>1212</v>
      </c>
      <c r="F2391" s="145" t="s">
        <v>1213</v>
      </c>
      <c r="G2391" s="145" t="s">
        <v>1214</v>
      </c>
      <c r="H2391" s="145" t="s">
        <v>1215</v>
      </c>
      <c r="I2391" s="146" t="s">
        <v>1216</v>
      </c>
      <c r="J2391" s="145" t="s">
        <v>1217</v>
      </c>
    </row>
    <row r="2392" spans="1:8" ht="12.75">
      <c r="A2392" s="147" t="s">
        <v>1099</v>
      </c>
      <c r="C2392" s="148">
        <v>259.9399999999441</v>
      </c>
      <c r="D2392" s="128">
        <v>4487630.518089294</v>
      </c>
      <c r="F2392" s="128">
        <v>33025</v>
      </c>
      <c r="G2392" s="128">
        <v>28875</v>
      </c>
      <c r="H2392" s="149" t="s">
        <v>476</v>
      </c>
    </row>
    <row r="2394" spans="4:8" ht="12.75">
      <c r="D2394" s="128">
        <v>4604242.040809631</v>
      </c>
      <c r="F2394" s="128">
        <v>33175</v>
      </c>
      <c r="G2394" s="128">
        <v>28850</v>
      </c>
      <c r="H2394" s="149" t="s">
        <v>477</v>
      </c>
    </row>
    <row r="2396" spans="4:8" ht="12.75">
      <c r="D2396" s="128">
        <v>4344682.6159210205</v>
      </c>
      <c r="F2396" s="128">
        <v>34000</v>
      </c>
      <c r="G2396" s="128">
        <v>28925</v>
      </c>
      <c r="H2396" s="149" t="s">
        <v>478</v>
      </c>
    </row>
    <row r="2398" spans="1:10" ht="12.75">
      <c r="A2398" s="144" t="s">
        <v>1218</v>
      </c>
      <c r="C2398" s="150" t="s">
        <v>1219</v>
      </c>
      <c r="D2398" s="128">
        <v>4478851.724939982</v>
      </c>
      <c r="F2398" s="128">
        <v>33400</v>
      </c>
      <c r="G2398" s="128">
        <v>28883.333333333336</v>
      </c>
      <c r="H2398" s="128">
        <v>4447749.129784272</v>
      </c>
      <c r="I2398" s="128">
        <v>-0.0001</v>
      </c>
      <c r="J2398" s="128">
        <v>-0.0001</v>
      </c>
    </row>
    <row r="2399" spans="1:8" ht="12.75">
      <c r="A2399" s="127">
        <v>38404.958657407406</v>
      </c>
      <c r="C2399" s="150" t="s">
        <v>1220</v>
      </c>
      <c r="D2399" s="128">
        <v>130002.20832352554</v>
      </c>
      <c r="F2399" s="128">
        <v>525</v>
      </c>
      <c r="G2399" s="128">
        <v>38.188130791298676</v>
      </c>
      <c r="H2399" s="128">
        <v>130002.20832352554</v>
      </c>
    </row>
    <row r="2401" spans="3:8" ht="12.75">
      <c r="C2401" s="150" t="s">
        <v>1221</v>
      </c>
      <c r="D2401" s="128">
        <v>2.902578971293532</v>
      </c>
      <c r="F2401" s="128">
        <v>1.5718562874251496</v>
      </c>
      <c r="G2401" s="128">
        <v>0.13221510949093598</v>
      </c>
      <c r="H2401" s="128">
        <v>2.922876370273856</v>
      </c>
    </row>
    <row r="2402" spans="1:10" ht="12.75">
      <c r="A2402" s="144" t="s">
        <v>1210</v>
      </c>
      <c r="C2402" s="145" t="s">
        <v>1211</v>
      </c>
      <c r="D2402" s="145" t="s">
        <v>1212</v>
      </c>
      <c r="F2402" s="145" t="s">
        <v>1213</v>
      </c>
      <c r="G2402" s="145" t="s">
        <v>1214</v>
      </c>
      <c r="H2402" s="145" t="s">
        <v>1215</v>
      </c>
      <c r="I2402" s="146" t="s">
        <v>1216</v>
      </c>
      <c r="J2402" s="145" t="s">
        <v>1217</v>
      </c>
    </row>
    <row r="2403" spans="1:8" ht="12.75">
      <c r="A2403" s="147" t="s">
        <v>1101</v>
      </c>
      <c r="C2403" s="148">
        <v>285.2129999999888</v>
      </c>
      <c r="D2403" s="128">
        <v>3845165.4051094055</v>
      </c>
      <c r="F2403" s="128">
        <v>30050</v>
      </c>
      <c r="G2403" s="128">
        <v>20075</v>
      </c>
      <c r="H2403" s="149" t="s">
        <v>479</v>
      </c>
    </row>
    <row r="2405" spans="4:8" ht="12.75">
      <c r="D2405" s="128">
        <v>3861517.5478286743</v>
      </c>
      <c r="F2405" s="128">
        <v>29475</v>
      </c>
      <c r="G2405" s="128">
        <v>19775</v>
      </c>
      <c r="H2405" s="149" t="s">
        <v>480</v>
      </c>
    </row>
    <row r="2407" spans="4:8" ht="12.75">
      <c r="D2407" s="128">
        <v>3718903.585697174</v>
      </c>
      <c r="F2407" s="128">
        <v>29550</v>
      </c>
      <c r="G2407" s="128">
        <v>20075</v>
      </c>
      <c r="H2407" s="149" t="s">
        <v>481</v>
      </c>
    </row>
    <row r="2409" spans="1:10" ht="12.75">
      <c r="A2409" s="144" t="s">
        <v>1218</v>
      </c>
      <c r="C2409" s="150" t="s">
        <v>1219</v>
      </c>
      <c r="D2409" s="128">
        <v>3808528.846211751</v>
      </c>
      <c r="F2409" s="128">
        <v>29691.666666666664</v>
      </c>
      <c r="G2409" s="128">
        <v>19975</v>
      </c>
      <c r="H2409" s="128">
        <v>3784021.8648006823</v>
      </c>
      <c r="I2409" s="128">
        <v>-0.0001</v>
      </c>
      <c r="J2409" s="128">
        <v>-0.0001</v>
      </c>
    </row>
    <row r="2410" spans="1:8" ht="12.75">
      <c r="A2410" s="127">
        <v>38404.959328703706</v>
      </c>
      <c r="C2410" s="150" t="s">
        <v>1220</v>
      </c>
      <c r="D2410" s="128">
        <v>78047.18851188682</v>
      </c>
      <c r="F2410" s="128">
        <v>312.5833222251842</v>
      </c>
      <c r="G2410" s="128">
        <v>173.20508075688772</v>
      </c>
      <c r="H2410" s="128">
        <v>78047.18851188682</v>
      </c>
    </row>
    <row r="2412" spans="3:8" ht="12.75">
      <c r="C2412" s="150" t="s">
        <v>1221</v>
      </c>
      <c r="D2412" s="128">
        <v>2.049273923434201</v>
      </c>
      <c r="F2412" s="128">
        <v>1.0527644868656219</v>
      </c>
      <c r="G2412" s="128">
        <v>0.8671092903974355</v>
      </c>
      <c r="H2412" s="128">
        <v>2.0625459180849064</v>
      </c>
    </row>
    <row r="2413" spans="1:10" ht="12.75">
      <c r="A2413" s="144" t="s">
        <v>1210</v>
      </c>
      <c r="C2413" s="145" t="s">
        <v>1211</v>
      </c>
      <c r="D2413" s="145" t="s">
        <v>1212</v>
      </c>
      <c r="F2413" s="145" t="s">
        <v>1213</v>
      </c>
      <c r="G2413" s="145" t="s">
        <v>1214</v>
      </c>
      <c r="H2413" s="145" t="s">
        <v>1215</v>
      </c>
      <c r="I2413" s="146" t="s">
        <v>1216</v>
      </c>
      <c r="J2413" s="145" t="s">
        <v>1217</v>
      </c>
    </row>
    <row r="2414" spans="1:8" ht="12.75">
      <c r="A2414" s="147" t="s">
        <v>1097</v>
      </c>
      <c r="C2414" s="148">
        <v>288.1579999998212</v>
      </c>
      <c r="D2414" s="128">
        <v>397849.49641799927</v>
      </c>
      <c r="F2414" s="128">
        <v>5970</v>
      </c>
      <c r="G2414" s="128">
        <v>5380</v>
      </c>
      <c r="H2414" s="149" t="s">
        <v>482</v>
      </c>
    </row>
    <row r="2416" spans="4:8" ht="12.75">
      <c r="D2416" s="128">
        <v>407935.8890514374</v>
      </c>
      <c r="F2416" s="128">
        <v>5970</v>
      </c>
      <c r="G2416" s="128">
        <v>5380</v>
      </c>
      <c r="H2416" s="149" t="s">
        <v>483</v>
      </c>
    </row>
    <row r="2418" spans="4:8" ht="12.75">
      <c r="D2418" s="128">
        <v>396665.7449245453</v>
      </c>
      <c r="F2418" s="128">
        <v>5970</v>
      </c>
      <c r="G2418" s="128">
        <v>5380</v>
      </c>
      <c r="H2418" s="149" t="s">
        <v>484</v>
      </c>
    </row>
    <row r="2420" spans="1:10" ht="12.75">
      <c r="A2420" s="144" t="s">
        <v>1218</v>
      </c>
      <c r="C2420" s="150" t="s">
        <v>1219</v>
      </c>
      <c r="D2420" s="128">
        <v>400817.04346466064</v>
      </c>
      <c r="F2420" s="128">
        <v>5970</v>
      </c>
      <c r="G2420" s="128">
        <v>5380</v>
      </c>
      <c r="H2420" s="128">
        <v>395146.6120487314</v>
      </c>
      <c r="I2420" s="128">
        <v>-0.0001</v>
      </c>
      <c r="J2420" s="128">
        <v>-0.0001</v>
      </c>
    </row>
    <row r="2421" spans="1:8" ht="12.75">
      <c r="A2421" s="127">
        <v>38404.959756944445</v>
      </c>
      <c r="C2421" s="150" t="s">
        <v>1220</v>
      </c>
      <c r="D2421" s="128">
        <v>6193.447244126752</v>
      </c>
      <c r="H2421" s="128">
        <v>6193.447244126752</v>
      </c>
    </row>
    <row r="2423" spans="3:8" ht="12.75">
      <c r="C2423" s="150" t="s">
        <v>1221</v>
      </c>
      <c r="D2423" s="128">
        <v>1.545205560769228</v>
      </c>
      <c r="F2423" s="128">
        <v>0</v>
      </c>
      <c r="G2423" s="128">
        <v>0</v>
      </c>
      <c r="H2423" s="128">
        <v>1.5673795637561847</v>
      </c>
    </row>
    <row r="2424" spans="1:10" ht="12.75">
      <c r="A2424" s="144" t="s">
        <v>1210</v>
      </c>
      <c r="C2424" s="145" t="s">
        <v>1211</v>
      </c>
      <c r="D2424" s="145" t="s">
        <v>1212</v>
      </c>
      <c r="F2424" s="145" t="s">
        <v>1213</v>
      </c>
      <c r="G2424" s="145" t="s">
        <v>1214</v>
      </c>
      <c r="H2424" s="145" t="s">
        <v>1215</v>
      </c>
      <c r="I2424" s="146" t="s">
        <v>1216</v>
      </c>
      <c r="J2424" s="145" t="s">
        <v>1217</v>
      </c>
    </row>
    <row r="2425" spans="1:8" ht="12.75">
      <c r="A2425" s="147" t="s">
        <v>1098</v>
      </c>
      <c r="C2425" s="148">
        <v>334.94100000010803</v>
      </c>
      <c r="D2425" s="128">
        <v>89267.85433447361</v>
      </c>
      <c r="F2425" s="128">
        <v>39800</v>
      </c>
      <c r="H2425" s="149" t="s">
        <v>485</v>
      </c>
    </row>
    <row r="2427" spans="4:8" ht="12.75">
      <c r="D2427" s="128">
        <v>88066.69011425972</v>
      </c>
      <c r="F2427" s="128">
        <v>39400</v>
      </c>
      <c r="H2427" s="149" t="s">
        <v>486</v>
      </c>
    </row>
    <row r="2429" spans="4:8" ht="12.75">
      <c r="D2429" s="128">
        <v>88371.35385739803</v>
      </c>
      <c r="F2429" s="128">
        <v>39600</v>
      </c>
      <c r="H2429" s="149" t="s">
        <v>487</v>
      </c>
    </row>
    <row r="2431" spans="1:10" ht="12.75">
      <c r="A2431" s="144" t="s">
        <v>1218</v>
      </c>
      <c r="C2431" s="150" t="s">
        <v>1219</v>
      </c>
      <c r="D2431" s="128">
        <v>88568.63276871046</v>
      </c>
      <c r="F2431" s="128">
        <v>39600</v>
      </c>
      <c r="H2431" s="128">
        <v>48968.63276871045</v>
      </c>
      <c r="I2431" s="128">
        <v>-0.0001</v>
      </c>
      <c r="J2431" s="128">
        <v>-0.0001</v>
      </c>
    </row>
    <row r="2432" spans="1:8" ht="12.75">
      <c r="A2432" s="127">
        <v>38404.960185185184</v>
      </c>
      <c r="C2432" s="150" t="s">
        <v>1220</v>
      </c>
      <c r="D2432" s="128">
        <v>624.4101998023315</v>
      </c>
      <c r="F2432" s="128">
        <v>200</v>
      </c>
      <c r="H2432" s="128">
        <v>624.4101998023315</v>
      </c>
    </row>
    <row r="2434" spans="3:8" ht="12.75">
      <c r="C2434" s="150" t="s">
        <v>1221</v>
      </c>
      <c r="D2434" s="128">
        <v>0.7050015115768201</v>
      </c>
      <c r="F2434" s="128">
        <v>0.5050505050505051</v>
      </c>
      <c r="H2434" s="128">
        <v>1.2751227969781338</v>
      </c>
    </row>
    <row r="2435" spans="1:10" ht="12.75">
      <c r="A2435" s="144" t="s">
        <v>1210</v>
      </c>
      <c r="C2435" s="145" t="s">
        <v>1211</v>
      </c>
      <c r="D2435" s="145" t="s">
        <v>1212</v>
      </c>
      <c r="F2435" s="145" t="s">
        <v>1213</v>
      </c>
      <c r="G2435" s="145" t="s">
        <v>1214</v>
      </c>
      <c r="H2435" s="145" t="s">
        <v>1215</v>
      </c>
      <c r="I2435" s="146" t="s">
        <v>1216</v>
      </c>
      <c r="J2435" s="145" t="s">
        <v>1217</v>
      </c>
    </row>
    <row r="2436" spans="1:8" ht="12.75">
      <c r="A2436" s="147" t="s">
        <v>1102</v>
      </c>
      <c r="C2436" s="148">
        <v>393.36599999992177</v>
      </c>
      <c r="D2436" s="128">
        <v>1326844.8822345734</v>
      </c>
      <c r="F2436" s="128">
        <v>10500</v>
      </c>
      <c r="G2436" s="128">
        <v>10600</v>
      </c>
      <c r="H2436" s="149" t="s">
        <v>488</v>
      </c>
    </row>
    <row r="2438" spans="4:8" ht="12.75">
      <c r="D2438" s="128">
        <v>1362074.3402576447</v>
      </c>
      <c r="F2438" s="128">
        <v>10400</v>
      </c>
      <c r="G2438" s="128">
        <v>10300</v>
      </c>
      <c r="H2438" s="149" t="s">
        <v>489</v>
      </c>
    </row>
    <row r="2440" spans="4:8" ht="12.75">
      <c r="D2440" s="128">
        <v>1325555.4902114868</v>
      </c>
      <c r="F2440" s="128">
        <v>10400</v>
      </c>
      <c r="G2440" s="128">
        <v>10300</v>
      </c>
      <c r="H2440" s="149" t="s">
        <v>490</v>
      </c>
    </row>
    <row r="2442" spans="1:10" ht="12.75">
      <c r="A2442" s="144" t="s">
        <v>1218</v>
      </c>
      <c r="C2442" s="150" t="s">
        <v>1219</v>
      </c>
      <c r="D2442" s="128">
        <v>1338158.2375679016</v>
      </c>
      <c r="F2442" s="128">
        <v>10433.333333333334</v>
      </c>
      <c r="G2442" s="128">
        <v>10400</v>
      </c>
      <c r="H2442" s="128">
        <v>1327741.5709012349</v>
      </c>
      <c r="I2442" s="128">
        <v>-0.0001</v>
      </c>
      <c r="J2442" s="128">
        <v>-0.0001</v>
      </c>
    </row>
    <row r="2443" spans="1:8" ht="12.75">
      <c r="A2443" s="127">
        <v>38404.96063657408</v>
      </c>
      <c r="C2443" s="150" t="s">
        <v>1220</v>
      </c>
      <c r="D2443" s="128">
        <v>20721.983709255896</v>
      </c>
      <c r="F2443" s="128">
        <v>57.73502691896257</v>
      </c>
      <c r="G2443" s="128">
        <v>173.20508075688772</v>
      </c>
      <c r="H2443" s="128">
        <v>20721.983709255896</v>
      </c>
    </row>
    <row r="2445" spans="3:8" ht="12.75">
      <c r="C2445" s="150" t="s">
        <v>1221</v>
      </c>
      <c r="D2445" s="128">
        <v>1.5485450918658197</v>
      </c>
      <c r="F2445" s="128">
        <v>0.5533708650379798</v>
      </c>
      <c r="G2445" s="128">
        <v>1.665433468816228</v>
      </c>
      <c r="H2445" s="128">
        <v>1.560694050965835</v>
      </c>
    </row>
    <row r="2446" spans="1:10" ht="12.75">
      <c r="A2446" s="144" t="s">
        <v>1210</v>
      </c>
      <c r="C2446" s="145" t="s">
        <v>1211</v>
      </c>
      <c r="D2446" s="145" t="s">
        <v>1212</v>
      </c>
      <c r="F2446" s="145" t="s">
        <v>1213</v>
      </c>
      <c r="G2446" s="145" t="s">
        <v>1214</v>
      </c>
      <c r="H2446" s="145" t="s">
        <v>1215</v>
      </c>
      <c r="I2446" s="146" t="s">
        <v>1216</v>
      </c>
      <c r="J2446" s="145" t="s">
        <v>1217</v>
      </c>
    </row>
    <row r="2447" spans="1:8" ht="12.75">
      <c r="A2447" s="147" t="s">
        <v>1096</v>
      </c>
      <c r="C2447" s="148">
        <v>396.15199999976903</v>
      </c>
      <c r="D2447" s="128">
        <v>1108763.8476486206</v>
      </c>
      <c r="F2447" s="128">
        <v>115000</v>
      </c>
      <c r="G2447" s="128">
        <v>114000</v>
      </c>
      <c r="H2447" s="149" t="s">
        <v>491</v>
      </c>
    </row>
    <row r="2449" spans="4:8" ht="12.75">
      <c r="D2449" s="128">
        <v>1115213.4525413513</v>
      </c>
      <c r="F2449" s="128">
        <v>114700</v>
      </c>
      <c r="G2449" s="128">
        <v>115400</v>
      </c>
      <c r="H2449" s="149" t="s">
        <v>492</v>
      </c>
    </row>
    <row r="2451" spans="4:8" ht="12.75">
      <c r="D2451" s="128">
        <v>1129649.6428394318</v>
      </c>
      <c r="F2451" s="128">
        <v>114600</v>
      </c>
      <c r="G2451" s="128">
        <v>115200</v>
      </c>
      <c r="H2451" s="149" t="s">
        <v>493</v>
      </c>
    </row>
    <row r="2453" spans="1:10" ht="12.75">
      <c r="A2453" s="144" t="s">
        <v>1218</v>
      </c>
      <c r="C2453" s="150" t="s">
        <v>1219</v>
      </c>
      <c r="D2453" s="128">
        <v>1117875.647676468</v>
      </c>
      <c r="F2453" s="128">
        <v>114766.66666666666</v>
      </c>
      <c r="G2453" s="128">
        <v>114866.66666666666</v>
      </c>
      <c r="H2453" s="128">
        <v>1003059.5160870902</v>
      </c>
      <c r="I2453" s="128">
        <v>-0.0001</v>
      </c>
      <c r="J2453" s="128">
        <v>-0.0001</v>
      </c>
    </row>
    <row r="2454" spans="1:8" ht="12.75">
      <c r="A2454" s="127">
        <v>38404.96111111111</v>
      </c>
      <c r="C2454" s="150" t="s">
        <v>1220</v>
      </c>
      <c r="D2454" s="128">
        <v>10694.37106105162</v>
      </c>
      <c r="F2454" s="128">
        <v>208.16659994661327</v>
      </c>
      <c r="G2454" s="128">
        <v>757.1877794400366</v>
      </c>
      <c r="H2454" s="128">
        <v>10694.37106105162</v>
      </c>
    </row>
    <row r="2456" spans="3:8" ht="12.75">
      <c r="C2456" s="150" t="s">
        <v>1221</v>
      </c>
      <c r="D2456" s="128">
        <v>0.9566691146086</v>
      </c>
      <c r="F2456" s="128">
        <v>0.18138245711293638</v>
      </c>
      <c r="G2456" s="128">
        <v>0.6591884324782675</v>
      </c>
      <c r="H2456" s="128">
        <v>1.0661751261550352</v>
      </c>
    </row>
    <row r="2457" spans="1:10" ht="12.75">
      <c r="A2457" s="144" t="s">
        <v>1210</v>
      </c>
      <c r="C2457" s="145" t="s">
        <v>1211</v>
      </c>
      <c r="D2457" s="145" t="s">
        <v>1212</v>
      </c>
      <c r="F2457" s="145" t="s">
        <v>1213</v>
      </c>
      <c r="G2457" s="145" t="s">
        <v>1214</v>
      </c>
      <c r="H2457" s="145" t="s">
        <v>1215</v>
      </c>
      <c r="I2457" s="146" t="s">
        <v>1216</v>
      </c>
      <c r="J2457" s="145" t="s">
        <v>1217</v>
      </c>
    </row>
    <row r="2458" spans="1:8" ht="12.75">
      <c r="A2458" s="147" t="s">
        <v>1103</v>
      </c>
      <c r="C2458" s="148">
        <v>589.5920000001788</v>
      </c>
      <c r="D2458" s="128">
        <v>48629.19261056185</v>
      </c>
      <c r="F2458" s="128">
        <v>2029.9999999981374</v>
      </c>
      <c r="G2458" s="128">
        <v>1990</v>
      </c>
      <c r="H2458" s="149" t="s">
        <v>494</v>
      </c>
    </row>
    <row r="2460" spans="4:8" ht="12.75">
      <c r="D2460" s="128">
        <v>48153.07920974493</v>
      </c>
      <c r="F2460" s="128">
        <v>2000</v>
      </c>
      <c r="G2460" s="128">
        <v>2060</v>
      </c>
      <c r="H2460" s="149" t="s">
        <v>495</v>
      </c>
    </row>
    <row r="2462" spans="4:8" ht="12.75">
      <c r="D2462" s="128">
        <v>48061.528011739254</v>
      </c>
      <c r="F2462" s="128">
        <v>2000</v>
      </c>
      <c r="G2462" s="128">
        <v>2029.9999999981374</v>
      </c>
      <c r="H2462" s="149" t="s">
        <v>496</v>
      </c>
    </row>
    <row r="2464" spans="1:10" ht="12.75">
      <c r="A2464" s="144" t="s">
        <v>1218</v>
      </c>
      <c r="C2464" s="150" t="s">
        <v>1219</v>
      </c>
      <c r="D2464" s="128">
        <v>48281.26661068201</v>
      </c>
      <c r="F2464" s="128">
        <v>2009.9999999993793</v>
      </c>
      <c r="G2464" s="128">
        <v>2026.6666666660458</v>
      </c>
      <c r="H2464" s="128">
        <v>46262.427698548745</v>
      </c>
      <c r="I2464" s="128">
        <v>-0.0001</v>
      </c>
      <c r="J2464" s="128">
        <v>-0.0001</v>
      </c>
    </row>
    <row r="2465" spans="1:8" ht="12.75">
      <c r="A2465" s="127">
        <v>38404.961597222224</v>
      </c>
      <c r="C2465" s="150" t="s">
        <v>1220</v>
      </c>
      <c r="D2465" s="128">
        <v>304.77004693370907</v>
      </c>
      <c r="F2465" s="128">
        <v>17.320508074587565</v>
      </c>
      <c r="G2465" s="128">
        <v>35.118845842751945</v>
      </c>
      <c r="H2465" s="128">
        <v>304.77004693370907</v>
      </c>
    </row>
    <row r="2467" spans="3:8" ht="12.75">
      <c r="C2467" s="150" t="s">
        <v>1221</v>
      </c>
      <c r="D2467" s="128">
        <v>0.6312387149890556</v>
      </c>
      <c r="F2467" s="128">
        <v>0.8617168196314884</v>
      </c>
      <c r="G2467" s="128">
        <v>1.7328377882942123</v>
      </c>
      <c r="H2467" s="128">
        <v>0.6587852434369107</v>
      </c>
    </row>
    <row r="2468" spans="1:10" ht="12.75">
      <c r="A2468" s="144" t="s">
        <v>1210</v>
      </c>
      <c r="C2468" s="145" t="s">
        <v>1211</v>
      </c>
      <c r="D2468" s="145" t="s">
        <v>1212</v>
      </c>
      <c r="F2468" s="145" t="s">
        <v>1213</v>
      </c>
      <c r="G2468" s="145" t="s">
        <v>1214</v>
      </c>
      <c r="H2468" s="145" t="s">
        <v>1215</v>
      </c>
      <c r="I2468" s="146" t="s">
        <v>1216</v>
      </c>
      <c r="J2468" s="145" t="s">
        <v>1217</v>
      </c>
    </row>
    <row r="2469" spans="1:8" ht="12.75">
      <c r="A2469" s="147" t="s">
        <v>1104</v>
      </c>
      <c r="C2469" s="148">
        <v>766.4900000002235</v>
      </c>
      <c r="D2469" s="128">
        <v>1889.5</v>
      </c>
      <c r="F2469" s="128">
        <v>1583</v>
      </c>
      <c r="G2469" s="128">
        <v>1785.9999999981374</v>
      </c>
      <c r="H2469" s="149" t="s">
        <v>497</v>
      </c>
    </row>
    <row r="2471" spans="4:8" ht="12.75">
      <c r="D2471" s="128">
        <v>1800</v>
      </c>
      <c r="F2471" s="128">
        <v>1732.9999999981374</v>
      </c>
      <c r="G2471" s="128">
        <v>1801.9999999981374</v>
      </c>
      <c r="H2471" s="149" t="s">
        <v>498</v>
      </c>
    </row>
    <row r="2473" spans="4:8" ht="12.75">
      <c r="D2473" s="128">
        <v>1837</v>
      </c>
      <c r="F2473" s="128">
        <v>1586</v>
      </c>
      <c r="G2473" s="128">
        <v>1604</v>
      </c>
      <c r="H2473" s="149" t="s">
        <v>499</v>
      </c>
    </row>
    <row r="2475" spans="1:10" ht="12.75">
      <c r="A2475" s="144" t="s">
        <v>1218</v>
      </c>
      <c r="C2475" s="150" t="s">
        <v>1219</v>
      </c>
      <c r="D2475" s="128">
        <v>1842.1666666666665</v>
      </c>
      <c r="F2475" s="128">
        <v>1633.9999999993793</v>
      </c>
      <c r="G2475" s="128">
        <v>1730.666666665425</v>
      </c>
      <c r="H2475" s="128">
        <v>157.94715447248814</v>
      </c>
      <c r="I2475" s="128">
        <v>-0.0001</v>
      </c>
      <c r="J2475" s="128">
        <v>-0.0001</v>
      </c>
    </row>
    <row r="2476" spans="1:8" ht="12.75">
      <c r="A2476" s="127">
        <v>38404.96210648148</v>
      </c>
      <c r="C2476" s="150" t="s">
        <v>1220</v>
      </c>
      <c r="D2476" s="128">
        <v>44.97314013200916</v>
      </c>
      <c r="F2476" s="128">
        <v>85.74963556666361</v>
      </c>
      <c r="G2476" s="128">
        <v>109.9878781188968</v>
      </c>
      <c r="H2476" s="128">
        <v>44.97314013200916</v>
      </c>
    </row>
    <row r="2478" spans="3:8" ht="12.75">
      <c r="C2478" s="150" t="s">
        <v>1221</v>
      </c>
      <c r="D2478" s="128">
        <v>2.441317658482358</v>
      </c>
      <c r="F2478" s="128">
        <v>5.247835713996096</v>
      </c>
      <c r="G2478" s="128">
        <v>6.355231786535578</v>
      </c>
      <c r="H2478" s="128">
        <v>28.473536153411857</v>
      </c>
    </row>
    <row r="2479" spans="1:16" ht="12.75">
      <c r="A2479" s="138" t="s">
        <v>1275</v>
      </c>
      <c r="B2479" s="133" t="s">
        <v>1296</v>
      </c>
      <c r="D2479" s="138" t="s">
        <v>1276</v>
      </c>
      <c r="E2479" s="133" t="s">
        <v>1277</v>
      </c>
      <c r="F2479" s="134" t="s">
        <v>1169</v>
      </c>
      <c r="G2479" s="139" t="s">
        <v>1279</v>
      </c>
      <c r="H2479" s="140">
        <v>2</v>
      </c>
      <c r="I2479" s="141" t="s">
        <v>1280</v>
      </c>
      <c r="J2479" s="140">
        <v>7</v>
      </c>
      <c r="K2479" s="139" t="s">
        <v>1281</v>
      </c>
      <c r="L2479" s="142">
        <v>1</v>
      </c>
      <c r="M2479" s="139" t="s">
        <v>1282</v>
      </c>
      <c r="N2479" s="143">
        <v>1</v>
      </c>
      <c r="O2479" s="139" t="s">
        <v>1283</v>
      </c>
      <c r="P2479" s="143">
        <v>1</v>
      </c>
    </row>
    <row r="2481" spans="1:10" ht="12.75">
      <c r="A2481" s="144" t="s">
        <v>1210</v>
      </c>
      <c r="C2481" s="145" t="s">
        <v>1211</v>
      </c>
      <c r="D2481" s="145" t="s">
        <v>1212</v>
      </c>
      <c r="F2481" s="145" t="s">
        <v>1213</v>
      </c>
      <c r="G2481" s="145" t="s">
        <v>1214</v>
      </c>
      <c r="H2481" s="145" t="s">
        <v>1215</v>
      </c>
      <c r="I2481" s="146" t="s">
        <v>1216</v>
      </c>
      <c r="J2481" s="145" t="s">
        <v>1217</v>
      </c>
    </row>
    <row r="2482" spans="1:8" ht="12.75">
      <c r="A2482" s="147" t="s">
        <v>1081</v>
      </c>
      <c r="C2482" s="148">
        <v>178.2290000000503</v>
      </c>
      <c r="D2482" s="128">
        <v>725.0402936907485</v>
      </c>
      <c r="F2482" s="128">
        <v>408.99999999953434</v>
      </c>
      <c r="G2482" s="128">
        <v>369</v>
      </c>
      <c r="H2482" s="149" t="s">
        <v>500</v>
      </c>
    </row>
    <row r="2484" spans="4:8" ht="12.75">
      <c r="D2484" s="128">
        <v>735.5632151346654</v>
      </c>
      <c r="F2484" s="128">
        <v>355</v>
      </c>
      <c r="G2484" s="128">
        <v>360</v>
      </c>
      <c r="H2484" s="149" t="s">
        <v>501</v>
      </c>
    </row>
    <row r="2486" spans="4:8" ht="12.75">
      <c r="D2486" s="128">
        <v>710.3536289157346</v>
      </c>
      <c r="F2486" s="128">
        <v>388</v>
      </c>
      <c r="G2486" s="128">
        <v>356</v>
      </c>
      <c r="H2486" s="149" t="s">
        <v>502</v>
      </c>
    </row>
    <row r="2488" spans="1:8" ht="12.75">
      <c r="A2488" s="144" t="s">
        <v>1218</v>
      </c>
      <c r="C2488" s="150" t="s">
        <v>1219</v>
      </c>
      <c r="D2488" s="128">
        <v>723.6523792470496</v>
      </c>
      <c r="F2488" s="128">
        <v>383.9999999998448</v>
      </c>
      <c r="G2488" s="128">
        <v>361.66666666666663</v>
      </c>
      <c r="H2488" s="128">
        <v>353.79266478404</v>
      </c>
    </row>
    <row r="2489" spans="1:8" ht="12.75">
      <c r="A2489" s="127">
        <v>38404.964375</v>
      </c>
      <c r="C2489" s="150" t="s">
        <v>1220</v>
      </c>
      <c r="D2489" s="128">
        <v>12.661972169043969</v>
      </c>
      <c r="F2489" s="128">
        <v>27.22131517741891</v>
      </c>
      <c r="G2489" s="128">
        <v>6.6583281184793925</v>
      </c>
      <c r="H2489" s="128">
        <v>12.661972169043969</v>
      </c>
    </row>
    <row r="2491" spans="3:8" ht="12.75">
      <c r="C2491" s="150" t="s">
        <v>1221</v>
      </c>
      <c r="D2491" s="128">
        <v>1.7497312980879818</v>
      </c>
      <c r="F2491" s="128">
        <v>7.08888416078904</v>
      </c>
      <c r="G2491" s="128">
        <v>1.8410123829896943</v>
      </c>
      <c r="H2491" s="128">
        <v>3.5789244462637493</v>
      </c>
    </row>
    <row r="2492" spans="1:10" ht="12.75">
      <c r="A2492" s="144" t="s">
        <v>1210</v>
      </c>
      <c r="C2492" s="145" t="s">
        <v>1211</v>
      </c>
      <c r="D2492" s="145" t="s">
        <v>1212</v>
      </c>
      <c r="F2492" s="145" t="s">
        <v>1213</v>
      </c>
      <c r="G2492" s="145" t="s">
        <v>1214</v>
      </c>
      <c r="H2492" s="145" t="s">
        <v>1215</v>
      </c>
      <c r="I2492" s="146" t="s">
        <v>1216</v>
      </c>
      <c r="J2492" s="145" t="s">
        <v>1217</v>
      </c>
    </row>
    <row r="2493" spans="1:8" ht="12.75">
      <c r="A2493" s="147" t="s">
        <v>1097</v>
      </c>
      <c r="C2493" s="148">
        <v>251.61100000003353</v>
      </c>
      <c r="D2493" s="128">
        <v>4841430.779922485</v>
      </c>
      <c r="F2493" s="128">
        <v>37300</v>
      </c>
      <c r="G2493" s="128">
        <v>33300</v>
      </c>
      <c r="H2493" s="149" t="s">
        <v>503</v>
      </c>
    </row>
    <row r="2495" spans="4:8" ht="12.75">
      <c r="D2495" s="128">
        <v>4937865.63809967</v>
      </c>
      <c r="F2495" s="128">
        <v>36100</v>
      </c>
      <c r="G2495" s="128">
        <v>33100</v>
      </c>
      <c r="H2495" s="149" t="s">
        <v>282</v>
      </c>
    </row>
    <row r="2497" spans="4:8" ht="12.75">
      <c r="D2497" s="128">
        <v>4673668.886993408</v>
      </c>
      <c r="F2497" s="128">
        <v>37100</v>
      </c>
      <c r="G2497" s="128">
        <v>33600</v>
      </c>
      <c r="H2497" s="149" t="s">
        <v>283</v>
      </c>
    </row>
    <row r="2499" spans="1:10" ht="12.75">
      <c r="A2499" s="144" t="s">
        <v>1218</v>
      </c>
      <c r="C2499" s="150" t="s">
        <v>1219</v>
      </c>
      <c r="D2499" s="128">
        <v>4817655.101671855</v>
      </c>
      <c r="F2499" s="128">
        <v>36833.333333333336</v>
      </c>
      <c r="G2499" s="128">
        <v>33333.333333333336</v>
      </c>
      <c r="H2499" s="128">
        <v>4782589.019159989</v>
      </c>
      <c r="I2499" s="128">
        <v>-0.0001</v>
      </c>
      <c r="J2499" s="128">
        <v>-0.0001</v>
      </c>
    </row>
    <row r="2500" spans="1:8" ht="12.75">
      <c r="A2500" s="127">
        <v>38404.96488425926</v>
      </c>
      <c r="C2500" s="150" t="s">
        <v>1220</v>
      </c>
      <c r="D2500" s="128">
        <v>133693.4664857636</v>
      </c>
      <c r="F2500" s="128">
        <v>642.9100507328636</v>
      </c>
      <c r="G2500" s="128">
        <v>251.66114784235833</v>
      </c>
      <c r="H2500" s="128">
        <v>133693.4664857636</v>
      </c>
    </row>
    <row r="2502" spans="3:8" ht="12.75">
      <c r="C2502" s="150" t="s">
        <v>1221</v>
      </c>
      <c r="D2502" s="128">
        <v>2.7750734260609153</v>
      </c>
      <c r="F2502" s="128">
        <v>1.745457151310942</v>
      </c>
      <c r="G2502" s="128">
        <v>0.7549834435270749</v>
      </c>
      <c r="H2502" s="128">
        <v>2.7954203455526154</v>
      </c>
    </row>
    <row r="2503" spans="1:10" ht="12.75">
      <c r="A2503" s="144" t="s">
        <v>1210</v>
      </c>
      <c r="C2503" s="145" t="s">
        <v>1211</v>
      </c>
      <c r="D2503" s="145" t="s">
        <v>1212</v>
      </c>
      <c r="F2503" s="145" t="s">
        <v>1213</v>
      </c>
      <c r="G2503" s="145" t="s">
        <v>1214</v>
      </c>
      <c r="H2503" s="145" t="s">
        <v>1215</v>
      </c>
      <c r="I2503" s="146" t="s">
        <v>1216</v>
      </c>
      <c r="J2503" s="145" t="s">
        <v>1217</v>
      </c>
    </row>
    <row r="2504" spans="1:8" ht="12.75">
      <c r="A2504" s="147" t="s">
        <v>1100</v>
      </c>
      <c r="C2504" s="148">
        <v>257.6099999998696</v>
      </c>
      <c r="D2504" s="128">
        <v>455546.4073123932</v>
      </c>
      <c r="F2504" s="128">
        <v>19782.5</v>
      </c>
      <c r="G2504" s="128">
        <v>16232.5</v>
      </c>
      <c r="H2504" s="149" t="s">
        <v>284</v>
      </c>
    </row>
    <row r="2506" spans="4:8" ht="12.75">
      <c r="D2506" s="128">
        <v>444882.6856236458</v>
      </c>
      <c r="F2506" s="128">
        <v>19087.5</v>
      </c>
      <c r="G2506" s="128">
        <v>16407.5</v>
      </c>
      <c r="H2506" s="149" t="s">
        <v>285</v>
      </c>
    </row>
    <row r="2508" spans="4:8" ht="12.75">
      <c r="D2508" s="128">
        <v>456650.4625825882</v>
      </c>
      <c r="F2508" s="128">
        <v>18972.5</v>
      </c>
      <c r="G2508" s="128">
        <v>16210.000000014901</v>
      </c>
      <c r="H2508" s="149" t="s">
        <v>286</v>
      </c>
    </row>
    <row r="2510" spans="1:10" ht="12.75">
      <c r="A2510" s="144" t="s">
        <v>1218</v>
      </c>
      <c r="C2510" s="150" t="s">
        <v>1219</v>
      </c>
      <c r="D2510" s="128">
        <v>452359.8518395424</v>
      </c>
      <c r="F2510" s="128">
        <v>19280.833333333332</v>
      </c>
      <c r="G2510" s="128">
        <v>16283.333333338302</v>
      </c>
      <c r="H2510" s="128">
        <v>434577.7685062066</v>
      </c>
      <c r="I2510" s="128">
        <v>-0.0001</v>
      </c>
      <c r="J2510" s="128">
        <v>-0.0001</v>
      </c>
    </row>
    <row r="2511" spans="1:8" ht="12.75">
      <c r="A2511" s="127">
        <v>38404.965520833335</v>
      </c>
      <c r="C2511" s="150" t="s">
        <v>1220</v>
      </c>
      <c r="D2511" s="128">
        <v>6498.903405579443</v>
      </c>
      <c r="F2511" s="128">
        <v>438.24460445433135</v>
      </c>
      <c r="G2511" s="128">
        <v>108.11837647788815</v>
      </c>
      <c r="H2511" s="128">
        <v>6498.903405579443</v>
      </c>
    </row>
    <row r="2513" spans="3:8" ht="12.75">
      <c r="C2513" s="150" t="s">
        <v>1221</v>
      </c>
      <c r="D2513" s="128">
        <v>1.4366667110600888</v>
      </c>
      <c r="F2513" s="128">
        <v>2.2729546844672925</v>
      </c>
      <c r="G2513" s="128">
        <v>0.6639818412150776</v>
      </c>
      <c r="H2513" s="128">
        <v>1.4954523393864374</v>
      </c>
    </row>
    <row r="2514" spans="1:10" ht="12.75">
      <c r="A2514" s="144" t="s">
        <v>1210</v>
      </c>
      <c r="C2514" s="145" t="s">
        <v>1211</v>
      </c>
      <c r="D2514" s="145" t="s">
        <v>1212</v>
      </c>
      <c r="F2514" s="145" t="s">
        <v>1213</v>
      </c>
      <c r="G2514" s="145" t="s">
        <v>1214</v>
      </c>
      <c r="H2514" s="145" t="s">
        <v>1215</v>
      </c>
      <c r="I2514" s="146" t="s">
        <v>1216</v>
      </c>
      <c r="J2514" s="145" t="s">
        <v>1217</v>
      </c>
    </row>
    <row r="2515" spans="1:8" ht="12.75">
      <c r="A2515" s="147" t="s">
        <v>1099</v>
      </c>
      <c r="C2515" s="148">
        <v>259.9399999999441</v>
      </c>
      <c r="D2515" s="128">
        <v>4165475.3267440796</v>
      </c>
      <c r="F2515" s="128">
        <v>32075</v>
      </c>
      <c r="G2515" s="128">
        <v>28400</v>
      </c>
      <c r="H2515" s="149" t="s">
        <v>287</v>
      </c>
    </row>
    <row r="2517" spans="4:8" ht="12.75">
      <c r="D2517" s="128">
        <v>4293258.503417969</v>
      </c>
      <c r="F2517" s="128">
        <v>31850</v>
      </c>
      <c r="G2517" s="128">
        <v>28625</v>
      </c>
      <c r="H2517" s="149" t="s">
        <v>288</v>
      </c>
    </row>
    <row r="2519" spans="4:8" ht="12.75">
      <c r="D2519" s="128">
        <v>4393124.990409851</v>
      </c>
      <c r="F2519" s="128">
        <v>32650</v>
      </c>
      <c r="G2519" s="128">
        <v>28425</v>
      </c>
      <c r="H2519" s="149" t="s">
        <v>289</v>
      </c>
    </row>
    <row r="2521" spans="1:10" ht="12.75">
      <c r="A2521" s="144" t="s">
        <v>1218</v>
      </c>
      <c r="C2521" s="150" t="s">
        <v>1219</v>
      </c>
      <c r="D2521" s="128">
        <v>4283952.940190633</v>
      </c>
      <c r="F2521" s="128">
        <v>32191.666666666664</v>
      </c>
      <c r="G2521" s="128">
        <v>28483.333333333336</v>
      </c>
      <c r="H2521" s="128">
        <v>4253647.519198706</v>
      </c>
      <c r="I2521" s="128">
        <v>-0.0001</v>
      </c>
      <c r="J2521" s="128">
        <v>-0.0001</v>
      </c>
    </row>
    <row r="2522" spans="1:8" ht="12.75">
      <c r="A2522" s="127">
        <v>38404.966203703705</v>
      </c>
      <c r="C2522" s="150" t="s">
        <v>1220</v>
      </c>
      <c r="D2522" s="128">
        <v>114109.76063429749</v>
      </c>
      <c r="F2522" s="128">
        <v>412.5631264828854</v>
      </c>
      <c r="G2522" s="128">
        <v>123.32207155790618</v>
      </c>
      <c r="H2522" s="128">
        <v>114109.76063429749</v>
      </c>
    </row>
    <row r="2524" spans="3:8" ht="12.75">
      <c r="C2524" s="150" t="s">
        <v>1221</v>
      </c>
      <c r="D2524" s="128">
        <v>2.663655792381783</v>
      </c>
      <c r="F2524" s="128">
        <v>1.2815836183781066</v>
      </c>
      <c r="G2524" s="128">
        <v>0.4329622172893137</v>
      </c>
      <c r="H2524" s="128">
        <v>2.6826332017231476</v>
      </c>
    </row>
    <row r="2525" spans="1:10" ht="12.75">
      <c r="A2525" s="144" t="s">
        <v>1210</v>
      </c>
      <c r="C2525" s="145" t="s">
        <v>1211</v>
      </c>
      <c r="D2525" s="145" t="s">
        <v>1212</v>
      </c>
      <c r="F2525" s="145" t="s">
        <v>1213</v>
      </c>
      <c r="G2525" s="145" t="s">
        <v>1214</v>
      </c>
      <c r="H2525" s="145" t="s">
        <v>1215</v>
      </c>
      <c r="I2525" s="146" t="s">
        <v>1216</v>
      </c>
      <c r="J2525" s="145" t="s">
        <v>1217</v>
      </c>
    </row>
    <row r="2526" spans="1:8" ht="12.75">
      <c r="A2526" s="147" t="s">
        <v>1101</v>
      </c>
      <c r="C2526" s="148">
        <v>285.2129999999888</v>
      </c>
      <c r="D2526" s="128">
        <v>537656.4681711197</v>
      </c>
      <c r="F2526" s="128">
        <v>13800</v>
      </c>
      <c r="G2526" s="128">
        <v>12100</v>
      </c>
      <c r="H2526" s="149" t="s">
        <v>290</v>
      </c>
    </row>
    <row r="2528" spans="4:8" ht="12.75">
      <c r="D2528" s="128">
        <v>543760.3931159973</v>
      </c>
      <c r="F2528" s="128">
        <v>13900</v>
      </c>
      <c r="G2528" s="128">
        <v>12075</v>
      </c>
      <c r="H2528" s="149" t="s">
        <v>291</v>
      </c>
    </row>
    <row r="2530" spans="4:8" ht="12.75">
      <c r="D2530" s="128">
        <v>533161.582411766</v>
      </c>
      <c r="F2530" s="128">
        <v>13950</v>
      </c>
      <c r="G2530" s="128">
        <v>12125</v>
      </c>
      <c r="H2530" s="149" t="s">
        <v>292</v>
      </c>
    </row>
    <row r="2532" spans="1:10" ht="12.75">
      <c r="A2532" s="144" t="s">
        <v>1218</v>
      </c>
      <c r="C2532" s="150" t="s">
        <v>1219</v>
      </c>
      <c r="D2532" s="128">
        <v>538192.8145662943</v>
      </c>
      <c r="F2532" s="128">
        <v>13883.333333333332</v>
      </c>
      <c r="G2532" s="128">
        <v>12100</v>
      </c>
      <c r="H2532" s="128">
        <v>525261.0443930792</v>
      </c>
      <c r="I2532" s="128">
        <v>-0.0001</v>
      </c>
      <c r="J2532" s="128">
        <v>-0.0001</v>
      </c>
    </row>
    <row r="2533" spans="1:8" ht="12.75">
      <c r="A2533" s="127">
        <v>38404.966875</v>
      </c>
      <c r="C2533" s="150" t="s">
        <v>1220</v>
      </c>
      <c r="D2533" s="128">
        <v>5319.722518868857</v>
      </c>
      <c r="F2533" s="128">
        <v>76.37626158259735</v>
      </c>
      <c r="G2533" s="128">
        <v>25</v>
      </c>
      <c r="H2533" s="128">
        <v>5319.722518868857</v>
      </c>
    </row>
    <row r="2535" spans="3:8" ht="12.75">
      <c r="C2535" s="150" t="s">
        <v>1221</v>
      </c>
      <c r="D2535" s="128">
        <v>0.988441758211838</v>
      </c>
      <c r="F2535" s="128">
        <v>0.5501291350487206</v>
      </c>
      <c r="G2535" s="128">
        <v>0.20661157024793386</v>
      </c>
      <c r="H2535" s="128">
        <v>1.0127768993445172</v>
      </c>
    </row>
    <row r="2536" spans="1:10" ht="12.75">
      <c r="A2536" s="144" t="s">
        <v>1210</v>
      </c>
      <c r="C2536" s="145" t="s">
        <v>1211</v>
      </c>
      <c r="D2536" s="145" t="s">
        <v>1212</v>
      </c>
      <c r="F2536" s="145" t="s">
        <v>1213</v>
      </c>
      <c r="G2536" s="145" t="s">
        <v>1214</v>
      </c>
      <c r="H2536" s="145" t="s">
        <v>1215</v>
      </c>
      <c r="I2536" s="146" t="s">
        <v>1216</v>
      </c>
      <c r="J2536" s="145" t="s">
        <v>1217</v>
      </c>
    </row>
    <row r="2537" spans="1:8" ht="12.75">
      <c r="A2537" s="147" t="s">
        <v>1097</v>
      </c>
      <c r="C2537" s="148">
        <v>288.1579999998212</v>
      </c>
      <c r="D2537" s="128">
        <v>485221.12929439545</v>
      </c>
      <c r="F2537" s="128">
        <v>6110</v>
      </c>
      <c r="G2537" s="128">
        <v>5570</v>
      </c>
      <c r="H2537" s="149" t="s">
        <v>293</v>
      </c>
    </row>
    <row r="2539" spans="4:8" ht="12.75">
      <c r="D2539" s="128">
        <v>482675.7717781067</v>
      </c>
      <c r="F2539" s="128">
        <v>6110</v>
      </c>
      <c r="G2539" s="128">
        <v>5570</v>
      </c>
      <c r="H2539" s="149" t="s">
        <v>294</v>
      </c>
    </row>
    <row r="2541" spans="4:8" ht="12.75">
      <c r="D2541" s="128">
        <v>490200.4044775963</v>
      </c>
      <c r="F2541" s="128">
        <v>6110</v>
      </c>
      <c r="G2541" s="128">
        <v>5570</v>
      </c>
      <c r="H2541" s="149" t="s">
        <v>295</v>
      </c>
    </row>
    <row r="2543" spans="1:10" ht="12.75">
      <c r="A2543" s="144" t="s">
        <v>1218</v>
      </c>
      <c r="C2543" s="150" t="s">
        <v>1219</v>
      </c>
      <c r="D2543" s="128">
        <v>486032.4351833662</v>
      </c>
      <c r="F2543" s="128">
        <v>6110</v>
      </c>
      <c r="G2543" s="128">
        <v>5570</v>
      </c>
      <c r="H2543" s="128">
        <v>480196.61659929535</v>
      </c>
      <c r="I2543" s="128">
        <v>-0.0001</v>
      </c>
      <c r="J2543" s="128">
        <v>-0.0001</v>
      </c>
    </row>
    <row r="2544" spans="1:8" ht="12.75">
      <c r="A2544" s="127">
        <v>38404.96730324074</v>
      </c>
      <c r="C2544" s="150" t="s">
        <v>1220</v>
      </c>
      <c r="D2544" s="128">
        <v>3827.3603501221955</v>
      </c>
      <c r="H2544" s="128">
        <v>3827.3603501221955</v>
      </c>
    </row>
    <row r="2546" spans="3:8" ht="12.75">
      <c r="C2546" s="150" t="s">
        <v>1221</v>
      </c>
      <c r="D2546" s="128">
        <v>0.7874701507684856</v>
      </c>
      <c r="F2546" s="128">
        <v>0</v>
      </c>
      <c r="G2546" s="128">
        <v>0</v>
      </c>
      <c r="H2546" s="128">
        <v>0.7970402576401266</v>
      </c>
    </row>
    <row r="2547" spans="1:10" ht="12.75">
      <c r="A2547" s="144" t="s">
        <v>1210</v>
      </c>
      <c r="C2547" s="145" t="s">
        <v>1211</v>
      </c>
      <c r="D2547" s="145" t="s">
        <v>1212</v>
      </c>
      <c r="F2547" s="145" t="s">
        <v>1213</v>
      </c>
      <c r="G2547" s="145" t="s">
        <v>1214</v>
      </c>
      <c r="H2547" s="145" t="s">
        <v>1215</v>
      </c>
      <c r="I2547" s="146" t="s">
        <v>1216</v>
      </c>
      <c r="J2547" s="145" t="s">
        <v>1217</v>
      </c>
    </row>
    <row r="2548" spans="1:8" ht="12.75">
      <c r="A2548" s="147" t="s">
        <v>1098</v>
      </c>
      <c r="C2548" s="148">
        <v>334.94100000010803</v>
      </c>
      <c r="D2548" s="128">
        <v>812620.3570690155</v>
      </c>
      <c r="F2548" s="128">
        <v>42500</v>
      </c>
      <c r="H2548" s="149" t="s">
        <v>296</v>
      </c>
    </row>
    <row r="2550" spans="4:8" ht="12.75">
      <c r="D2550" s="128">
        <v>772850.5199832916</v>
      </c>
      <c r="F2550" s="128">
        <v>43000</v>
      </c>
      <c r="H2550" s="149" t="s">
        <v>297</v>
      </c>
    </row>
    <row r="2552" spans="4:8" ht="12.75">
      <c r="D2552" s="128">
        <v>821693.3552980423</v>
      </c>
      <c r="F2552" s="128">
        <v>42200</v>
      </c>
      <c r="H2552" s="149" t="s">
        <v>298</v>
      </c>
    </row>
    <row r="2554" spans="1:10" ht="12.75">
      <c r="A2554" s="144" t="s">
        <v>1218</v>
      </c>
      <c r="C2554" s="150" t="s">
        <v>1219</v>
      </c>
      <c r="D2554" s="128">
        <v>802388.0774501164</v>
      </c>
      <c r="F2554" s="128">
        <v>42566.66666666667</v>
      </c>
      <c r="H2554" s="128">
        <v>759821.4107834499</v>
      </c>
      <c r="I2554" s="128">
        <v>-0.0001</v>
      </c>
      <c r="J2554" s="128">
        <v>-0.0001</v>
      </c>
    </row>
    <row r="2555" spans="1:8" ht="12.75">
      <c r="A2555" s="127">
        <v>38404.96773148148</v>
      </c>
      <c r="C2555" s="150" t="s">
        <v>1220</v>
      </c>
      <c r="D2555" s="128">
        <v>25979.420702652642</v>
      </c>
      <c r="F2555" s="128">
        <v>404.14518843273805</v>
      </c>
      <c r="H2555" s="128">
        <v>25979.420702652642</v>
      </c>
    </row>
    <row r="2557" spans="3:8" ht="12.75">
      <c r="C2557" s="150" t="s">
        <v>1221</v>
      </c>
      <c r="D2557" s="128">
        <v>3.2377625531540586</v>
      </c>
      <c r="F2557" s="128">
        <v>0.9494405366469962</v>
      </c>
      <c r="H2557" s="128">
        <v>3.4191482806289093</v>
      </c>
    </row>
    <row r="2558" spans="1:10" ht="12.75">
      <c r="A2558" s="144" t="s">
        <v>1210</v>
      </c>
      <c r="C2558" s="145" t="s">
        <v>1211</v>
      </c>
      <c r="D2558" s="145" t="s">
        <v>1212</v>
      </c>
      <c r="F2558" s="145" t="s">
        <v>1213</v>
      </c>
      <c r="G2558" s="145" t="s">
        <v>1214</v>
      </c>
      <c r="H2558" s="145" t="s">
        <v>1215</v>
      </c>
      <c r="I2558" s="146" t="s">
        <v>1216</v>
      </c>
      <c r="J2558" s="145" t="s">
        <v>1217</v>
      </c>
    </row>
    <row r="2559" spans="1:8" ht="12.75">
      <c r="A2559" s="147" t="s">
        <v>1102</v>
      </c>
      <c r="C2559" s="148">
        <v>393.36599999992177</v>
      </c>
      <c r="D2559" s="128">
        <v>3046239.6009292603</v>
      </c>
      <c r="F2559" s="128">
        <v>13500</v>
      </c>
      <c r="G2559" s="128">
        <v>14600</v>
      </c>
      <c r="H2559" s="149" t="s">
        <v>299</v>
      </c>
    </row>
    <row r="2561" spans="4:8" ht="12.75">
      <c r="D2561" s="128">
        <v>3081394.104877472</v>
      </c>
      <c r="F2561" s="128">
        <v>13100</v>
      </c>
      <c r="G2561" s="128">
        <v>13300</v>
      </c>
      <c r="H2561" s="149" t="s">
        <v>300</v>
      </c>
    </row>
    <row r="2563" spans="4:8" ht="12.75">
      <c r="D2563" s="128">
        <v>3018400.348701477</v>
      </c>
      <c r="F2563" s="128">
        <v>13600</v>
      </c>
      <c r="G2563" s="128">
        <v>14100</v>
      </c>
      <c r="H2563" s="149" t="s">
        <v>301</v>
      </c>
    </row>
    <row r="2565" spans="1:10" ht="12.75">
      <c r="A2565" s="144" t="s">
        <v>1218</v>
      </c>
      <c r="C2565" s="150" t="s">
        <v>1219</v>
      </c>
      <c r="D2565" s="128">
        <v>3048678.018169403</v>
      </c>
      <c r="F2565" s="128">
        <v>13400</v>
      </c>
      <c r="G2565" s="128">
        <v>14000</v>
      </c>
      <c r="H2565" s="128">
        <v>3034978.018169403</v>
      </c>
      <c r="I2565" s="128">
        <v>-0.0001</v>
      </c>
      <c r="J2565" s="128">
        <v>-0.0001</v>
      </c>
    </row>
    <row r="2566" spans="1:8" ht="12.75">
      <c r="A2566" s="127">
        <v>38404.968194444446</v>
      </c>
      <c r="C2566" s="150" t="s">
        <v>1220</v>
      </c>
      <c r="D2566" s="128">
        <v>31567.589997786232</v>
      </c>
      <c r="F2566" s="128">
        <v>264.575131106459</v>
      </c>
      <c r="G2566" s="128">
        <v>655.7438524302</v>
      </c>
      <c r="H2566" s="128">
        <v>31567.589997786232</v>
      </c>
    </row>
    <row r="2568" spans="3:8" ht="12.75">
      <c r="C2568" s="150" t="s">
        <v>1221</v>
      </c>
      <c r="D2568" s="128">
        <v>1.0354517535026928</v>
      </c>
      <c r="F2568" s="128">
        <v>1.9744412769138733</v>
      </c>
      <c r="G2568" s="128">
        <v>4.683884660215714</v>
      </c>
      <c r="H2568" s="128">
        <v>1.0401258199829315</v>
      </c>
    </row>
    <row r="2569" spans="1:10" ht="12.75">
      <c r="A2569" s="144" t="s">
        <v>1210</v>
      </c>
      <c r="C2569" s="145" t="s">
        <v>1211</v>
      </c>
      <c r="D2569" s="145" t="s">
        <v>1212</v>
      </c>
      <c r="F2569" s="145" t="s">
        <v>1213</v>
      </c>
      <c r="G2569" s="145" t="s">
        <v>1214</v>
      </c>
      <c r="H2569" s="145" t="s">
        <v>1215</v>
      </c>
      <c r="I2569" s="146" t="s">
        <v>1216</v>
      </c>
      <c r="J2569" s="145" t="s">
        <v>1217</v>
      </c>
    </row>
    <row r="2570" spans="1:8" ht="12.75">
      <c r="A2570" s="147" t="s">
        <v>1096</v>
      </c>
      <c r="C2570" s="148">
        <v>396.15199999976903</v>
      </c>
      <c r="D2570" s="128">
        <v>5602073.361663818</v>
      </c>
      <c r="F2570" s="128">
        <v>130600</v>
      </c>
      <c r="G2570" s="128">
        <v>133600</v>
      </c>
      <c r="H2570" s="149" t="s">
        <v>302</v>
      </c>
    </row>
    <row r="2572" spans="4:8" ht="12.75">
      <c r="D2572" s="128">
        <v>5449090.522529602</v>
      </c>
      <c r="F2572" s="128">
        <v>131800</v>
      </c>
      <c r="G2572" s="128">
        <v>134700</v>
      </c>
      <c r="H2572" s="149" t="s">
        <v>303</v>
      </c>
    </row>
    <row r="2574" spans="4:8" ht="12.75">
      <c r="D2574" s="128">
        <v>5626596.110305786</v>
      </c>
      <c r="F2574" s="128">
        <v>131400</v>
      </c>
      <c r="G2574" s="128">
        <v>134800</v>
      </c>
      <c r="H2574" s="149" t="s">
        <v>304</v>
      </c>
    </row>
    <row r="2576" spans="1:10" ht="12.75">
      <c r="A2576" s="144" t="s">
        <v>1218</v>
      </c>
      <c r="C2576" s="150" t="s">
        <v>1219</v>
      </c>
      <c r="D2576" s="128">
        <v>5559253.331499735</v>
      </c>
      <c r="F2576" s="128">
        <v>131266.66666666666</v>
      </c>
      <c r="G2576" s="128">
        <v>134366.66666666666</v>
      </c>
      <c r="H2576" s="128">
        <v>5426453.252229026</v>
      </c>
      <c r="I2576" s="128">
        <v>-0.0001</v>
      </c>
      <c r="J2576" s="128">
        <v>-0.0001</v>
      </c>
    </row>
    <row r="2577" spans="1:8" ht="12.75">
      <c r="A2577" s="127">
        <v>38404.96865740741</v>
      </c>
      <c r="C2577" s="150" t="s">
        <v>1220</v>
      </c>
      <c r="D2577" s="128">
        <v>96188.48507165501</v>
      </c>
      <c r="F2577" s="128">
        <v>611.0100926607788</v>
      </c>
      <c r="G2577" s="128">
        <v>665.8328118479393</v>
      </c>
      <c r="H2577" s="128">
        <v>96188.48507165501</v>
      </c>
    </row>
    <row r="2579" spans="3:8" ht="12.75">
      <c r="C2579" s="150" t="s">
        <v>1221</v>
      </c>
      <c r="D2579" s="128">
        <v>1.730241083395744</v>
      </c>
      <c r="F2579" s="128">
        <v>0.46547239156483916</v>
      </c>
      <c r="G2579" s="128">
        <v>0.4955342186910984</v>
      </c>
      <c r="H2579" s="128">
        <v>1.7725847915882003</v>
      </c>
    </row>
    <row r="2580" spans="1:10" ht="12.75">
      <c r="A2580" s="144" t="s">
        <v>1210</v>
      </c>
      <c r="C2580" s="145" t="s">
        <v>1211</v>
      </c>
      <c r="D2580" s="145" t="s">
        <v>1212</v>
      </c>
      <c r="F2580" s="145" t="s">
        <v>1213</v>
      </c>
      <c r="G2580" s="145" t="s">
        <v>1214</v>
      </c>
      <c r="H2580" s="145" t="s">
        <v>1215</v>
      </c>
      <c r="I2580" s="146" t="s">
        <v>1216</v>
      </c>
      <c r="J2580" s="145" t="s">
        <v>1217</v>
      </c>
    </row>
    <row r="2581" spans="1:8" ht="12.75">
      <c r="A2581" s="147" t="s">
        <v>1103</v>
      </c>
      <c r="C2581" s="148">
        <v>589.5920000001788</v>
      </c>
      <c r="D2581" s="128">
        <v>482098.8358464241</v>
      </c>
      <c r="F2581" s="128">
        <v>3709.9999999962747</v>
      </c>
      <c r="G2581" s="128">
        <v>3670</v>
      </c>
      <c r="H2581" s="149" t="s">
        <v>305</v>
      </c>
    </row>
    <row r="2583" spans="4:8" ht="12.75">
      <c r="D2583" s="128">
        <v>478091.01454257965</v>
      </c>
      <c r="F2583" s="128">
        <v>3820</v>
      </c>
      <c r="G2583" s="128">
        <v>3850</v>
      </c>
      <c r="H2583" s="149" t="s">
        <v>306</v>
      </c>
    </row>
    <row r="2585" spans="4:8" ht="12.75">
      <c r="D2585" s="128">
        <v>496996.8977737427</v>
      </c>
      <c r="F2585" s="128">
        <v>3709.9999999962747</v>
      </c>
      <c r="G2585" s="128">
        <v>3759.9999999962747</v>
      </c>
      <c r="H2585" s="149" t="s">
        <v>307</v>
      </c>
    </row>
    <row r="2587" spans="1:10" ht="12.75">
      <c r="A2587" s="144" t="s">
        <v>1218</v>
      </c>
      <c r="C2587" s="150" t="s">
        <v>1219</v>
      </c>
      <c r="D2587" s="128">
        <v>485728.9160542488</v>
      </c>
      <c r="F2587" s="128">
        <v>3746.666666664183</v>
      </c>
      <c r="G2587" s="128">
        <v>3759.9999999987585</v>
      </c>
      <c r="H2587" s="128">
        <v>481975.17825787683</v>
      </c>
      <c r="I2587" s="128">
        <v>-0.0001</v>
      </c>
      <c r="J2587" s="128">
        <v>-0.0001</v>
      </c>
    </row>
    <row r="2588" spans="1:8" ht="12.75">
      <c r="A2588" s="127">
        <v>38404.96915509259</v>
      </c>
      <c r="C2588" s="150" t="s">
        <v>1220</v>
      </c>
      <c r="D2588" s="128">
        <v>9961.988602884989</v>
      </c>
      <c r="F2588" s="128">
        <v>63.508529612986166</v>
      </c>
      <c r="G2588" s="128">
        <v>90</v>
      </c>
      <c r="H2588" s="128">
        <v>9961.988602884989</v>
      </c>
    </row>
    <row r="2590" spans="3:8" ht="12.75">
      <c r="C2590" s="150" t="s">
        <v>1221</v>
      </c>
      <c r="D2590" s="128">
        <v>2.050935876704606</v>
      </c>
      <c r="F2590" s="128">
        <v>1.6950675163619642</v>
      </c>
      <c r="G2590" s="128">
        <v>2.393617021277386</v>
      </c>
      <c r="H2590" s="128">
        <v>2.0669090551287495</v>
      </c>
    </row>
    <row r="2591" spans="1:10" ht="12.75">
      <c r="A2591" s="144" t="s">
        <v>1210</v>
      </c>
      <c r="C2591" s="145" t="s">
        <v>1211</v>
      </c>
      <c r="D2591" s="145" t="s">
        <v>1212</v>
      </c>
      <c r="F2591" s="145" t="s">
        <v>1213</v>
      </c>
      <c r="G2591" s="145" t="s">
        <v>1214</v>
      </c>
      <c r="H2591" s="145" t="s">
        <v>1215</v>
      </c>
      <c r="I2591" s="146" t="s">
        <v>1216</v>
      </c>
      <c r="J2591" s="145" t="s">
        <v>1217</v>
      </c>
    </row>
    <row r="2592" spans="1:8" ht="12.75">
      <c r="A2592" s="147" t="s">
        <v>1104</v>
      </c>
      <c r="C2592" s="148">
        <v>766.4900000002235</v>
      </c>
      <c r="D2592" s="128">
        <v>25964.375993728638</v>
      </c>
      <c r="F2592" s="128">
        <v>1926.9999999981374</v>
      </c>
      <c r="G2592" s="128">
        <v>1901.0000000018626</v>
      </c>
      <c r="H2592" s="149" t="s">
        <v>308</v>
      </c>
    </row>
    <row r="2594" spans="4:8" ht="12.75">
      <c r="D2594" s="128">
        <v>25068.498629301786</v>
      </c>
      <c r="F2594" s="128">
        <v>1892.0000000018626</v>
      </c>
      <c r="G2594" s="128">
        <v>1988</v>
      </c>
      <c r="H2594" s="149" t="s">
        <v>309</v>
      </c>
    </row>
    <row r="2596" spans="4:8" ht="12.75">
      <c r="D2596" s="128">
        <v>26486.273858457804</v>
      </c>
      <c r="F2596" s="128">
        <v>1892.0000000018626</v>
      </c>
      <c r="G2596" s="128">
        <v>1847</v>
      </c>
      <c r="H2596" s="149" t="s">
        <v>310</v>
      </c>
    </row>
    <row r="2598" spans="1:10" ht="12.75">
      <c r="A2598" s="144" t="s">
        <v>1218</v>
      </c>
      <c r="C2598" s="150" t="s">
        <v>1219</v>
      </c>
      <c r="D2598" s="128">
        <v>25839.71616049608</v>
      </c>
      <c r="F2598" s="128">
        <v>1903.6666666672877</v>
      </c>
      <c r="G2598" s="128">
        <v>1912.0000000006207</v>
      </c>
      <c r="H2598" s="128">
        <v>23931.720225536104</v>
      </c>
      <c r="I2598" s="128">
        <v>-0.0001</v>
      </c>
      <c r="J2598" s="128">
        <v>-0.0001</v>
      </c>
    </row>
    <row r="2599" spans="1:8" ht="12.75">
      <c r="A2599" s="127">
        <v>38404.96965277778</v>
      </c>
      <c r="C2599" s="150" t="s">
        <v>1220</v>
      </c>
      <c r="D2599" s="128">
        <v>717.061158910793</v>
      </c>
      <c r="F2599" s="128">
        <v>20.207259419473814</v>
      </c>
      <c r="G2599" s="128">
        <v>71.14070564718442</v>
      </c>
      <c r="H2599" s="128">
        <v>717.061158910793</v>
      </c>
    </row>
    <row r="2601" spans="3:8" ht="12.75">
      <c r="C2601" s="150" t="s">
        <v>1221</v>
      </c>
      <c r="D2601" s="128">
        <v>2.7750349673230574</v>
      </c>
      <c r="F2601" s="128">
        <v>1.0614914771213741</v>
      </c>
      <c r="G2601" s="128">
        <v>3.720748203303416</v>
      </c>
      <c r="H2601" s="128">
        <v>2.996279215004611</v>
      </c>
    </row>
    <row r="2602" spans="1:16" ht="12.75">
      <c r="A2602" s="138" t="s">
        <v>1275</v>
      </c>
      <c r="B2602" s="133" t="s">
        <v>1154</v>
      </c>
      <c r="D2602" s="138" t="s">
        <v>1276</v>
      </c>
      <c r="E2602" s="133" t="s">
        <v>1277</v>
      </c>
      <c r="F2602" s="134" t="s">
        <v>1170</v>
      </c>
      <c r="G2602" s="139" t="s">
        <v>1279</v>
      </c>
      <c r="H2602" s="140">
        <v>2</v>
      </c>
      <c r="I2602" s="141" t="s">
        <v>1280</v>
      </c>
      <c r="J2602" s="140">
        <v>8</v>
      </c>
      <c r="K2602" s="139" t="s">
        <v>1281</v>
      </c>
      <c r="L2602" s="142">
        <v>1</v>
      </c>
      <c r="M2602" s="139" t="s">
        <v>1282</v>
      </c>
      <c r="N2602" s="143">
        <v>1</v>
      </c>
      <c r="O2602" s="139" t="s">
        <v>1283</v>
      </c>
      <c r="P2602" s="143">
        <v>1</v>
      </c>
    </row>
    <row r="2604" spans="1:10" ht="12.75">
      <c r="A2604" s="144" t="s">
        <v>1210</v>
      </c>
      <c r="C2604" s="145" t="s">
        <v>1211</v>
      </c>
      <c r="D2604" s="145" t="s">
        <v>1212</v>
      </c>
      <c r="F2604" s="145" t="s">
        <v>1213</v>
      </c>
      <c r="G2604" s="145" t="s">
        <v>1214</v>
      </c>
      <c r="H2604" s="145" t="s">
        <v>1215</v>
      </c>
      <c r="I2604" s="146" t="s">
        <v>1216</v>
      </c>
      <c r="J2604" s="145" t="s">
        <v>1217</v>
      </c>
    </row>
    <row r="2605" spans="1:8" ht="12.75">
      <c r="A2605" s="147" t="s">
        <v>1081</v>
      </c>
      <c r="C2605" s="148">
        <v>178.2290000000503</v>
      </c>
      <c r="D2605" s="128">
        <v>711.1285445038229</v>
      </c>
      <c r="F2605" s="128">
        <v>381</v>
      </c>
      <c r="G2605" s="128">
        <v>376</v>
      </c>
      <c r="H2605" s="149" t="s">
        <v>311</v>
      </c>
    </row>
    <row r="2607" spans="4:8" ht="12.75">
      <c r="D2607" s="128">
        <v>640.922539469786</v>
      </c>
      <c r="F2607" s="128">
        <v>389</v>
      </c>
      <c r="G2607" s="128">
        <v>357</v>
      </c>
      <c r="H2607" s="149" t="s">
        <v>312</v>
      </c>
    </row>
    <row r="2609" spans="4:8" ht="12.75">
      <c r="D2609" s="128">
        <v>636.254297609441</v>
      </c>
      <c r="F2609" s="128">
        <v>398</v>
      </c>
      <c r="G2609" s="128">
        <v>372</v>
      </c>
      <c r="H2609" s="149" t="s">
        <v>313</v>
      </c>
    </row>
    <row r="2611" spans="1:8" ht="12.75">
      <c r="A2611" s="144" t="s">
        <v>1218</v>
      </c>
      <c r="C2611" s="150" t="s">
        <v>1219</v>
      </c>
      <c r="D2611" s="128">
        <v>662.7684605276834</v>
      </c>
      <c r="F2611" s="128">
        <v>389.33333333333337</v>
      </c>
      <c r="G2611" s="128">
        <v>368.33333333333337</v>
      </c>
      <c r="H2611" s="128">
        <v>286.73121657982483</v>
      </c>
    </row>
    <row r="2612" spans="1:8" ht="12.75">
      <c r="A2612" s="127">
        <v>38404.971921296295</v>
      </c>
      <c r="C2612" s="150" t="s">
        <v>1220</v>
      </c>
      <c r="D2612" s="128">
        <v>41.94605359448202</v>
      </c>
      <c r="F2612" s="128">
        <v>8.504900548115382</v>
      </c>
      <c r="G2612" s="128">
        <v>10.016652800877813</v>
      </c>
      <c r="H2612" s="128">
        <v>41.94605359448202</v>
      </c>
    </row>
    <row r="2614" spans="3:8" ht="12.75">
      <c r="C2614" s="150" t="s">
        <v>1221</v>
      </c>
      <c r="D2614" s="128">
        <v>6.328915163085068</v>
      </c>
      <c r="F2614" s="128">
        <v>2.184477880509088</v>
      </c>
      <c r="G2614" s="128">
        <v>2.719453249107098</v>
      </c>
      <c r="H2614" s="128">
        <v>14.629050193704462</v>
      </c>
    </row>
    <row r="2615" spans="1:10" ht="12.75">
      <c r="A2615" s="144" t="s">
        <v>1210</v>
      </c>
      <c r="C2615" s="145" t="s">
        <v>1211</v>
      </c>
      <c r="D2615" s="145" t="s">
        <v>1212</v>
      </c>
      <c r="F2615" s="145" t="s">
        <v>1213</v>
      </c>
      <c r="G2615" s="145" t="s">
        <v>1214</v>
      </c>
      <c r="H2615" s="145" t="s">
        <v>1215</v>
      </c>
      <c r="I2615" s="146" t="s">
        <v>1216</v>
      </c>
      <c r="J2615" s="145" t="s">
        <v>1217</v>
      </c>
    </row>
    <row r="2616" spans="1:8" ht="12.75">
      <c r="A2616" s="147" t="s">
        <v>1097</v>
      </c>
      <c r="C2616" s="148">
        <v>251.61100000003353</v>
      </c>
      <c r="D2616" s="128">
        <v>4822372.804161072</v>
      </c>
      <c r="F2616" s="128">
        <v>38200</v>
      </c>
      <c r="G2616" s="128">
        <v>33200</v>
      </c>
      <c r="H2616" s="149" t="s">
        <v>314</v>
      </c>
    </row>
    <row r="2618" spans="4:8" ht="12.75">
      <c r="D2618" s="128">
        <v>4808258.96723938</v>
      </c>
      <c r="F2618" s="128">
        <v>37600</v>
      </c>
      <c r="G2618" s="128">
        <v>32500</v>
      </c>
      <c r="H2618" s="149" t="s">
        <v>315</v>
      </c>
    </row>
    <row r="2620" spans="4:8" ht="12.75">
      <c r="D2620" s="128">
        <v>4838840.165786743</v>
      </c>
      <c r="F2620" s="128">
        <v>37500</v>
      </c>
      <c r="G2620" s="128">
        <v>32800</v>
      </c>
      <c r="H2620" s="149" t="s">
        <v>316</v>
      </c>
    </row>
    <row r="2622" spans="1:10" ht="12.75">
      <c r="A2622" s="144" t="s">
        <v>1218</v>
      </c>
      <c r="C2622" s="150" t="s">
        <v>1219</v>
      </c>
      <c r="D2622" s="128">
        <v>4823157.312395732</v>
      </c>
      <c r="F2622" s="128">
        <v>37766.666666666664</v>
      </c>
      <c r="G2622" s="128">
        <v>32833.333333333336</v>
      </c>
      <c r="H2622" s="128">
        <v>4787881.627839324</v>
      </c>
      <c r="I2622" s="128">
        <v>-0.0001</v>
      </c>
      <c r="J2622" s="128">
        <v>-0.0001</v>
      </c>
    </row>
    <row r="2623" spans="1:8" ht="12.75">
      <c r="A2623" s="127">
        <v>38404.97244212963</v>
      </c>
      <c r="C2623" s="150" t="s">
        <v>1220</v>
      </c>
      <c r="D2623" s="128">
        <v>15305.685741797612</v>
      </c>
      <c r="F2623" s="128">
        <v>378.5938897200183</v>
      </c>
      <c r="G2623" s="128">
        <v>351.1884584284246</v>
      </c>
      <c r="H2623" s="128">
        <v>15305.685741797612</v>
      </c>
    </row>
    <row r="2625" spans="3:8" ht="12.75">
      <c r="C2625" s="150" t="s">
        <v>1221</v>
      </c>
      <c r="D2625" s="128">
        <v>0.31733747730892603</v>
      </c>
      <c r="F2625" s="128">
        <v>1.0024551360635965</v>
      </c>
      <c r="G2625" s="128">
        <v>1.0696095180561158</v>
      </c>
      <c r="H2625" s="128">
        <v>0.3196755252427735</v>
      </c>
    </row>
    <row r="2626" spans="1:10" ht="12.75">
      <c r="A2626" s="144" t="s">
        <v>1210</v>
      </c>
      <c r="C2626" s="145" t="s">
        <v>1211</v>
      </c>
      <c r="D2626" s="145" t="s">
        <v>1212</v>
      </c>
      <c r="F2626" s="145" t="s">
        <v>1213</v>
      </c>
      <c r="G2626" s="145" t="s">
        <v>1214</v>
      </c>
      <c r="H2626" s="145" t="s">
        <v>1215</v>
      </c>
      <c r="I2626" s="146" t="s">
        <v>1216</v>
      </c>
      <c r="J2626" s="145" t="s">
        <v>1217</v>
      </c>
    </row>
    <row r="2627" spans="1:8" ht="12.75">
      <c r="A2627" s="147" t="s">
        <v>1100</v>
      </c>
      <c r="C2627" s="148">
        <v>257.6099999998696</v>
      </c>
      <c r="D2627" s="128">
        <v>427032.8518872261</v>
      </c>
      <c r="F2627" s="128">
        <v>19895</v>
      </c>
      <c r="G2627" s="128">
        <v>16900</v>
      </c>
      <c r="H2627" s="149" t="s">
        <v>317</v>
      </c>
    </row>
    <row r="2629" spans="4:8" ht="12.75">
      <c r="D2629" s="128">
        <v>414274.29283952713</v>
      </c>
      <c r="F2629" s="128">
        <v>19155</v>
      </c>
      <c r="G2629" s="128">
        <v>16547.5</v>
      </c>
      <c r="H2629" s="149" t="s">
        <v>318</v>
      </c>
    </row>
    <row r="2631" spans="4:8" ht="12.75">
      <c r="D2631" s="128">
        <v>425516.5264849663</v>
      </c>
      <c r="F2631" s="128">
        <v>19675</v>
      </c>
      <c r="G2631" s="128">
        <v>16462.5</v>
      </c>
      <c r="H2631" s="149" t="s">
        <v>319</v>
      </c>
    </row>
    <row r="2633" spans="1:10" ht="12.75">
      <c r="A2633" s="144" t="s">
        <v>1218</v>
      </c>
      <c r="C2633" s="150" t="s">
        <v>1219</v>
      </c>
      <c r="D2633" s="128">
        <v>422274.5570705732</v>
      </c>
      <c r="F2633" s="128">
        <v>19575</v>
      </c>
      <c r="G2633" s="128">
        <v>16636.666666666668</v>
      </c>
      <c r="H2633" s="128">
        <v>404168.72373723984</v>
      </c>
      <c r="I2633" s="128">
        <v>-0.0001</v>
      </c>
      <c r="J2633" s="128">
        <v>-0.0001</v>
      </c>
    </row>
    <row r="2634" spans="1:8" ht="12.75">
      <c r="A2634" s="127">
        <v>38404.973078703704</v>
      </c>
      <c r="C2634" s="150" t="s">
        <v>1220</v>
      </c>
      <c r="D2634" s="128">
        <v>6969.790635761892</v>
      </c>
      <c r="F2634" s="128">
        <v>380</v>
      </c>
      <c r="G2634" s="128">
        <v>231.97970457204508</v>
      </c>
      <c r="H2634" s="128">
        <v>6969.790635761892</v>
      </c>
    </row>
    <row r="2636" spans="3:8" ht="12.75">
      <c r="C2636" s="150" t="s">
        <v>1221</v>
      </c>
      <c r="D2636" s="128">
        <v>1.6505353019876725</v>
      </c>
      <c r="F2636" s="128">
        <v>1.94125159642401</v>
      </c>
      <c r="G2636" s="128">
        <v>1.3943881260591768</v>
      </c>
      <c r="H2636" s="128">
        <v>1.7244755040207238</v>
      </c>
    </row>
    <row r="2637" spans="1:10" ht="12.75">
      <c r="A2637" s="144" t="s">
        <v>1210</v>
      </c>
      <c r="C2637" s="145" t="s">
        <v>1211</v>
      </c>
      <c r="D2637" s="145" t="s">
        <v>1212</v>
      </c>
      <c r="F2637" s="145" t="s">
        <v>1213</v>
      </c>
      <c r="G2637" s="145" t="s">
        <v>1214</v>
      </c>
      <c r="H2637" s="145" t="s">
        <v>1215</v>
      </c>
      <c r="I2637" s="146" t="s">
        <v>1216</v>
      </c>
      <c r="J2637" s="145" t="s">
        <v>1217</v>
      </c>
    </row>
    <row r="2638" spans="1:8" ht="12.75">
      <c r="A2638" s="147" t="s">
        <v>1099</v>
      </c>
      <c r="C2638" s="148">
        <v>259.9399999999441</v>
      </c>
      <c r="D2638" s="128">
        <v>4490532.704170227</v>
      </c>
      <c r="F2638" s="128">
        <v>33750</v>
      </c>
      <c r="G2638" s="128">
        <v>29375</v>
      </c>
      <c r="H2638" s="149" t="s">
        <v>320</v>
      </c>
    </row>
    <row r="2640" spans="4:8" ht="12.75">
      <c r="D2640" s="128">
        <v>4626187.289329529</v>
      </c>
      <c r="F2640" s="128">
        <v>33425</v>
      </c>
      <c r="G2640" s="128">
        <v>29325</v>
      </c>
      <c r="H2640" s="149" t="s">
        <v>321</v>
      </c>
    </row>
    <row r="2642" spans="4:8" ht="12.75">
      <c r="D2642" s="128">
        <v>4574500.139190674</v>
      </c>
      <c r="F2642" s="128">
        <v>33675</v>
      </c>
      <c r="G2642" s="128">
        <v>29475</v>
      </c>
      <c r="H2642" s="149" t="s">
        <v>322</v>
      </c>
    </row>
    <row r="2644" spans="1:10" ht="12.75">
      <c r="A2644" s="144" t="s">
        <v>1218</v>
      </c>
      <c r="C2644" s="150" t="s">
        <v>1219</v>
      </c>
      <c r="D2644" s="128">
        <v>4563740.044230144</v>
      </c>
      <c r="F2644" s="128">
        <v>33616.666666666664</v>
      </c>
      <c r="G2644" s="128">
        <v>29391.666666666664</v>
      </c>
      <c r="H2644" s="128">
        <v>4532272.426006383</v>
      </c>
      <c r="I2644" s="128">
        <v>-0.0001</v>
      </c>
      <c r="J2644" s="128">
        <v>-0.0001</v>
      </c>
    </row>
    <row r="2645" spans="1:8" ht="12.75">
      <c r="A2645" s="127">
        <v>38404.97375</v>
      </c>
      <c r="C2645" s="150" t="s">
        <v>1220</v>
      </c>
      <c r="D2645" s="128">
        <v>68464.41668015096</v>
      </c>
      <c r="F2645" s="128">
        <v>170.17148213885113</v>
      </c>
      <c r="G2645" s="128">
        <v>76.37626158259735</v>
      </c>
      <c r="H2645" s="128">
        <v>68464.41668015096</v>
      </c>
    </row>
    <row r="2647" spans="3:8" ht="12.75">
      <c r="C2647" s="150" t="s">
        <v>1221</v>
      </c>
      <c r="D2647" s="128">
        <v>1.5001822193336651</v>
      </c>
      <c r="F2647" s="128">
        <v>0.5062116474135384</v>
      </c>
      <c r="G2647" s="128">
        <v>0.2598568582339576</v>
      </c>
      <c r="H2647" s="128">
        <v>1.510598001287368</v>
      </c>
    </row>
    <row r="2648" spans="1:10" ht="12.75">
      <c r="A2648" s="144" t="s">
        <v>1210</v>
      </c>
      <c r="C2648" s="145" t="s">
        <v>1211</v>
      </c>
      <c r="D2648" s="145" t="s">
        <v>1212</v>
      </c>
      <c r="F2648" s="145" t="s">
        <v>1213</v>
      </c>
      <c r="G2648" s="145" t="s">
        <v>1214</v>
      </c>
      <c r="H2648" s="145" t="s">
        <v>1215</v>
      </c>
      <c r="I2648" s="146" t="s">
        <v>1216</v>
      </c>
      <c r="J2648" s="145" t="s">
        <v>1217</v>
      </c>
    </row>
    <row r="2649" spans="1:8" ht="12.75">
      <c r="A2649" s="147" t="s">
        <v>1101</v>
      </c>
      <c r="C2649" s="148">
        <v>285.2129999999888</v>
      </c>
      <c r="D2649" s="128">
        <v>753990.4976758957</v>
      </c>
      <c r="F2649" s="128">
        <v>15300</v>
      </c>
      <c r="G2649" s="128">
        <v>12650</v>
      </c>
      <c r="H2649" s="149" t="s">
        <v>323</v>
      </c>
    </row>
    <row r="2651" spans="4:8" ht="12.75">
      <c r="D2651" s="128">
        <v>764069.9659023285</v>
      </c>
      <c r="F2651" s="128">
        <v>15450</v>
      </c>
      <c r="G2651" s="128">
        <v>12675</v>
      </c>
      <c r="H2651" s="149" t="s">
        <v>324</v>
      </c>
    </row>
    <row r="2653" spans="4:8" ht="12.75">
      <c r="D2653" s="128">
        <v>764680.4549980164</v>
      </c>
      <c r="F2653" s="128">
        <v>15650</v>
      </c>
      <c r="G2653" s="128">
        <v>12650</v>
      </c>
      <c r="H2653" s="149" t="s">
        <v>325</v>
      </c>
    </row>
    <row r="2655" spans="1:10" ht="12.75">
      <c r="A2655" s="144" t="s">
        <v>1218</v>
      </c>
      <c r="C2655" s="150" t="s">
        <v>1219</v>
      </c>
      <c r="D2655" s="128">
        <v>760913.6395254135</v>
      </c>
      <c r="F2655" s="128">
        <v>15466.666666666668</v>
      </c>
      <c r="G2655" s="128">
        <v>12658.333333333332</v>
      </c>
      <c r="H2655" s="128">
        <v>746945.462508092</v>
      </c>
      <c r="I2655" s="128">
        <v>-0.0001</v>
      </c>
      <c r="J2655" s="128">
        <v>-0.0001</v>
      </c>
    </row>
    <row r="2656" spans="1:8" ht="12.75">
      <c r="A2656" s="127">
        <v>38404.9744212963</v>
      </c>
      <c r="C2656" s="150" t="s">
        <v>1220</v>
      </c>
      <c r="D2656" s="128">
        <v>6003.381883198906</v>
      </c>
      <c r="F2656" s="128">
        <v>175.5942292142123</v>
      </c>
      <c r="G2656" s="128">
        <v>14.433756729740642</v>
      </c>
      <c r="H2656" s="128">
        <v>6003.381883198906</v>
      </c>
    </row>
    <row r="2658" spans="3:8" ht="12.75">
      <c r="C2658" s="150" t="s">
        <v>1221</v>
      </c>
      <c r="D2658" s="128">
        <v>0.7889702025768986</v>
      </c>
      <c r="F2658" s="128">
        <v>1.1353075164712005</v>
      </c>
      <c r="G2658" s="128">
        <v>0.11402572795055149</v>
      </c>
      <c r="H2658" s="128">
        <v>0.8037242589359554</v>
      </c>
    </row>
    <row r="2659" spans="1:10" ht="12.75">
      <c r="A2659" s="144" t="s">
        <v>1210</v>
      </c>
      <c r="C2659" s="145" t="s">
        <v>1211</v>
      </c>
      <c r="D2659" s="145" t="s">
        <v>1212</v>
      </c>
      <c r="F2659" s="145" t="s">
        <v>1213</v>
      </c>
      <c r="G2659" s="145" t="s">
        <v>1214</v>
      </c>
      <c r="H2659" s="145" t="s">
        <v>1215</v>
      </c>
      <c r="I2659" s="146" t="s">
        <v>1216</v>
      </c>
      <c r="J2659" s="145" t="s">
        <v>1217</v>
      </c>
    </row>
    <row r="2660" spans="1:8" ht="12.75">
      <c r="A2660" s="147" t="s">
        <v>1097</v>
      </c>
      <c r="C2660" s="148">
        <v>288.1579999998212</v>
      </c>
      <c r="D2660" s="128">
        <v>477707.62785959244</v>
      </c>
      <c r="F2660" s="128">
        <v>6180</v>
      </c>
      <c r="G2660" s="128">
        <v>5550</v>
      </c>
      <c r="H2660" s="149" t="s">
        <v>326</v>
      </c>
    </row>
    <row r="2662" spans="4:8" ht="12.75">
      <c r="D2662" s="128">
        <v>459769.94964027405</v>
      </c>
      <c r="F2662" s="128">
        <v>6180</v>
      </c>
      <c r="G2662" s="128">
        <v>5550</v>
      </c>
      <c r="H2662" s="149" t="s">
        <v>327</v>
      </c>
    </row>
    <row r="2664" spans="4:8" ht="12.75">
      <c r="D2664" s="128">
        <v>477020.278898716</v>
      </c>
      <c r="F2664" s="128">
        <v>6180</v>
      </c>
      <c r="G2664" s="128">
        <v>5550</v>
      </c>
      <c r="H2664" s="149" t="s">
        <v>328</v>
      </c>
    </row>
    <row r="2666" spans="1:10" ht="12.75">
      <c r="A2666" s="144" t="s">
        <v>1218</v>
      </c>
      <c r="C2666" s="150" t="s">
        <v>1219</v>
      </c>
      <c r="D2666" s="128">
        <v>471499.28546619415</v>
      </c>
      <c r="F2666" s="128">
        <v>6180</v>
      </c>
      <c r="G2666" s="128">
        <v>5550</v>
      </c>
      <c r="H2666" s="128">
        <v>465639.1637847782</v>
      </c>
      <c r="I2666" s="128">
        <v>-0.0001</v>
      </c>
      <c r="J2666" s="128">
        <v>-0.0001</v>
      </c>
    </row>
    <row r="2667" spans="1:8" ht="12.75">
      <c r="A2667" s="127">
        <v>38404.97484953704</v>
      </c>
      <c r="C2667" s="150" t="s">
        <v>1220</v>
      </c>
      <c r="D2667" s="128">
        <v>10163.714937780296</v>
      </c>
      <c r="H2667" s="128">
        <v>10163.714937780296</v>
      </c>
    </row>
    <row r="2669" spans="3:8" ht="12.75">
      <c r="C2669" s="150" t="s">
        <v>1221</v>
      </c>
      <c r="D2669" s="128">
        <v>2.155616190962186</v>
      </c>
      <c r="F2669" s="128">
        <v>0</v>
      </c>
      <c r="G2669" s="128">
        <v>0</v>
      </c>
      <c r="H2669" s="128">
        <v>2.182744865180207</v>
      </c>
    </row>
    <row r="2670" spans="1:10" ht="12.75">
      <c r="A2670" s="144" t="s">
        <v>1210</v>
      </c>
      <c r="C2670" s="145" t="s">
        <v>1211</v>
      </c>
      <c r="D2670" s="145" t="s">
        <v>1212</v>
      </c>
      <c r="F2670" s="145" t="s">
        <v>1213</v>
      </c>
      <c r="G2670" s="145" t="s">
        <v>1214</v>
      </c>
      <c r="H2670" s="145" t="s">
        <v>1215</v>
      </c>
      <c r="I2670" s="146" t="s">
        <v>1216</v>
      </c>
      <c r="J2670" s="145" t="s">
        <v>1217</v>
      </c>
    </row>
    <row r="2671" spans="1:8" ht="12.75">
      <c r="A2671" s="147" t="s">
        <v>1098</v>
      </c>
      <c r="C2671" s="148">
        <v>334.94100000010803</v>
      </c>
      <c r="D2671" s="128">
        <v>1574500.3365306854</v>
      </c>
      <c r="F2671" s="128">
        <v>46600</v>
      </c>
      <c r="H2671" s="149" t="s">
        <v>329</v>
      </c>
    </row>
    <row r="2673" spans="4:8" ht="12.75">
      <c r="D2673" s="128">
        <v>1546359.3724365234</v>
      </c>
      <c r="F2673" s="128">
        <v>46800</v>
      </c>
      <c r="H2673" s="149" t="s">
        <v>330</v>
      </c>
    </row>
    <row r="2675" spans="4:8" ht="12.75">
      <c r="D2675" s="128">
        <v>1545797.9100017548</v>
      </c>
      <c r="F2675" s="128">
        <v>46200</v>
      </c>
      <c r="H2675" s="149" t="s">
        <v>331</v>
      </c>
    </row>
    <row r="2677" spans="1:10" ht="12.75">
      <c r="A2677" s="144" t="s">
        <v>1218</v>
      </c>
      <c r="C2677" s="150" t="s">
        <v>1219</v>
      </c>
      <c r="D2677" s="128">
        <v>1555552.539656321</v>
      </c>
      <c r="F2677" s="128">
        <v>46533.33333333333</v>
      </c>
      <c r="H2677" s="128">
        <v>1509019.206322988</v>
      </c>
      <c r="I2677" s="128">
        <v>-0.0001</v>
      </c>
      <c r="J2677" s="128">
        <v>-0.0001</v>
      </c>
    </row>
    <row r="2678" spans="1:8" ht="12.75">
      <c r="A2678" s="127">
        <v>38404.975277777776</v>
      </c>
      <c r="C2678" s="150" t="s">
        <v>1220</v>
      </c>
      <c r="D2678" s="128">
        <v>16411.674649785644</v>
      </c>
      <c r="F2678" s="128">
        <v>305.5050463303894</v>
      </c>
      <c r="H2678" s="128">
        <v>16411.674649785644</v>
      </c>
    </row>
    <row r="2680" spans="3:8" ht="12.75">
      <c r="C2680" s="150" t="s">
        <v>1221</v>
      </c>
      <c r="D2680" s="128">
        <v>1.0550382729863685</v>
      </c>
      <c r="F2680" s="128">
        <v>0.6565294691913814</v>
      </c>
      <c r="H2680" s="128">
        <v>1.087572284104707</v>
      </c>
    </row>
    <row r="2681" spans="1:10" ht="12.75">
      <c r="A2681" s="144" t="s">
        <v>1210</v>
      </c>
      <c r="C2681" s="145" t="s">
        <v>1211</v>
      </c>
      <c r="D2681" s="145" t="s">
        <v>1212</v>
      </c>
      <c r="F2681" s="145" t="s">
        <v>1213</v>
      </c>
      <c r="G2681" s="145" t="s">
        <v>1214</v>
      </c>
      <c r="H2681" s="145" t="s">
        <v>1215</v>
      </c>
      <c r="I2681" s="146" t="s">
        <v>1216</v>
      </c>
      <c r="J2681" s="145" t="s">
        <v>1217</v>
      </c>
    </row>
    <row r="2682" spans="1:8" ht="12.75">
      <c r="A2682" s="147" t="s">
        <v>1102</v>
      </c>
      <c r="C2682" s="148">
        <v>393.36599999992177</v>
      </c>
      <c r="D2682" s="128">
        <v>3615123.933166504</v>
      </c>
      <c r="F2682" s="128">
        <v>14800</v>
      </c>
      <c r="G2682" s="128">
        <v>14900</v>
      </c>
      <c r="H2682" s="149" t="s">
        <v>332</v>
      </c>
    </row>
    <row r="2684" spans="4:8" ht="12.75">
      <c r="D2684" s="128">
        <v>3615364.756252289</v>
      </c>
      <c r="F2684" s="128">
        <v>15200</v>
      </c>
      <c r="G2684" s="128">
        <v>14500</v>
      </c>
      <c r="H2684" s="149" t="s">
        <v>333</v>
      </c>
    </row>
    <row r="2686" spans="4:8" ht="12.75">
      <c r="D2686" s="128">
        <v>3704309.6484336853</v>
      </c>
      <c r="F2686" s="128">
        <v>14500</v>
      </c>
      <c r="G2686" s="128">
        <v>14100</v>
      </c>
      <c r="H2686" s="149" t="s">
        <v>334</v>
      </c>
    </row>
    <row r="2688" spans="1:10" ht="12.75">
      <c r="A2688" s="144" t="s">
        <v>1218</v>
      </c>
      <c r="C2688" s="150" t="s">
        <v>1219</v>
      </c>
      <c r="D2688" s="128">
        <v>3644932.7792841597</v>
      </c>
      <c r="F2688" s="128">
        <v>14833.333333333332</v>
      </c>
      <c r="G2688" s="128">
        <v>14500</v>
      </c>
      <c r="H2688" s="128">
        <v>3630266.1126174927</v>
      </c>
      <c r="I2688" s="128">
        <v>-0.0001</v>
      </c>
      <c r="J2688" s="128">
        <v>-0.0001</v>
      </c>
    </row>
    <row r="2689" spans="1:8" ht="12.75">
      <c r="A2689" s="127">
        <v>38404.97574074074</v>
      </c>
      <c r="C2689" s="150" t="s">
        <v>1220</v>
      </c>
      <c r="D2689" s="128">
        <v>51422.018060716626</v>
      </c>
      <c r="F2689" s="128">
        <v>351.1884584284246</v>
      </c>
      <c r="G2689" s="128">
        <v>400</v>
      </c>
      <c r="H2689" s="128">
        <v>51422.018060716626</v>
      </c>
    </row>
    <row r="2691" spans="3:8" ht="12.75">
      <c r="C2691" s="150" t="s">
        <v>1221</v>
      </c>
      <c r="D2691" s="128">
        <v>1.4107809711326298</v>
      </c>
      <c r="F2691" s="128">
        <v>2.367562641090504</v>
      </c>
      <c r="G2691" s="128">
        <v>2.7586206896551726</v>
      </c>
      <c r="H2691" s="128">
        <v>1.4164806784271895</v>
      </c>
    </row>
    <row r="2692" spans="1:10" ht="12.75">
      <c r="A2692" s="144" t="s">
        <v>1210</v>
      </c>
      <c r="C2692" s="145" t="s">
        <v>1211</v>
      </c>
      <c r="D2692" s="145" t="s">
        <v>1212</v>
      </c>
      <c r="F2692" s="145" t="s">
        <v>1213</v>
      </c>
      <c r="G2692" s="145" t="s">
        <v>1214</v>
      </c>
      <c r="H2692" s="145" t="s">
        <v>1215</v>
      </c>
      <c r="I2692" s="146" t="s">
        <v>1216</v>
      </c>
      <c r="J2692" s="145" t="s">
        <v>1217</v>
      </c>
    </row>
    <row r="2693" spans="1:8" ht="12.75">
      <c r="A2693" s="147" t="s">
        <v>1096</v>
      </c>
      <c r="C2693" s="148">
        <v>396.15199999976903</v>
      </c>
      <c r="D2693" s="128">
        <v>4279982.267295837</v>
      </c>
      <c r="F2693" s="128">
        <v>134800</v>
      </c>
      <c r="G2693" s="128">
        <v>132300</v>
      </c>
      <c r="H2693" s="149" t="s">
        <v>335</v>
      </c>
    </row>
    <row r="2695" spans="4:8" ht="12.75">
      <c r="D2695" s="128">
        <v>4341583.574104309</v>
      </c>
      <c r="F2695" s="128">
        <v>132800</v>
      </c>
      <c r="G2695" s="128">
        <v>134200</v>
      </c>
      <c r="H2695" s="149" t="s">
        <v>336</v>
      </c>
    </row>
    <row r="2697" spans="4:8" ht="12.75">
      <c r="D2697" s="128">
        <v>4365724.377609253</v>
      </c>
      <c r="F2697" s="128">
        <v>134400</v>
      </c>
      <c r="G2697" s="128">
        <v>134100</v>
      </c>
      <c r="H2697" s="149" t="s">
        <v>337</v>
      </c>
    </row>
    <row r="2699" spans="1:10" ht="12.75">
      <c r="A2699" s="144" t="s">
        <v>1218</v>
      </c>
      <c r="C2699" s="150" t="s">
        <v>1219</v>
      </c>
      <c r="D2699" s="128">
        <v>4329096.7396698</v>
      </c>
      <c r="F2699" s="128">
        <v>134000</v>
      </c>
      <c r="G2699" s="128">
        <v>133533.33333333334</v>
      </c>
      <c r="H2699" s="128">
        <v>4195327.575975785</v>
      </c>
      <c r="I2699" s="128">
        <v>-0.0001</v>
      </c>
      <c r="J2699" s="128">
        <v>-0.0001</v>
      </c>
    </row>
    <row r="2700" spans="1:8" ht="12.75">
      <c r="A2700" s="127">
        <v>38404.97620370371</v>
      </c>
      <c r="C2700" s="150" t="s">
        <v>1220</v>
      </c>
      <c r="D2700" s="128">
        <v>44213.89087032867</v>
      </c>
      <c r="F2700" s="128">
        <v>1058.300524425836</v>
      </c>
      <c r="G2700" s="128">
        <v>1069.2676621563628</v>
      </c>
      <c r="H2700" s="128">
        <v>44213.89087032867</v>
      </c>
    </row>
    <row r="2702" spans="3:8" ht="12.75">
      <c r="C2702" s="150" t="s">
        <v>1221</v>
      </c>
      <c r="D2702" s="128">
        <v>1.0213190771454344</v>
      </c>
      <c r="F2702" s="128">
        <v>0.7897765107655493</v>
      </c>
      <c r="G2702" s="128">
        <v>0.8007496221839961</v>
      </c>
      <c r="H2702" s="128">
        <v>1.0538841144018425</v>
      </c>
    </row>
    <row r="2703" spans="1:10" ht="12.75">
      <c r="A2703" s="144" t="s">
        <v>1210</v>
      </c>
      <c r="C2703" s="145" t="s">
        <v>1211</v>
      </c>
      <c r="D2703" s="145" t="s">
        <v>1212</v>
      </c>
      <c r="F2703" s="145" t="s">
        <v>1213</v>
      </c>
      <c r="G2703" s="145" t="s">
        <v>1214</v>
      </c>
      <c r="H2703" s="145" t="s">
        <v>1215</v>
      </c>
      <c r="I2703" s="146" t="s">
        <v>1216</v>
      </c>
      <c r="J2703" s="145" t="s">
        <v>1217</v>
      </c>
    </row>
    <row r="2704" spans="1:8" ht="12.75">
      <c r="A2704" s="147" t="s">
        <v>1103</v>
      </c>
      <c r="C2704" s="148">
        <v>589.5920000001788</v>
      </c>
      <c r="D2704" s="128">
        <v>423826.75687789917</v>
      </c>
      <c r="F2704" s="128">
        <v>3459.9999999962747</v>
      </c>
      <c r="G2704" s="128">
        <v>3550</v>
      </c>
      <c r="H2704" s="149" t="s">
        <v>338</v>
      </c>
    </row>
    <row r="2706" spans="4:8" ht="12.75">
      <c r="D2706" s="128">
        <v>395288.7538628578</v>
      </c>
      <c r="F2706" s="128">
        <v>3559.9999999962747</v>
      </c>
      <c r="G2706" s="128">
        <v>3390.0000000037253</v>
      </c>
      <c r="H2706" s="149" t="s">
        <v>561</v>
      </c>
    </row>
    <row r="2708" spans="4:8" ht="12.75">
      <c r="D2708" s="128">
        <v>402018.5383000374</v>
      </c>
      <c r="F2708" s="128">
        <v>3500</v>
      </c>
      <c r="G2708" s="128">
        <v>3520</v>
      </c>
      <c r="H2708" s="149" t="s">
        <v>340</v>
      </c>
    </row>
    <row r="2710" spans="1:10" ht="12.75">
      <c r="A2710" s="144" t="s">
        <v>1218</v>
      </c>
      <c r="C2710" s="150" t="s">
        <v>1219</v>
      </c>
      <c r="D2710" s="128">
        <v>407044.6830135981</v>
      </c>
      <c r="F2710" s="128">
        <v>3506.666666664183</v>
      </c>
      <c r="G2710" s="128">
        <v>3486.6666666679084</v>
      </c>
      <c r="H2710" s="128">
        <v>403548.62304149265</v>
      </c>
      <c r="I2710" s="128">
        <v>-0.0001</v>
      </c>
      <c r="J2710" s="128">
        <v>-0.0001</v>
      </c>
    </row>
    <row r="2711" spans="1:8" ht="12.75">
      <c r="A2711" s="127">
        <v>38404.97670138889</v>
      </c>
      <c r="C2711" s="150" t="s">
        <v>1220</v>
      </c>
      <c r="D2711" s="128">
        <v>14918.143384244051</v>
      </c>
      <c r="F2711" s="128">
        <v>50.33222956818745</v>
      </c>
      <c r="G2711" s="128">
        <v>85.04900547904201</v>
      </c>
      <c r="H2711" s="128">
        <v>14918.143384244051</v>
      </c>
    </row>
    <row r="2713" spans="3:8" ht="12.75">
      <c r="C2713" s="150" t="s">
        <v>1221</v>
      </c>
      <c r="D2713" s="128">
        <v>3.6649891293987706</v>
      </c>
      <c r="F2713" s="128">
        <v>1.4353297405386818</v>
      </c>
      <c r="G2713" s="128">
        <v>2.4392640194745234</v>
      </c>
      <c r="H2713" s="128">
        <v>3.696740004168018</v>
      </c>
    </row>
    <row r="2714" spans="1:10" ht="12.75">
      <c r="A2714" s="144" t="s">
        <v>1210</v>
      </c>
      <c r="C2714" s="145" t="s">
        <v>1211</v>
      </c>
      <c r="D2714" s="145" t="s">
        <v>1212</v>
      </c>
      <c r="F2714" s="145" t="s">
        <v>1213</v>
      </c>
      <c r="G2714" s="145" t="s">
        <v>1214</v>
      </c>
      <c r="H2714" s="145" t="s">
        <v>1215</v>
      </c>
      <c r="I2714" s="146" t="s">
        <v>1216</v>
      </c>
      <c r="J2714" s="145" t="s">
        <v>1217</v>
      </c>
    </row>
    <row r="2715" spans="1:8" ht="12.75">
      <c r="A2715" s="147" t="s">
        <v>1104</v>
      </c>
      <c r="C2715" s="148">
        <v>766.4900000002235</v>
      </c>
      <c r="D2715" s="128">
        <v>18175.09218454361</v>
      </c>
      <c r="F2715" s="128">
        <v>1817.0000000018626</v>
      </c>
      <c r="G2715" s="128">
        <v>1794</v>
      </c>
      <c r="H2715" s="149" t="s">
        <v>341</v>
      </c>
    </row>
    <row r="2717" spans="4:8" ht="12.75">
      <c r="D2717" s="128">
        <v>18436.811181932688</v>
      </c>
      <c r="F2717" s="128">
        <v>1763</v>
      </c>
      <c r="G2717" s="128">
        <v>1890</v>
      </c>
      <c r="H2717" s="149" t="s">
        <v>342</v>
      </c>
    </row>
    <row r="2719" spans="4:8" ht="12.75">
      <c r="D2719" s="128">
        <v>18344.669586867094</v>
      </c>
      <c r="F2719" s="128">
        <v>1867.0000000018626</v>
      </c>
      <c r="G2719" s="128">
        <v>1890</v>
      </c>
      <c r="H2719" s="149" t="s">
        <v>343</v>
      </c>
    </row>
    <row r="2721" spans="1:10" ht="12.75">
      <c r="A2721" s="144" t="s">
        <v>1218</v>
      </c>
      <c r="C2721" s="150" t="s">
        <v>1219</v>
      </c>
      <c r="D2721" s="128">
        <v>18318.857651114464</v>
      </c>
      <c r="F2721" s="128">
        <v>1815.6666666679084</v>
      </c>
      <c r="G2721" s="128">
        <v>1858</v>
      </c>
      <c r="H2721" s="128">
        <v>16481.198301520373</v>
      </c>
      <c r="I2721" s="128">
        <v>-0.0001</v>
      </c>
      <c r="J2721" s="128">
        <v>-0.0001</v>
      </c>
    </row>
    <row r="2722" spans="1:8" ht="12.75">
      <c r="A2722" s="127">
        <v>38404.97719907408</v>
      </c>
      <c r="C2722" s="150" t="s">
        <v>1220</v>
      </c>
      <c r="D2722" s="128">
        <v>132.75503914731954</v>
      </c>
      <c r="F2722" s="128">
        <v>52.01281893371177</v>
      </c>
      <c r="G2722" s="128">
        <v>55.425625842204084</v>
      </c>
      <c r="H2722" s="128">
        <v>132.75503914731954</v>
      </c>
    </row>
    <row r="2724" spans="3:8" ht="12.75">
      <c r="C2724" s="150" t="s">
        <v>1221</v>
      </c>
      <c r="D2724" s="128">
        <v>0.7246905984841426</v>
      </c>
      <c r="F2724" s="128">
        <v>2.864667831852921</v>
      </c>
      <c r="G2724" s="128">
        <v>2.983079969978691</v>
      </c>
      <c r="H2724" s="128">
        <v>0.8054938525621225</v>
      </c>
    </row>
    <row r="2725" spans="1:16" ht="12.75">
      <c r="A2725" s="138" t="s">
        <v>1275</v>
      </c>
      <c r="B2725" s="133" t="s">
        <v>344</v>
      </c>
      <c r="D2725" s="138" t="s">
        <v>1276</v>
      </c>
      <c r="E2725" s="133" t="s">
        <v>1277</v>
      </c>
      <c r="F2725" s="134" t="s">
        <v>1171</v>
      </c>
      <c r="G2725" s="139" t="s">
        <v>1279</v>
      </c>
      <c r="H2725" s="140">
        <v>2</v>
      </c>
      <c r="I2725" s="141" t="s">
        <v>1280</v>
      </c>
      <c r="J2725" s="140">
        <v>9</v>
      </c>
      <c r="K2725" s="139" t="s">
        <v>1281</v>
      </c>
      <c r="L2725" s="142">
        <v>1</v>
      </c>
      <c r="M2725" s="139" t="s">
        <v>1282</v>
      </c>
      <c r="N2725" s="143">
        <v>1</v>
      </c>
      <c r="O2725" s="139" t="s">
        <v>1283</v>
      </c>
      <c r="P2725" s="143">
        <v>1</v>
      </c>
    </row>
    <row r="2727" spans="1:10" ht="12.75">
      <c r="A2727" s="144" t="s">
        <v>1210</v>
      </c>
      <c r="C2727" s="145" t="s">
        <v>1211</v>
      </c>
      <c r="D2727" s="145" t="s">
        <v>1212</v>
      </c>
      <c r="F2727" s="145" t="s">
        <v>1213</v>
      </c>
      <c r="G2727" s="145" t="s">
        <v>1214</v>
      </c>
      <c r="H2727" s="145" t="s">
        <v>1215</v>
      </c>
      <c r="I2727" s="146" t="s">
        <v>1216</v>
      </c>
      <c r="J2727" s="145" t="s">
        <v>1217</v>
      </c>
    </row>
    <row r="2728" spans="1:8" ht="12.75">
      <c r="A2728" s="147" t="s">
        <v>1081</v>
      </c>
      <c r="C2728" s="148">
        <v>178.2290000000503</v>
      </c>
      <c r="D2728" s="128">
        <v>480.95246255537495</v>
      </c>
      <c r="F2728" s="128">
        <v>392</v>
      </c>
      <c r="G2728" s="128">
        <v>412.99999999953434</v>
      </c>
      <c r="H2728" s="149" t="s">
        <v>345</v>
      </c>
    </row>
    <row r="2730" spans="4:8" ht="12.75">
      <c r="D2730" s="128">
        <v>488.5</v>
      </c>
      <c r="F2730" s="128">
        <v>396</v>
      </c>
      <c r="G2730" s="128">
        <v>479</v>
      </c>
      <c r="H2730" s="149" t="s">
        <v>346</v>
      </c>
    </row>
    <row r="2732" spans="4:8" ht="12.75">
      <c r="D2732" s="128">
        <v>437.5</v>
      </c>
      <c r="F2732" s="128">
        <v>461</v>
      </c>
      <c r="G2732" s="128">
        <v>458</v>
      </c>
      <c r="H2732" s="149" t="s">
        <v>347</v>
      </c>
    </row>
    <row r="2734" spans="1:8" ht="12.75">
      <c r="A2734" s="144" t="s">
        <v>1218</v>
      </c>
      <c r="C2734" s="150" t="s">
        <v>1219</v>
      </c>
      <c r="D2734" s="128">
        <v>468.984154185125</v>
      </c>
      <c r="F2734" s="128">
        <v>416.33333333333337</v>
      </c>
      <c r="G2734" s="128">
        <v>449.9999999998448</v>
      </c>
      <c r="H2734" s="128">
        <v>31.334868027557217</v>
      </c>
    </row>
    <row r="2735" spans="1:8" ht="12.75">
      <c r="A2735" s="127">
        <v>38404.979467592595</v>
      </c>
      <c r="C2735" s="150" t="s">
        <v>1220</v>
      </c>
      <c r="D2735" s="128">
        <v>27.525993241553834</v>
      </c>
      <c r="F2735" s="128">
        <v>38.734136537856806</v>
      </c>
      <c r="G2735" s="128">
        <v>33.71943060043031</v>
      </c>
      <c r="H2735" s="128">
        <v>27.525993241553834</v>
      </c>
    </row>
    <row r="2737" spans="3:8" ht="12.75">
      <c r="C2737" s="150" t="s">
        <v>1221</v>
      </c>
      <c r="D2737" s="128">
        <v>5.869280016375208</v>
      </c>
      <c r="F2737" s="128">
        <v>9.303635677627733</v>
      </c>
      <c r="G2737" s="128">
        <v>7.49320680009821</v>
      </c>
      <c r="H2737" s="128">
        <v>87.84461200649163</v>
      </c>
    </row>
    <row r="2738" spans="1:10" ht="12.75">
      <c r="A2738" s="144" t="s">
        <v>1210</v>
      </c>
      <c r="C2738" s="145" t="s">
        <v>1211</v>
      </c>
      <c r="D2738" s="145" t="s">
        <v>1212</v>
      </c>
      <c r="F2738" s="145" t="s">
        <v>1213</v>
      </c>
      <c r="G2738" s="145" t="s">
        <v>1214</v>
      </c>
      <c r="H2738" s="145" t="s">
        <v>1215</v>
      </c>
      <c r="I2738" s="146" t="s">
        <v>1216</v>
      </c>
      <c r="J2738" s="145" t="s">
        <v>1217</v>
      </c>
    </row>
    <row r="2739" spans="1:8" ht="12.75">
      <c r="A2739" s="147" t="s">
        <v>1097</v>
      </c>
      <c r="C2739" s="148">
        <v>251.61100000003353</v>
      </c>
      <c r="D2739" s="128">
        <v>4042140.054096222</v>
      </c>
      <c r="F2739" s="128">
        <v>34400</v>
      </c>
      <c r="G2739" s="128">
        <v>31900</v>
      </c>
      <c r="H2739" s="149" t="s">
        <v>348</v>
      </c>
    </row>
    <row r="2741" spans="4:8" ht="12.75">
      <c r="D2741" s="128">
        <v>3992198.0950012207</v>
      </c>
      <c r="F2741" s="128">
        <v>34700</v>
      </c>
      <c r="G2741" s="128">
        <v>32000</v>
      </c>
      <c r="H2741" s="149" t="s">
        <v>349</v>
      </c>
    </row>
    <row r="2743" spans="4:8" ht="12.75">
      <c r="D2743" s="128">
        <v>4049987.3303375244</v>
      </c>
      <c r="F2743" s="128">
        <v>35100</v>
      </c>
      <c r="G2743" s="128">
        <v>31700</v>
      </c>
      <c r="H2743" s="149" t="s">
        <v>350</v>
      </c>
    </row>
    <row r="2745" spans="1:10" ht="12.75">
      <c r="A2745" s="144" t="s">
        <v>1218</v>
      </c>
      <c r="C2745" s="150" t="s">
        <v>1219</v>
      </c>
      <c r="D2745" s="128">
        <v>4028108.493144989</v>
      </c>
      <c r="F2745" s="128">
        <v>34733.333333333336</v>
      </c>
      <c r="G2745" s="128">
        <v>31866.666666666664</v>
      </c>
      <c r="H2745" s="128">
        <v>3994822.6223892383</v>
      </c>
      <c r="I2745" s="128">
        <v>-0.0001</v>
      </c>
      <c r="J2745" s="128">
        <v>-0.0001</v>
      </c>
    </row>
    <row r="2746" spans="1:8" ht="12.75">
      <c r="A2746" s="127">
        <v>38404.97997685185</v>
      </c>
      <c r="C2746" s="150" t="s">
        <v>1220</v>
      </c>
      <c r="D2746" s="128">
        <v>31345.852313131745</v>
      </c>
      <c r="F2746" s="128">
        <v>351.1884584284246</v>
      </c>
      <c r="G2746" s="128">
        <v>152.7525231651947</v>
      </c>
      <c r="H2746" s="128">
        <v>31345.852313131745</v>
      </c>
    </row>
    <row r="2748" spans="3:8" ht="12.75">
      <c r="C2748" s="150" t="s">
        <v>1221</v>
      </c>
      <c r="D2748" s="128">
        <v>0.7781779553970785</v>
      </c>
      <c r="F2748" s="128">
        <v>1.0110992085271344</v>
      </c>
      <c r="G2748" s="128">
        <v>0.47934892206651064</v>
      </c>
      <c r="H2748" s="128">
        <v>0.7846619306061782</v>
      </c>
    </row>
    <row r="2749" spans="1:10" ht="12.75">
      <c r="A2749" s="144" t="s">
        <v>1210</v>
      </c>
      <c r="C2749" s="145" t="s">
        <v>1211</v>
      </c>
      <c r="D2749" s="145" t="s">
        <v>1212</v>
      </c>
      <c r="F2749" s="145" t="s">
        <v>1213</v>
      </c>
      <c r="G2749" s="145" t="s">
        <v>1214</v>
      </c>
      <c r="H2749" s="145" t="s">
        <v>1215</v>
      </c>
      <c r="I2749" s="146" t="s">
        <v>1216</v>
      </c>
      <c r="J2749" s="145" t="s">
        <v>1217</v>
      </c>
    </row>
    <row r="2750" spans="1:8" ht="12.75">
      <c r="A2750" s="147" t="s">
        <v>1100</v>
      </c>
      <c r="C2750" s="148">
        <v>257.6099999998696</v>
      </c>
      <c r="D2750" s="128">
        <v>457561.40793800354</v>
      </c>
      <c r="F2750" s="128">
        <v>19850</v>
      </c>
      <c r="G2750" s="128">
        <v>16662.5</v>
      </c>
      <c r="H2750" s="149" t="s">
        <v>351</v>
      </c>
    </row>
    <row r="2752" spans="4:8" ht="12.75">
      <c r="D2752" s="128">
        <v>463440.5458869934</v>
      </c>
      <c r="F2752" s="128">
        <v>19390</v>
      </c>
      <c r="G2752" s="128">
        <v>16460</v>
      </c>
      <c r="H2752" s="149" t="s">
        <v>352</v>
      </c>
    </row>
    <row r="2754" spans="4:8" ht="12.75">
      <c r="D2754" s="128">
        <v>461025.87188243866</v>
      </c>
      <c r="F2754" s="128">
        <v>19380</v>
      </c>
      <c r="G2754" s="128">
        <v>16645</v>
      </c>
      <c r="H2754" s="149" t="s">
        <v>353</v>
      </c>
    </row>
    <row r="2756" spans="1:10" ht="12.75">
      <c r="A2756" s="144" t="s">
        <v>1218</v>
      </c>
      <c r="C2756" s="150" t="s">
        <v>1219</v>
      </c>
      <c r="D2756" s="128">
        <v>460675.9419024786</v>
      </c>
      <c r="F2756" s="128">
        <v>19540</v>
      </c>
      <c r="G2756" s="128">
        <v>16589.166666666668</v>
      </c>
      <c r="H2756" s="128">
        <v>442611.3585691452</v>
      </c>
      <c r="I2756" s="128">
        <v>-0.0001</v>
      </c>
      <c r="J2756" s="128">
        <v>-0.0001</v>
      </c>
    </row>
    <row r="2757" spans="1:8" ht="12.75">
      <c r="A2757" s="127">
        <v>38404.98061342593</v>
      </c>
      <c r="C2757" s="150" t="s">
        <v>1220</v>
      </c>
      <c r="D2757" s="128">
        <v>2955.1487270542607</v>
      </c>
      <c r="F2757" s="128">
        <v>268.51443164195103</v>
      </c>
      <c r="G2757" s="128">
        <v>112.20331248823867</v>
      </c>
      <c r="H2757" s="128">
        <v>2955.1487270542607</v>
      </c>
    </row>
    <row r="2759" spans="3:8" ht="12.75">
      <c r="C2759" s="150" t="s">
        <v>1221</v>
      </c>
      <c r="D2759" s="128">
        <v>0.6414810191411824</v>
      </c>
      <c r="F2759" s="128">
        <v>1.3741782581471396</v>
      </c>
      <c r="G2759" s="128">
        <v>0.676364972049462</v>
      </c>
      <c r="H2759" s="128">
        <v>0.6676621984143238</v>
      </c>
    </row>
    <row r="2760" spans="1:10" ht="12.75">
      <c r="A2760" s="144" t="s">
        <v>1210</v>
      </c>
      <c r="C2760" s="145" t="s">
        <v>1211</v>
      </c>
      <c r="D2760" s="145" t="s">
        <v>1212</v>
      </c>
      <c r="F2760" s="145" t="s">
        <v>1213</v>
      </c>
      <c r="G2760" s="145" t="s">
        <v>1214</v>
      </c>
      <c r="H2760" s="145" t="s">
        <v>1215</v>
      </c>
      <c r="I2760" s="146" t="s">
        <v>1216</v>
      </c>
      <c r="J2760" s="145" t="s">
        <v>1217</v>
      </c>
    </row>
    <row r="2761" spans="1:8" ht="12.75">
      <c r="A2761" s="147" t="s">
        <v>1099</v>
      </c>
      <c r="C2761" s="148">
        <v>259.9399999999441</v>
      </c>
      <c r="D2761" s="128">
        <v>4607036.28163147</v>
      </c>
      <c r="F2761" s="128">
        <v>33525</v>
      </c>
      <c r="G2761" s="128">
        <v>29200</v>
      </c>
      <c r="H2761" s="149" t="s">
        <v>354</v>
      </c>
    </row>
    <row r="2763" spans="4:8" ht="12.75">
      <c r="D2763" s="128">
        <v>4641655.633987427</v>
      </c>
      <c r="F2763" s="128">
        <v>34275</v>
      </c>
      <c r="G2763" s="128">
        <v>28675</v>
      </c>
      <c r="H2763" s="149" t="s">
        <v>355</v>
      </c>
    </row>
    <row r="2765" spans="4:8" ht="12.75">
      <c r="D2765" s="128">
        <v>4744036.254386902</v>
      </c>
      <c r="F2765" s="128">
        <v>34325</v>
      </c>
      <c r="G2765" s="128">
        <v>28625</v>
      </c>
      <c r="H2765" s="149" t="s">
        <v>356</v>
      </c>
    </row>
    <row r="2767" spans="1:10" ht="12.75">
      <c r="A2767" s="144" t="s">
        <v>1218</v>
      </c>
      <c r="C2767" s="150" t="s">
        <v>1219</v>
      </c>
      <c r="D2767" s="128">
        <v>4664242.723335266</v>
      </c>
      <c r="F2767" s="128">
        <v>34041.666666666664</v>
      </c>
      <c r="G2767" s="128">
        <v>28833.333333333336</v>
      </c>
      <c r="H2767" s="128">
        <v>4632850.278121886</v>
      </c>
      <c r="I2767" s="128">
        <v>-0.0001</v>
      </c>
      <c r="J2767" s="128">
        <v>-0.0001</v>
      </c>
    </row>
    <row r="2768" spans="1:8" ht="12.75">
      <c r="A2768" s="127">
        <v>38404.98128472222</v>
      </c>
      <c r="C2768" s="150" t="s">
        <v>1220</v>
      </c>
      <c r="D2768" s="128">
        <v>71238.19612857512</v>
      </c>
      <c r="F2768" s="128">
        <v>448.144321991625</v>
      </c>
      <c r="G2768" s="128">
        <v>318.5252475602732</v>
      </c>
      <c r="H2768" s="128">
        <v>71238.19612857512</v>
      </c>
    </row>
    <row r="2770" spans="3:8" ht="12.75">
      <c r="C2770" s="150" t="s">
        <v>1221</v>
      </c>
      <c r="D2770" s="128">
        <v>1.527326092447323</v>
      </c>
      <c r="F2770" s="128">
        <v>1.3164582286167694</v>
      </c>
      <c r="G2770" s="128">
        <v>1.1047118412495025</v>
      </c>
      <c r="H2770" s="128">
        <v>1.5376753370379674</v>
      </c>
    </row>
    <row r="2771" spans="1:10" ht="12.75">
      <c r="A2771" s="144" t="s">
        <v>1210</v>
      </c>
      <c r="C2771" s="145" t="s">
        <v>1211</v>
      </c>
      <c r="D2771" s="145" t="s">
        <v>1212</v>
      </c>
      <c r="F2771" s="145" t="s">
        <v>1213</v>
      </c>
      <c r="G2771" s="145" t="s">
        <v>1214</v>
      </c>
      <c r="H2771" s="145" t="s">
        <v>1215</v>
      </c>
      <c r="I2771" s="146" t="s">
        <v>1216</v>
      </c>
      <c r="J2771" s="145" t="s">
        <v>1217</v>
      </c>
    </row>
    <row r="2772" spans="1:8" ht="12.75">
      <c r="A2772" s="147" t="s">
        <v>1101</v>
      </c>
      <c r="C2772" s="148">
        <v>285.2129999999888</v>
      </c>
      <c r="D2772" s="128">
        <v>3777145.8482933044</v>
      </c>
      <c r="F2772" s="128">
        <v>30625</v>
      </c>
      <c r="G2772" s="128">
        <v>19800</v>
      </c>
      <c r="H2772" s="149" t="s">
        <v>357</v>
      </c>
    </row>
    <row r="2774" spans="4:8" ht="12.75">
      <c r="D2774" s="128">
        <v>3905213.0409622192</v>
      </c>
      <c r="F2774" s="128">
        <v>31475</v>
      </c>
      <c r="G2774" s="128">
        <v>19625</v>
      </c>
      <c r="H2774" s="149" t="s">
        <v>358</v>
      </c>
    </row>
    <row r="2776" spans="4:8" ht="12.75">
      <c r="D2776" s="128">
        <v>3846473.11951828</v>
      </c>
      <c r="F2776" s="128">
        <v>30850</v>
      </c>
      <c r="G2776" s="128">
        <v>19675</v>
      </c>
      <c r="H2776" s="149" t="s">
        <v>359</v>
      </c>
    </row>
    <row r="2778" spans="1:10" ht="12.75">
      <c r="A2778" s="144" t="s">
        <v>1218</v>
      </c>
      <c r="C2778" s="150" t="s">
        <v>1219</v>
      </c>
      <c r="D2778" s="128">
        <v>3842944.0029246015</v>
      </c>
      <c r="F2778" s="128">
        <v>30983.333333333336</v>
      </c>
      <c r="G2778" s="128">
        <v>19700</v>
      </c>
      <c r="H2778" s="128">
        <v>3817981.307529586</v>
      </c>
      <c r="I2778" s="128">
        <v>-0.0001</v>
      </c>
      <c r="J2778" s="128">
        <v>-0.0001</v>
      </c>
    </row>
    <row r="2779" spans="1:8" ht="12.75">
      <c r="A2779" s="127">
        <v>38404.98195601852</v>
      </c>
      <c r="C2779" s="150" t="s">
        <v>1220</v>
      </c>
      <c r="D2779" s="128">
        <v>64106.49309913934</v>
      </c>
      <c r="F2779" s="128">
        <v>440.4070087241271</v>
      </c>
      <c r="G2779" s="128">
        <v>90.13878188659973</v>
      </c>
      <c r="H2779" s="128">
        <v>64106.49309913934</v>
      </c>
    </row>
    <row r="2781" spans="3:8" ht="12.75">
      <c r="C2781" s="150" t="s">
        <v>1221</v>
      </c>
      <c r="D2781" s="128">
        <v>1.6681609997531128</v>
      </c>
      <c r="F2781" s="128">
        <v>1.4214319808202054</v>
      </c>
      <c r="G2781" s="128">
        <v>0.45755726845989714</v>
      </c>
      <c r="H2781" s="128">
        <v>1.6790677568984558</v>
      </c>
    </row>
    <row r="2782" spans="1:10" ht="12.75">
      <c r="A2782" s="144" t="s">
        <v>1210</v>
      </c>
      <c r="C2782" s="145" t="s">
        <v>1211</v>
      </c>
      <c r="D2782" s="145" t="s">
        <v>1212</v>
      </c>
      <c r="F2782" s="145" t="s">
        <v>1213</v>
      </c>
      <c r="G2782" s="145" t="s">
        <v>1214</v>
      </c>
      <c r="H2782" s="145" t="s">
        <v>1215</v>
      </c>
      <c r="I2782" s="146" t="s">
        <v>1216</v>
      </c>
      <c r="J2782" s="145" t="s">
        <v>1217</v>
      </c>
    </row>
    <row r="2783" spans="1:8" ht="12.75">
      <c r="A2783" s="147" t="s">
        <v>1097</v>
      </c>
      <c r="C2783" s="148">
        <v>288.1579999998212</v>
      </c>
      <c r="D2783" s="128">
        <v>400445.5876522064</v>
      </c>
      <c r="F2783" s="128">
        <v>6160</v>
      </c>
      <c r="G2783" s="128">
        <v>5460</v>
      </c>
      <c r="H2783" s="149" t="s">
        <v>360</v>
      </c>
    </row>
    <row r="2785" spans="4:8" ht="12.75">
      <c r="D2785" s="128">
        <v>397305.01313591003</v>
      </c>
      <c r="F2785" s="128">
        <v>6160</v>
      </c>
      <c r="G2785" s="128">
        <v>5460</v>
      </c>
      <c r="H2785" s="149" t="s">
        <v>361</v>
      </c>
    </row>
    <row r="2787" spans="4:8" ht="12.75">
      <c r="D2787" s="128">
        <v>395888.6217136383</v>
      </c>
      <c r="F2787" s="128">
        <v>6160</v>
      </c>
      <c r="G2787" s="128">
        <v>5460</v>
      </c>
      <c r="H2787" s="149" t="s">
        <v>362</v>
      </c>
    </row>
    <row r="2789" spans="1:10" ht="12.75">
      <c r="A2789" s="144" t="s">
        <v>1218</v>
      </c>
      <c r="C2789" s="150" t="s">
        <v>1219</v>
      </c>
      <c r="D2789" s="128">
        <v>397879.7408339182</v>
      </c>
      <c r="F2789" s="128">
        <v>6160</v>
      </c>
      <c r="G2789" s="128">
        <v>5460</v>
      </c>
      <c r="H2789" s="128">
        <v>392075.1611879005</v>
      </c>
      <c r="I2789" s="128">
        <v>-0.0001</v>
      </c>
      <c r="J2789" s="128">
        <v>-0.0001</v>
      </c>
    </row>
    <row r="2790" spans="1:8" ht="12.75">
      <c r="A2790" s="127">
        <v>38404.98237268518</v>
      </c>
      <c r="C2790" s="150" t="s">
        <v>1220</v>
      </c>
      <c r="D2790" s="128">
        <v>2332.2132377761545</v>
      </c>
      <c r="H2790" s="128">
        <v>2332.2132377761545</v>
      </c>
    </row>
    <row r="2792" spans="3:8" ht="12.75">
      <c r="C2792" s="150" t="s">
        <v>1221</v>
      </c>
      <c r="D2792" s="128">
        <v>0.5861603390230568</v>
      </c>
      <c r="F2792" s="128">
        <v>0</v>
      </c>
      <c r="G2792" s="128">
        <v>0</v>
      </c>
      <c r="H2792" s="128">
        <v>0.5948383036329226</v>
      </c>
    </row>
    <row r="2793" spans="1:10" ht="12.75">
      <c r="A2793" s="144" t="s">
        <v>1210</v>
      </c>
      <c r="C2793" s="145" t="s">
        <v>1211</v>
      </c>
      <c r="D2793" s="145" t="s">
        <v>1212</v>
      </c>
      <c r="F2793" s="145" t="s">
        <v>1213</v>
      </c>
      <c r="G2793" s="145" t="s">
        <v>1214</v>
      </c>
      <c r="H2793" s="145" t="s">
        <v>1215</v>
      </c>
      <c r="I2793" s="146" t="s">
        <v>1216</v>
      </c>
      <c r="J2793" s="145" t="s">
        <v>1217</v>
      </c>
    </row>
    <row r="2794" spans="1:8" ht="12.75">
      <c r="A2794" s="147" t="s">
        <v>1098</v>
      </c>
      <c r="C2794" s="148">
        <v>334.94100000010803</v>
      </c>
      <c r="D2794" s="128">
        <v>69681.59882211685</v>
      </c>
      <c r="F2794" s="128">
        <v>40000</v>
      </c>
      <c r="H2794" s="149" t="s">
        <v>363</v>
      </c>
    </row>
    <row r="2796" spans="4:8" ht="12.75">
      <c r="D2796" s="128">
        <v>70239.90990257263</v>
      </c>
      <c r="F2796" s="128">
        <v>40100</v>
      </c>
      <c r="H2796" s="149" t="s">
        <v>364</v>
      </c>
    </row>
    <row r="2798" spans="4:8" ht="12.75">
      <c r="D2798" s="128">
        <v>69504.02190721035</v>
      </c>
      <c r="F2798" s="128">
        <v>40600</v>
      </c>
      <c r="H2798" s="149" t="s">
        <v>365</v>
      </c>
    </row>
    <row r="2800" spans="1:10" ht="12.75">
      <c r="A2800" s="144" t="s">
        <v>1218</v>
      </c>
      <c r="C2800" s="150" t="s">
        <v>1219</v>
      </c>
      <c r="D2800" s="128">
        <v>69808.51021063328</v>
      </c>
      <c r="F2800" s="128">
        <v>40233.333333333336</v>
      </c>
      <c r="H2800" s="128">
        <v>29575.176877299942</v>
      </c>
      <c r="I2800" s="128">
        <v>-0.0001</v>
      </c>
      <c r="J2800" s="128">
        <v>-0.0001</v>
      </c>
    </row>
    <row r="2801" spans="1:8" ht="12.75">
      <c r="A2801" s="127">
        <v>38404.98280092593</v>
      </c>
      <c r="C2801" s="150" t="s">
        <v>1220</v>
      </c>
      <c r="D2801" s="128">
        <v>384.00867286000937</v>
      </c>
      <c r="F2801" s="128">
        <v>321.4550253664318</v>
      </c>
      <c r="H2801" s="128">
        <v>384.00867286000937</v>
      </c>
    </row>
    <row r="2803" spans="3:8" ht="12.75">
      <c r="C2803" s="150" t="s">
        <v>1221</v>
      </c>
      <c r="D2803" s="128">
        <v>0.5500886234376579</v>
      </c>
      <c r="F2803" s="128">
        <v>0.7989768650366987</v>
      </c>
      <c r="H2803" s="128">
        <v>1.2984154733990807</v>
      </c>
    </row>
    <row r="2804" spans="1:10" ht="12.75">
      <c r="A2804" s="144" t="s">
        <v>1210</v>
      </c>
      <c r="C2804" s="145" t="s">
        <v>1211</v>
      </c>
      <c r="D2804" s="145" t="s">
        <v>1212</v>
      </c>
      <c r="F2804" s="145" t="s">
        <v>1213</v>
      </c>
      <c r="G2804" s="145" t="s">
        <v>1214</v>
      </c>
      <c r="H2804" s="145" t="s">
        <v>1215</v>
      </c>
      <c r="I2804" s="146" t="s">
        <v>1216</v>
      </c>
      <c r="J2804" s="145" t="s">
        <v>1217</v>
      </c>
    </row>
    <row r="2805" spans="1:8" ht="12.75">
      <c r="A2805" s="147" t="s">
        <v>1102</v>
      </c>
      <c r="C2805" s="148">
        <v>393.36599999992177</v>
      </c>
      <c r="D2805" s="128">
        <v>1028309.71555233</v>
      </c>
      <c r="F2805" s="128">
        <v>9900</v>
      </c>
      <c r="G2805" s="128">
        <v>9900</v>
      </c>
      <c r="H2805" s="149" t="s">
        <v>366</v>
      </c>
    </row>
    <row r="2807" spans="4:8" ht="12.75">
      <c r="D2807" s="128">
        <v>1046971.0273284912</v>
      </c>
      <c r="F2807" s="128">
        <v>9900</v>
      </c>
      <c r="G2807" s="128">
        <v>9700</v>
      </c>
      <c r="H2807" s="149" t="s">
        <v>367</v>
      </c>
    </row>
    <row r="2809" spans="4:8" ht="12.75">
      <c r="D2809" s="128">
        <v>1054154.73204422</v>
      </c>
      <c r="F2809" s="128">
        <v>9900</v>
      </c>
      <c r="G2809" s="128">
        <v>9600</v>
      </c>
      <c r="H2809" s="149" t="s">
        <v>368</v>
      </c>
    </row>
    <row r="2811" spans="1:10" ht="12.75">
      <c r="A2811" s="144" t="s">
        <v>1218</v>
      </c>
      <c r="C2811" s="150" t="s">
        <v>1219</v>
      </c>
      <c r="D2811" s="128">
        <v>1043145.158308347</v>
      </c>
      <c r="F2811" s="128">
        <v>9900</v>
      </c>
      <c r="G2811" s="128">
        <v>9733.333333333334</v>
      </c>
      <c r="H2811" s="128">
        <v>1033328.4916416805</v>
      </c>
      <c r="I2811" s="128">
        <v>-0.0001</v>
      </c>
      <c r="J2811" s="128">
        <v>-0.0001</v>
      </c>
    </row>
    <row r="2812" spans="1:8" ht="12.75">
      <c r="A2812" s="127">
        <v>38404.98326388889</v>
      </c>
      <c r="C2812" s="150" t="s">
        <v>1220</v>
      </c>
      <c r="D2812" s="128">
        <v>13340.508786618046</v>
      </c>
      <c r="G2812" s="128">
        <v>152.7525231651947</v>
      </c>
      <c r="H2812" s="128">
        <v>13340.508786618046</v>
      </c>
    </row>
    <row r="2814" spans="3:8" ht="12.75">
      <c r="C2814" s="150" t="s">
        <v>1221</v>
      </c>
      <c r="D2814" s="128">
        <v>1.2788736716424158</v>
      </c>
      <c r="F2814" s="128">
        <v>0</v>
      </c>
      <c r="G2814" s="128">
        <v>1.5693752379985755</v>
      </c>
      <c r="H2814" s="128">
        <v>1.2910230284489277</v>
      </c>
    </row>
    <row r="2815" spans="1:10" ht="12.75">
      <c r="A2815" s="144" t="s">
        <v>1210</v>
      </c>
      <c r="C2815" s="145" t="s">
        <v>1211</v>
      </c>
      <c r="D2815" s="145" t="s">
        <v>1212</v>
      </c>
      <c r="F2815" s="145" t="s">
        <v>1213</v>
      </c>
      <c r="G2815" s="145" t="s">
        <v>1214</v>
      </c>
      <c r="H2815" s="145" t="s">
        <v>1215</v>
      </c>
      <c r="I2815" s="146" t="s">
        <v>1216</v>
      </c>
      <c r="J2815" s="145" t="s">
        <v>1217</v>
      </c>
    </row>
    <row r="2816" spans="1:8" ht="12.75">
      <c r="A2816" s="147" t="s">
        <v>1096</v>
      </c>
      <c r="C2816" s="148">
        <v>396.15199999976903</v>
      </c>
      <c r="D2816" s="128">
        <v>1552570.8587379456</v>
      </c>
      <c r="F2816" s="128">
        <v>115400</v>
      </c>
      <c r="G2816" s="128">
        <v>118200</v>
      </c>
      <c r="H2816" s="149" t="s">
        <v>369</v>
      </c>
    </row>
    <row r="2818" spans="4:8" ht="12.75">
      <c r="D2818" s="128">
        <v>1539357.9565029144</v>
      </c>
      <c r="F2818" s="128">
        <v>117700</v>
      </c>
      <c r="G2818" s="128">
        <v>117200</v>
      </c>
      <c r="H2818" s="149" t="s">
        <v>370</v>
      </c>
    </row>
    <row r="2820" spans="4:8" ht="12.75">
      <c r="D2820" s="128">
        <v>1513201.082725525</v>
      </c>
      <c r="F2820" s="128">
        <v>114800</v>
      </c>
      <c r="G2820" s="128">
        <v>116200</v>
      </c>
      <c r="H2820" s="149" t="s">
        <v>371</v>
      </c>
    </row>
    <row r="2822" spans="1:10" ht="12.75">
      <c r="A2822" s="144" t="s">
        <v>1218</v>
      </c>
      <c r="C2822" s="150" t="s">
        <v>1219</v>
      </c>
      <c r="D2822" s="128">
        <v>1535043.2993221283</v>
      </c>
      <c r="F2822" s="128">
        <v>115966.66666666666</v>
      </c>
      <c r="G2822" s="128">
        <v>117200</v>
      </c>
      <c r="H2822" s="128">
        <v>1418466.5652753583</v>
      </c>
      <c r="I2822" s="128">
        <v>-0.0001</v>
      </c>
      <c r="J2822" s="128">
        <v>-0.0001</v>
      </c>
    </row>
    <row r="2823" spans="1:8" ht="12.75">
      <c r="A2823" s="127">
        <v>38404.98372685185</v>
      </c>
      <c r="C2823" s="150" t="s">
        <v>1220</v>
      </c>
      <c r="D2823" s="128">
        <v>20036.392283989568</v>
      </c>
      <c r="F2823" s="128">
        <v>1530.795000427338</v>
      </c>
      <c r="G2823" s="128">
        <v>1000</v>
      </c>
      <c r="H2823" s="128">
        <v>20036.392283989568</v>
      </c>
    </row>
    <row r="2825" spans="3:8" ht="12.75">
      <c r="C2825" s="150" t="s">
        <v>1221</v>
      </c>
      <c r="D2825" s="128">
        <v>1.3052656099562532</v>
      </c>
      <c r="F2825" s="128">
        <v>1.3200301814550204</v>
      </c>
      <c r="G2825" s="128">
        <v>0.8532423208191127</v>
      </c>
      <c r="H2825" s="128">
        <v>1.4125389187513229</v>
      </c>
    </row>
    <row r="2826" spans="1:10" ht="12.75">
      <c r="A2826" s="144" t="s">
        <v>1210</v>
      </c>
      <c r="C2826" s="145" t="s">
        <v>1211</v>
      </c>
      <c r="D2826" s="145" t="s">
        <v>1212</v>
      </c>
      <c r="F2826" s="145" t="s">
        <v>1213</v>
      </c>
      <c r="G2826" s="145" t="s">
        <v>1214</v>
      </c>
      <c r="H2826" s="145" t="s">
        <v>1215</v>
      </c>
      <c r="I2826" s="146" t="s">
        <v>1216</v>
      </c>
      <c r="J2826" s="145" t="s">
        <v>1217</v>
      </c>
    </row>
    <row r="2827" spans="1:8" ht="12.75">
      <c r="A2827" s="147" t="s">
        <v>1103</v>
      </c>
      <c r="C2827" s="148">
        <v>589.5920000001788</v>
      </c>
      <c r="D2827" s="128">
        <v>34191.27908670902</v>
      </c>
      <c r="F2827" s="128">
        <v>1990</v>
      </c>
      <c r="G2827" s="128">
        <v>1940</v>
      </c>
      <c r="H2827" s="149" t="s">
        <v>372</v>
      </c>
    </row>
    <row r="2829" spans="4:8" ht="12.75">
      <c r="D2829" s="128">
        <v>33485.8502895236</v>
      </c>
      <c r="F2829" s="128">
        <v>1990</v>
      </c>
      <c r="G2829" s="128">
        <v>1960</v>
      </c>
      <c r="H2829" s="149" t="s">
        <v>373</v>
      </c>
    </row>
    <row r="2831" spans="4:8" ht="12.75">
      <c r="D2831" s="128">
        <v>33689.85454535484</v>
      </c>
      <c r="F2831" s="128">
        <v>1979.9999999981374</v>
      </c>
      <c r="G2831" s="128">
        <v>1950</v>
      </c>
      <c r="H2831" s="149" t="s">
        <v>374</v>
      </c>
    </row>
    <row r="2833" spans="1:10" ht="12.75">
      <c r="A2833" s="144" t="s">
        <v>1218</v>
      </c>
      <c r="C2833" s="150" t="s">
        <v>1219</v>
      </c>
      <c r="D2833" s="128">
        <v>33788.994640529156</v>
      </c>
      <c r="F2833" s="128">
        <v>1986.6666666660458</v>
      </c>
      <c r="G2833" s="128">
        <v>1950</v>
      </c>
      <c r="H2833" s="128">
        <v>31821.773580557347</v>
      </c>
      <c r="I2833" s="128">
        <v>-0.0001</v>
      </c>
      <c r="J2833" s="128">
        <v>-0.0001</v>
      </c>
    </row>
    <row r="2834" spans="1:8" ht="12.75">
      <c r="A2834" s="127">
        <v>38404.98421296296</v>
      </c>
      <c r="C2834" s="150" t="s">
        <v>1220</v>
      </c>
      <c r="D2834" s="128">
        <v>363.01379564452793</v>
      </c>
      <c r="F2834" s="128">
        <v>5.773502692997466</v>
      </c>
      <c r="G2834" s="128">
        <v>10</v>
      </c>
      <c r="H2834" s="128">
        <v>363.01379564452793</v>
      </c>
    </row>
    <row r="2836" spans="3:8" ht="12.75">
      <c r="C2836" s="150" t="s">
        <v>1221</v>
      </c>
      <c r="D2836" s="128">
        <v>1.074355125112544</v>
      </c>
      <c r="F2836" s="128">
        <v>0.2906125516610371</v>
      </c>
      <c r="G2836" s="128">
        <v>0.5128205128205128</v>
      </c>
      <c r="H2836" s="128">
        <v>1.1407717257668009</v>
      </c>
    </row>
    <row r="2837" spans="1:10" ht="12.75">
      <c r="A2837" s="144" t="s">
        <v>1210</v>
      </c>
      <c r="C2837" s="145" t="s">
        <v>1211</v>
      </c>
      <c r="D2837" s="145" t="s">
        <v>1212</v>
      </c>
      <c r="F2837" s="145" t="s">
        <v>1213</v>
      </c>
      <c r="G2837" s="145" t="s">
        <v>1214</v>
      </c>
      <c r="H2837" s="145" t="s">
        <v>1215</v>
      </c>
      <c r="I2837" s="146" t="s">
        <v>1216</v>
      </c>
      <c r="J2837" s="145" t="s">
        <v>1217</v>
      </c>
    </row>
    <row r="2838" spans="1:8" ht="12.75">
      <c r="A2838" s="147" t="s">
        <v>1104</v>
      </c>
      <c r="C2838" s="148">
        <v>766.4900000002235</v>
      </c>
      <c r="D2838" s="128">
        <v>1823.4288912247866</v>
      </c>
      <c r="F2838" s="128">
        <v>1616</v>
      </c>
      <c r="G2838" s="128">
        <v>1635</v>
      </c>
      <c r="H2838" s="149" t="s">
        <v>375</v>
      </c>
    </row>
    <row r="2840" spans="4:8" ht="12.75">
      <c r="D2840" s="128">
        <v>1827.3389640729874</v>
      </c>
      <c r="F2840" s="128">
        <v>1563</v>
      </c>
      <c r="G2840" s="128">
        <v>1637</v>
      </c>
      <c r="H2840" s="149" t="s">
        <v>376</v>
      </c>
    </row>
    <row r="2842" spans="4:8" ht="12.75">
      <c r="D2842" s="128">
        <v>1830</v>
      </c>
      <c r="F2842" s="128">
        <v>1670.0000000018626</v>
      </c>
      <c r="G2842" s="128">
        <v>1688</v>
      </c>
      <c r="H2842" s="149" t="s">
        <v>1230</v>
      </c>
    </row>
    <row r="2844" spans="1:10" ht="12.75">
      <c r="A2844" s="144" t="s">
        <v>1218</v>
      </c>
      <c r="C2844" s="150" t="s">
        <v>1219</v>
      </c>
      <c r="D2844" s="128">
        <v>1826.9226184325912</v>
      </c>
      <c r="F2844" s="128">
        <v>1616.3333333339542</v>
      </c>
      <c r="G2844" s="128">
        <v>1653.3333333333335</v>
      </c>
      <c r="H2844" s="128">
        <v>191.3673338794475</v>
      </c>
      <c r="I2844" s="128">
        <v>-0.0001</v>
      </c>
      <c r="J2844" s="128">
        <v>-0.0001</v>
      </c>
    </row>
    <row r="2845" spans="1:8" ht="12.75">
      <c r="A2845" s="127">
        <v>38404.98471064815</v>
      </c>
      <c r="C2845" s="150" t="s">
        <v>1220</v>
      </c>
      <c r="D2845" s="128">
        <v>3.305279928121866</v>
      </c>
      <c r="F2845" s="128">
        <v>53.50077881146655</v>
      </c>
      <c r="G2845" s="128">
        <v>30.038863715748857</v>
      </c>
      <c r="H2845" s="128">
        <v>3.305279928121866</v>
      </c>
    </row>
    <row r="2847" spans="3:8" ht="12.75">
      <c r="C2847" s="150" t="s">
        <v>1221</v>
      </c>
      <c r="D2847" s="128">
        <v>0.180920630943725</v>
      </c>
      <c r="F2847" s="128">
        <v>3.3100090005019176</v>
      </c>
      <c r="G2847" s="128">
        <v>1.816866757000939</v>
      </c>
      <c r="H2847" s="128">
        <v>1.727191292848359</v>
      </c>
    </row>
    <row r="2848" spans="1:16" ht="12.75">
      <c r="A2848" s="138" t="s">
        <v>1275</v>
      </c>
      <c r="B2848" s="133" t="s">
        <v>1124</v>
      </c>
      <c r="D2848" s="138" t="s">
        <v>1276</v>
      </c>
      <c r="E2848" s="133" t="s">
        <v>1277</v>
      </c>
      <c r="F2848" s="134" t="s">
        <v>1172</v>
      </c>
      <c r="G2848" s="139" t="s">
        <v>1279</v>
      </c>
      <c r="H2848" s="140">
        <v>2</v>
      </c>
      <c r="I2848" s="141" t="s">
        <v>1280</v>
      </c>
      <c r="J2848" s="140">
        <v>10</v>
      </c>
      <c r="K2848" s="139" t="s">
        <v>1281</v>
      </c>
      <c r="L2848" s="142">
        <v>1</v>
      </c>
      <c r="M2848" s="139" t="s">
        <v>1282</v>
      </c>
      <c r="N2848" s="143">
        <v>1</v>
      </c>
      <c r="O2848" s="139" t="s">
        <v>1283</v>
      </c>
      <c r="P2848" s="143">
        <v>1</v>
      </c>
    </row>
    <row r="2850" spans="1:10" ht="12.75">
      <c r="A2850" s="144" t="s">
        <v>1210</v>
      </c>
      <c r="C2850" s="145" t="s">
        <v>1211</v>
      </c>
      <c r="D2850" s="145" t="s">
        <v>1212</v>
      </c>
      <c r="F2850" s="145" t="s">
        <v>1213</v>
      </c>
      <c r="G2850" s="145" t="s">
        <v>1214</v>
      </c>
      <c r="H2850" s="145" t="s">
        <v>1215</v>
      </c>
      <c r="I2850" s="146" t="s">
        <v>1216</v>
      </c>
      <c r="J2850" s="145" t="s">
        <v>1217</v>
      </c>
    </row>
    <row r="2851" spans="1:8" ht="12.75">
      <c r="A2851" s="147" t="s">
        <v>1081</v>
      </c>
      <c r="C2851" s="148">
        <v>178.2290000000503</v>
      </c>
      <c r="D2851" s="128">
        <v>515.8396751061082</v>
      </c>
      <c r="F2851" s="128">
        <v>407</v>
      </c>
      <c r="G2851" s="128">
        <v>441.00000000046566</v>
      </c>
      <c r="H2851" s="149" t="s">
        <v>377</v>
      </c>
    </row>
    <row r="2853" spans="4:8" ht="12.75">
      <c r="D2853" s="128">
        <v>503.6135039385408</v>
      </c>
      <c r="F2853" s="128">
        <v>462.00000000046566</v>
      </c>
      <c r="G2853" s="128">
        <v>446</v>
      </c>
      <c r="H2853" s="149" t="s">
        <v>378</v>
      </c>
    </row>
    <row r="2855" spans="4:8" ht="12.75">
      <c r="D2855" s="128">
        <v>500.5</v>
      </c>
      <c r="F2855" s="128">
        <v>460</v>
      </c>
      <c r="G2855" s="128">
        <v>415</v>
      </c>
      <c r="H2855" s="149" t="s">
        <v>379</v>
      </c>
    </row>
    <row r="2857" spans="1:8" ht="12.75">
      <c r="A2857" s="144" t="s">
        <v>1218</v>
      </c>
      <c r="C2857" s="150" t="s">
        <v>1219</v>
      </c>
      <c r="D2857" s="128">
        <v>506.65105968154967</v>
      </c>
      <c r="F2857" s="128">
        <v>443.0000000001552</v>
      </c>
      <c r="G2857" s="128">
        <v>434.0000000001552</v>
      </c>
      <c r="H2857" s="128">
        <v>69.34938370374083</v>
      </c>
    </row>
    <row r="2858" spans="1:8" ht="12.75">
      <c r="A2858" s="127">
        <v>38404.986979166664</v>
      </c>
      <c r="C2858" s="150" t="s">
        <v>1220</v>
      </c>
      <c r="D2858" s="128">
        <v>8.108419498224974</v>
      </c>
      <c r="F2858" s="128">
        <v>31.192947921105365</v>
      </c>
      <c r="G2858" s="128">
        <v>16.643316977193216</v>
      </c>
      <c r="H2858" s="128">
        <v>8.108419498224974</v>
      </c>
    </row>
    <row r="2860" spans="3:8" ht="12.75">
      <c r="C2860" s="150" t="s">
        <v>1221</v>
      </c>
      <c r="D2860" s="128">
        <v>1.600395250988212</v>
      </c>
      <c r="F2860" s="128">
        <v>7.041297499118384</v>
      </c>
      <c r="G2860" s="128">
        <v>3.834865662946375</v>
      </c>
      <c r="H2860" s="128">
        <v>11.692129136812492</v>
      </c>
    </row>
    <row r="2861" spans="1:10" ht="12.75">
      <c r="A2861" s="144" t="s">
        <v>1210</v>
      </c>
      <c r="C2861" s="145" t="s">
        <v>1211</v>
      </c>
      <c r="D2861" s="145" t="s">
        <v>1212</v>
      </c>
      <c r="F2861" s="145" t="s">
        <v>1213</v>
      </c>
      <c r="G2861" s="145" t="s">
        <v>1214</v>
      </c>
      <c r="H2861" s="145" t="s">
        <v>1215</v>
      </c>
      <c r="I2861" s="146" t="s">
        <v>1216</v>
      </c>
      <c r="J2861" s="145" t="s">
        <v>1217</v>
      </c>
    </row>
    <row r="2862" spans="1:8" ht="12.75">
      <c r="A2862" s="147" t="s">
        <v>1097</v>
      </c>
      <c r="C2862" s="148">
        <v>251.61100000003353</v>
      </c>
      <c r="D2862" s="128">
        <v>4109581.903114319</v>
      </c>
      <c r="F2862" s="128">
        <v>36100</v>
      </c>
      <c r="G2862" s="128">
        <v>31600</v>
      </c>
      <c r="H2862" s="149" t="s">
        <v>380</v>
      </c>
    </row>
    <row r="2864" spans="4:8" ht="12.75">
      <c r="D2864" s="128">
        <v>4154604.4084968567</v>
      </c>
      <c r="F2864" s="128">
        <v>36000</v>
      </c>
      <c r="G2864" s="128">
        <v>31700</v>
      </c>
      <c r="H2864" s="149" t="s">
        <v>381</v>
      </c>
    </row>
    <row r="2866" spans="4:8" ht="12.75">
      <c r="D2866" s="128">
        <v>4114531.9232025146</v>
      </c>
      <c r="F2866" s="128">
        <v>36000</v>
      </c>
      <c r="G2866" s="128">
        <v>31900</v>
      </c>
      <c r="H2866" s="149" t="s">
        <v>382</v>
      </c>
    </row>
    <row r="2868" spans="1:10" ht="12.75">
      <c r="A2868" s="144" t="s">
        <v>1218</v>
      </c>
      <c r="C2868" s="150" t="s">
        <v>1219</v>
      </c>
      <c r="D2868" s="128">
        <v>4126239.4116045637</v>
      </c>
      <c r="F2868" s="128">
        <v>36033.333333333336</v>
      </c>
      <c r="G2868" s="128">
        <v>31733.333333333336</v>
      </c>
      <c r="H2868" s="128">
        <v>4092377.2721376056</v>
      </c>
      <c r="I2868" s="128">
        <v>-0.0001</v>
      </c>
      <c r="J2868" s="128">
        <v>-0.0001</v>
      </c>
    </row>
    <row r="2869" spans="1:8" ht="12.75">
      <c r="A2869" s="127">
        <v>38404.987488425926</v>
      </c>
      <c r="C2869" s="150" t="s">
        <v>1220</v>
      </c>
      <c r="D2869" s="128">
        <v>24689.17700626464</v>
      </c>
      <c r="F2869" s="128">
        <v>57.73502691896257</v>
      </c>
      <c r="G2869" s="128">
        <v>152.7525231651947</v>
      </c>
      <c r="H2869" s="128">
        <v>24689.17700626464</v>
      </c>
    </row>
    <row r="2871" spans="3:8" ht="12.75">
      <c r="C2871" s="150" t="s">
        <v>1221</v>
      </c>
      <c r="D2871" s="128">
        <v>0.5983457221805704</v>
      </c>
      <c r="F2871" s="128">
        <v>0.1602267167038739</v>
      </c>
      <c r="G2871" s="128">
        <v>0.48136299316763037</v>
      </c>
      <c r="H2871" s="128">
        <v>0.603296699313564</v>
      </c>
    </row>
    <row r="2872" spans="1:10" ht="12.75">
      <c r="A2872" s="144" t="s">
        <v>1210</v>
      </c>
      <c r="C2872" s="145" t="s">
        <v>1211</v>
      </c>
      <c r="D2872" s="145" t="s">
        <v>1212</v>
      </c>
      <c r="F2872" s="145" t="s">
        <v>1213</v>
      </c>
      <c r="G2872" s="145" t="s">
        <v>1214</v>
      </c>
      <c r="H2872" s="145" t="s">
        <v>1215</v>
      </c>
      <c r="I2872" s="146" t="s">
        <v>1216</v>
      </c>
      <c r="J2872" s="145" t="s">
        <v>1217</v>
      </c>
    </row>
    <row r="2873" spans="1:8" ht="12.75">
      <c r="A2873" s="147" t="s">
        <v>1100</v>
      </c>
      <c r="C2873" s="148">
        <v>257.6099999998696</v>
      </c>
      <c r="D2873" s="128">
        <v>323555.24277973175</v>
      </c>
      <c r="F2873" s="128">
        <v>18325</v>
      </c>
      <c r="G2873" s="128">
        <v>15887.5</v>
      </c>
      <c r="H2873" s="149" t="s">
        <v>383</v>
      </c>
    </row>
    <row r="2875" spans="4:8" ht="12.75">
      <c r="D2875" s="128">
        <v>309414.5722718239</v>
      </c>
      <c r="F2875" s="128">
        <v>17812.5</v>
      </c>
      <c r="G2875" s="128">
        <v>16005</v>
      </c>
      <c r="H2875" s="149" t="s">
        <v>384</v>
      </c>
    </row>
    <row r="2877" spans="4:8" ht="12.75">
      <c r="D2877" s="128">
        <v>313614.960793972</v>
      </c>
      <c r="F2877" s="128">
        <v>17425</v>
      </c>
      <c r="G2877" s="128">
        <v>15972.500000014901</v>
      </c>
      <c r="H2877" s="149" t="s">
        <v>385</v>
      </c>
    </row>
    <row r="2879" spans="1:10" ht="12.75">
      <c r="A2879" s="144" t="s">
        <v>1218</v>
      </c>
      <c r="C2879" s="150" t="s">
        <v>1219</v>
      </c>
      <c r="D2879" s="128">
        <v>315528.2586151759</v>
      </c>
      <c r="F2879" s="128">
        <v>17854.166666666668</v>
      </c>
      <c r="G2879" s="128">
        <v>15955.000000004966</v>
      </c>
      <c r="H2879" s="128">
        <v>298623.6752818401</v>
      </c>
      <c r="I2879" s="128">
        <v>-0.0001</v>
      </c>
      <c r="J2879" s="128">
        <v>-0.0001</v>
      </c>
    </row>
    <row r="2880" spans="1:8" ht="12.75">
      <c r="A2880" s="127">
        <v>38404.98813657407</v>
      </c>
      <c r="C2880" s="150" t="s">
        <v>1220</v>
      </c>
      <c r="D2880" s="128">
        <v>7261.898651025117</v>
      </c>
      <c r="F2880" s="128">
        <v>451.4444410260618</v>
      </c>
      <c r="G2880" s="128">
        <v>60.673305498815445</v>
      </c>
      <c r="H2880" s="128">
        <v>7261.898651025117</v>
      </c>
    </row>
    <row r="2882" spans="3:8" ht="12.75">
      <c r="C2882" s="150" t="s">
        <v>1221</v>
      </c>
      <c r="D2882" s="128">
        <v>2.301505000818916</v>
      </c>
      <c r="F2882" s="128">
        <v>2.5285102881273005</v>
      </c>
      <c r="G2882" s="128">
        <v>0.3802776903716489</v>
      </c>
      <c r="H2882" s="128">
        <v>2.4317893228563876</v>
      </c>
    </row>
    <row r="2883" spans="1:10" ht="12.75">
      <c r="A2883" s="144" t="s">
        <v>1210</v>
      </c>
      <c r="C2883" s="145" t="s">
        <v>1211</v>
      </c>
      <c r="D2883" s="145" t="s">
        <v>1212</v>
      </c>
      <c r="F2883" s="145" t="s">
        <v>1213</v>
      </c>
      <c r="G2883" s="145" t="s">
        <v>1214</v>
      </c>
      <c r="H2883" s="145" t="s">
        <v>1215</v>
      </c>
      <c r="I2883" s="146" t="s">
        <v>1216</v>
      </c>
      <c r="J2883" s="145" t="s">
        <v>1217</v>
      </c>
    </row>
    <row r="2884" spans="1:8" ht="12.75">
      <c r="A2884" s="147" t="s">
        <v>1099</v>
      </c>
      <c r="C2884" s="148">
        <v>259.9399999999441</v>
      </c>
      <c r="D2884" s="128">
        <v>3026928.1738624573</v>
      </c>
      <c r="F2884" s="128">
        <v>29200</v>
      </c>
      <c r="G2884" s="128">
        <v>26200</v>
      </c>
      <c r="H2884" s="149" t="s">
        <v>386</v>
      </c>
    </row>
    <row r="2886" spans="4:8" ht="12.75">
      <c r="D2886" s="128">
        <v>3153765.0163841248</v>
      </c>
      <c r="F2886" s="128">
        <v>29000</v>
      </c>
      <c r="G2886" s="128">
        <v>26275</v>
      </c>
      <c r="H2886" s="149" t="s">
        <v>387</v>
      </c>
    </row>
    <row r="2888" spans="4:8" ht="12.75">
      <c r="D2888" s="128">
        <v>3022125.4033088684</v>
      </c>
      <c r="F2888" s="128">
        <v>29425</v>
      </c>
      <c r="G2888" s="128">
        <v>26025</v>
      </c>
      <c r="H2888" s="149" t="s">
        <v>388</v>
      </c>
    </row>
    <row r="2890" spans="1:10" ht="12.75">
      <c r="A2890" s="144" t="s">
        <v>1218</v>
      </c>
      <c r="C2890" s="150" t="s">
        <v>1219</v>
      </c>
      <c r="D2890" s="128">
        <v>3067606.197851817</v>
      </c>
      <c r="F2890" s="128">
        <v>29208.333333333336</v>
      </c>
      <c r="G2890" s="128">
        <v>26166.666666666664</v>
      </c>
      <c r="H2890" s="128">
        <v>3039945.009847203</v>
      </c>
      <c r="I2890" s="128">
        <v>-0.0001</v>
      </c>
      <c r="J2890" s="128">
        <v>-0.0001</v>
      </c>
    </row>
    <row r="2891" spans="1:8" ht="12.75">
      <c r="A2891" s="127">
        <v>38404.98880787037</v>
      </c>
      <c r="C2891" s="150" t="s">
        <v>1220</v>
      </c>
      <c r="D2891" s="128">
        <v>74654.35793984168</v>
      </c>
      <c r="F2891" s="128">
        <v>212.62251370288453</v>
      </c>
      <c r="G2891" s="128">
        <v>128.2900359861721</v>
      </c>
      <c r="H2891" s="128">
        <v>74654.35793984168</v>
      </c>
    </row>
    <row r="2893" spans="3:8" ht="12.75">
      <c r="C2893" s="150" t="s">
        <v>1221</v>
      </c>
      <c r="D2893" s="128">
        <v>2.4336356469784364</v>
      </c>
      <c r="F2893" s="128">
        <v>0.7279515447744979</v>
      </c>
      <c r="G2893" s="128">
        <v>0.49028039230384246</v>
      </c>
      <c r="H2893" s="128">
        <v>2.4557798808207405</v>
      </c>
    </row>
    <row r="2894" spans="1:10" ht="12.75">
      <c r="A2894" s="144" t="s">
        <v>1210</v>
      </c>
      <c r="C2894" s="145" t="s">
        <v>1211</v>
      </c>
      <c r="D2894" s="145" t="s">
        <v>1212</v>
      </c>
      <c r="F2894" s="145" t="s">
        <v>1213</v>
      </c>
      <c r="G2894" s="145" t="s">
        <v>1214</v>
      </c>
      <c r="H2894" s="145" t="s">
        <v>1215</v>
      </c>
      <c r="I2894" s="146" t="s">
        <v>1216</v>
      </c>
      <c r="J2894" s="145" t="s">
        <v>1217</v>
      </c>
    </row>
    <row r="2895" spans="1:8" ht="12.75">
      <c r="A2895" s="147" t="s">
        <v>1101</v>
      </c>
      <c r="C2895" s="148">
        <v>285.2129999999888</v>
      </c>
      <c r="D2895" s="128">
        <v>4783922.927238464</v>
      </c>
      <c r="F2895" s="128">
        <v>31325</v>
      </c>
      <c r="G2895" s="128">
        <v>21825</v>
      </c>
      <c r="H2895" s="149" t="s">
        <v>389</v>
      </c>
    </row>
    <row r="2897" spans="4:8" ht="12.75">
      <c r="D2897" s="128">
        <v>4823297.167877197</v>
      </c>
      <c r="F2897" s="128">
        <v>34300</v>
      </c>
      <c r="G2897" s="128">
        <v>22225</v>
      </c>
      <c r="H2897" s="149" t="s">
        <v>390</v>
      </c>
    </row>
    <row r="2899" spans="4:8" ht="12.75">
      <c r="D2899" s="128">
        <v>4822380.831108093</v>
      </c>
      <c r="F2899" s="128">
        <v>34700</v>
      </c>
      <c r="G2899" s="128">
        <v>21650</v>
      </c>
      <c r="H2899" s="149" t="s">
        <v>391</v>
      </c>
    </row>
    <row r="2901" spans="1:10" ht="12.75">
      <c r="A2901" s="144" t="s">
        <v>1218</v>
      </c>
      <c r="C2901" s="150" t="s">
        <v>1219</v>
      </c>
      <c r="D2901" s="128">
        <v>4809866.975407918</v>
      </c>
      <c r="F2901" s="128">
        <v>33441.666666666664</v>
      </c>
      <c r="G2901" s="128">
        <v>21900</v>
      </c>
      <c r="H2901" s="128">
        <v>4782583.789941083</v>
      </c>
      <c r="I2901" s="128">
        <v>-0.0001</v>
      </c>
      <c r="J2901" s="128">
        <v>-0.0001</v>
      </c>
    </row>
    <row r="2902" spans="1:8" ht="12.75">
      <c r="A2902" s="127">
        <v>38404.98949074074</v>
      </c>
      <c r="C2902" s="150" t="s">
        <v>1220</v>
      </c>
      <c r="D2902" s="128">
        <v>22472.87575812228</v>
      </c>
      <c r="F2902" s="128">
        <v>1843.9653828999428</v>
      </c>
      <c r="G2902" s="128">
        <v>294.7456530637899</v>
      </c>
      <c r="H2902" s="128">
        <v>22472.87575812228</v>
      </c>
    </row>
    <row r="2904" spans="3:8" ht="12.75">
      <c r="C2904" s="150" t="s">
        <v>1221</v>
      </c>
      <c r="D2904" s="128">
        <v>0.4672244757084241</v>
      </c>
      <c r="F2904" s="128">
        <v>5.51397572758518</v>
      </c>
      <c r="G2904" s="128">
        <v>1.3458705619351137</v>
      </c>
      <c r="H2904" s="128">
        <v>0.469889849193821</v>
      </c>
    </row>
    <row r="2905" spans="1:10" ht="12.75">
      <c r="A2905" s="144" t="s">
        <v>1210</v>
      </c>
      <c r="C2905" s="145" t="s">
        <v>1211</v>
      </c>
      <c r="D2905" s="145" t="s">
        <v>1212</v>
      </c>
      <c r="F2905" s="145" t="s">
        <v>1213</v>
      </c>
      <c r="G2905" s="145" t="s">
        <v>1214</v>
      </c>
      <c r="H2905" s="145" t="s">
        <v>1215</v>
      </c>
      <c r="I2905" s="146" t="s">
        <v>1216</v>
      </c>
      <c r="J2905" s="145" t="s">
        <v>1217</v>
      </c>
    </row>
    <row r="2906" spans="1:8" ht="12.75">
      <c r="A2906" s="147" t="s">
        <v>1097</v>
      </c>
      <c r="C2906" s="148">
        <v>288.1579999998212</v>
      </c>
      <c r="D2906" s="128">
        <v>421002.67281246185</v>
      </c>
      <c r="F2906" s="128">
        <v>6090</v>
      </c>
      <c r="G2906" s="128">
        <v>5510</v>
      </c>
      <c r="H2906" s="149" t="s">
        <v>392</v>
      </c>
    </row>
    <row r="2908" spans="4:8" ht="12.75">
      <c r="D2908" s="128">
        <v>423942.30494213104</v>
      </c>
      <c r="F2908" s="128">
        <v>6090</v>
      </c>
      <c r="G2908" s="128">
        <v>5510</v>
      </c>
      <c r="H2908" s="149" t="s">
        <v>170</v>
      </c>
    </row>
    <row r="2910" spans="4:8" ht="12.75">
      <c r="D2910" s="128">
        <v>425527.7305455208</v>
      </c>
      <c r="F2910" s="128">
        <v>6090</v>
      </c>
      <c r="G2910" s="128">
        <v>5510</v>
      </c>
      <c r="H2910" s="149" t="s">
        <v>171</v>
      </c>
    </row>
    <row r="2912" spans="1:10" ht="12.75">
      <c r="A2912" s="144" t="s">
        <v>1218</v>
      </c>
      <c r="C2912" s="150" t="s">
        <v>1219</v>
      </c>
      <c r="D2912" s="128">
        <v>423490.90276670456</v>
      </c>
      <c r="F2912" s="128">
        <v>6090</v>
      </c>
      <c r="G2912" s="128">
        <v>5510</v>
      </c>
      <c r="H2912" s="128">
        <v>417695.393917147</v>
      </c>
      <c r="I2912" s="128">
        <v>-0.0001</v>
      </c>
      <c r="J2912" s="128">
        <v>-0.0001</v>
      </c>
    </row>
    <row r="2913" spans="1:8" ht="12.75">
      <c r="A2913" s="127">
        <v>38404.98991898148</v>
      </c>
      <c r="C2913" s="150" t="s">
        <v>1220</v>
      </c>
      <c r="D2913" s="128">
        <v>2296.053094953109</v>
      </c>
      <c r="H2913" s="128">
        <v>2296.053094953109</v>
      </c>
    </row>
    <row r="2915" spans="3:8" ht="12.75">
      <c r="C2915" s="150" t="s">
        <v>1221</v>
      </c>
      <c r="D2915" s="128">
        <v>0.5421729439647429</v>
      </c>
      <c r="F2915" s="128">
        <v>0</v>
      </c>
      <c r="G2915" s="128">
        <v>0</v>
      </c>
      <c r="H2915" s="128">
        <v>0.5496955744282276</v>
      </c>
    </row>
    <row r="2916" spans="1:10" ht="12.75">
      <c r="A2916" s="144" t="s">
        <v>1210</v>
      </c>
      <c r="C2916" s="145" t="s">
        <v>1211</v>
      </c>
      <c r="D2916" s="145" t="s">
        <v>1212</v>
      </c>
      <c r="F2916" s="145" t="s">
        <v>1213</v>
      </c>
      <c r="G2916" s="145" t="s">
        <v>1214</v>
      </c>
      <c r="H2916" s="145" t="s">
        <v>1215</v>
      </c>
      <c r="I2916" s="146" t="s">
        <v>1216</v>
      </c>
      <c r="J2916" s="145" t="s">
        <v>1217</v>
      </c>
    </row>
    <row r="2917" spans="1:8" ht="12.75">
      <c r="A2917" s="147" t="s">
        <v>1098</v>
      </c>
      <c r="C2917" s="148">
        <v>334.94100000010803</v>
      </c>
      <c r="D2917" s="128">
        <v>42067.20787477493</v>
      </c>
      <c r="F2917" s="128">
        <v>40000</v>
      </c>
      <c r="H2917" s="149" t="s">
        <v>172</v>
      </c>
    </row>
    <row r="2919" spans="4:8" ht="12.75">
      <c r="D2919" s="128">
        <v>41843.6476174593</v>
      </c>
      <c r="F2919" s="128">
        <v>40000</v>
      </c>
      <c r="H2919" s="149" t="s">
        <v>173</v>
      </c>
    </row>
    <row r="2921" spans="4:8" ht="12.75">
      <c r="D2921" s="128">
        <v>42360.08342140913</v>
      </c>
      <c r="F2921" s="128">
        <v>40100</v>
      </c>
      <c r="H2921" s="149" t="s">
        <v>174</v>
      </c>
    </row>
    <row r="2923" spans="1:10" ht="12.75">
      <c r="A2923" s="144" t="s">
        <v>1218</v>
      </c>
      <c r="C2923" s="150" t="s">
        <v>1219</v>
      </c>
      <c r="D2923" s="128">
        <v>42090.31297121446</v>
      </c>
      <c r="F2923" s="128">
        <v>40033.333333333336</v>
      </c>
      <c r="H2923" s="128">
        <v>2056.97963788112</v>
      </c>
      <c r="I2923" s="128">
        <v>-0.0001</v>
      </c>
      <c r="J2923" s="128">
        <v>-0.0001</v>
      </c>
    </row>
    <row r="2924" spans="1:8" ht="12.75">
      <c r="A2924" s="127">
        <v>38404.99034722222</v>
      </c>
      <c r="C2924" s="150" t="s">
        <v>1220</v>
      </c>
      <c r="D2924" s="128">
        <v>258.99202499542423</v>
      </c>
      <c r="F2924" s="128">
        <v>57.73502691896257</v>
      </c>
      <c r="H2924" s="128">
        <v>258.99202499542423</v>
      </c>
    </row>
    <row r="2926" spans="3:8" ht="12.75">
      <c r="C2926" s="150" t="s">
        <v>1221</v>
      </c>
      <c r="D2926" s="128">
        <v>0.6153245407620247</v>
      </c>
      <c r="F2926" s="128">
        <v>0.14421738614228782</v>
      </c>
      <c r="H2926" s="128">
        <v>12.590889099038924</v>
      </c>
    </row>
    <row r="2927" spans="1:10" ht="12.75">
      <c r="A2927" s="144" t="s">
        <v>1210</v>
      </c>
      <c r="C2927" s="145" t="s">
        <v>1211</v>
      </c>
      <c r="D2927" s="145" t="s">
        <v>1212</v>
      </c>
      <c r="F2927" s="145" t="s">
        <v>1213</v>
      </c>
      <c r="G2927" s="145" t="s">
        <v>1214</v>
      </c>
      <c r="H2927" s="145" t="s">
        <v>1215</v>
      </c>
      <c r="I2927" s="146" t="s">
        <v>1216</v>
      </c>
      <c r="J2927" s="145" t="s">
        <v>1217</v>
      </c>
    </row>
    <row r="2928" spans="1:8" ht="12.75">
      <c r="A2928" s="147" t="s">
        <v>1102</v>
      </c>
      <c r="C2928" s="148">
        <v>393.36599999992177</v>
      </c>
      <c r="D2928" s="128">
        <v>194991.27078700066</v>
      </c>
      <c r="F2928" s="128">
        <v>8100</v>
      </c>
      <c r="G2928" s="128">
        <v>8200</v>
      </c>
      <c r="H2928" s="149" t="s">
        <v>175</v>
      </c>
    </row>
    <row r="2930" spans="4:8" ht="12.75">
      <c r="D2930" s="128">
        <v>200288.37742638588</v>
      </c>
      <c r="F2930" s="128">
        <v>8200</v>
      </c>
      <c r="G2930" s="128">
        <v>8200</v>
      </c>
      <c r="H2930" s="149" t="s">
        <v>176</v>
      </c>
    </row>
    <row r="2932" spans="4:8" ht="12.75">
      <c r="D2932" s="128">
        <v>197487.59199500084</v>
      </c>
      <c r="F2932" s="128">
        <v>8200</v>
      </c>
      <c r="G2932" s="128">
        <v>8100</v>
      </c>
      <c r="H2932" s="149" t="s">
        <v>177</v>
      </c>
    </row>
    <row r="2934" spans="1:10" ht="12.75">
      <c r="A2934" s="144" t="s">
        <v>1218</v>
      </c>
      <c r="C2934" s="150" t="s">
        <v>1219</v>
      </c>
      <c r="D2934" s="128">
        <v>197589.08006946248</v>
      </c>
      <c r="F2934" s="128">
        <v>8166.666666666666</v>
      </c>
      <c r="G2934" s="128">
        <v>8166.666666666666</v>
      </c>
      <c r="H2934" s="128">
        <v>189422.4134027958</v>
      </c>
      <c r="I2934" s="128">
        <v>-0.0001</v>
      </c>
      <c r="J2934" s="128">
        <v>-0.0001</v>
      </c>
    </row>
    <row r="2935" spans="1:8" ht="12.75">
      <c r="A2935" s="127">
        <v>38404.99081018518</v>
      </c>
      <c r="C2935" s="150" t="s">
        <v>1220</v>
      </c>
      <c r="D2935" s="128">
        <v>2650.0112375609315</v>
      </c>
      <c r="F2935" s="128">
        <v>57.73502691896257</v>
      </c>
      <c r="G2935" s="128">
        <v>57.73502691896257</v>
      </c>
      <c r="H2935" s="128">
        <v>2650.0112375609315</v>
      </c>
    </row>
    <row r="2937" spans="3:8" ht="12.75">
      <c r="C2937" s="150" t="s">
        <v>1221</v>
      </c>
      <c r="D2937" s="128">
        <v>1.3411729214131265</v>
      </c>
      <c r="F2937" s="128">
        <v>0.7069595132934192</v>
      </c>
      <c r="G2937" s="128">
        <v>0.7069595132934192</v>
      </c>
      <c r="H2937" s="128">
        <v>1.3989956045622944</v>
      </c>
    </row>
    <row r="2938" spans="1:10" ht="12.75">
      <c r="A2938" s="144" t="s">
        <v>1210</v>
      </c>
      <c r="C2938" s="145" t="s">
        <v>1211</v>
      </c>
      <c r="D2938" s="145" t="s">
        <v>1212</v>
      </c>
      <c r="F2938" s="145" t="s">
        <v>1213</v>
      </c>
      <c r="G2938" s="145" t="s">
        <v>1214</v>
      </c>
      <c r="H2938" s="145" t="s">
        <v>1215</v>
      </c>
      <c r="I2938" s="146" t="s">
        <v>1216</v>
      </c>
      <c r="J2938" s="145" t="s">
        <v>1217</v>
      </c>
    </row>
    <row r="2939" spans="1:8" ht="12.75">
      <c r="A2939" s="147" t="s">
        <v>1096</v>
      </c>
      <c r="C2939" s="148">
        <v>396.15199999976903</v>
      </c>
      <c r="D2939" s="128">
        <v>324090.2912020683</v>
      </c>
      <c r="F2939" s="128">
        <v>111600</v>
      </c>
      <c r="G2939" s="128">
        <v>110200</v>
      </c>
      <c r="H2939" s="149" t="s">
        <v>178</v>
      </c>
    </row>
    <row r="2941" spans="4:8" ht="12.75">
      <c r="D2941" s="128">
        <v>323254.3109674454</v>
      </c>
      <c r="F2941" s="128">
        <v>112000</v>
      </c>
      <c r="G2941" s="128">
        <v>112300</v>
      </c>
      <c r="H2941" s="149" t="s">
        <v>179</v>
      </c>
    </row>
    <row r="2943" spans="4:8" ht="12.75">
      <c r="D2943" s="128">
        <v>323600.4375357628</v>
      </c>
      <c r="F2943" s="128">
        <v>111800</v>
      </c>
      <c r="G2943" s="128">
        <v>111200</v>
      </c>
      <c r="H2943" s="149" t="s">
        <v>180</v>
      </c>
    </row>
    <row r="2945" spans="1:10" ht="12.75">
      <c r="A2945" s="144" t="s">
        <v>1218</v>
      </c>
      <c r="C2945" s="150" t="s">
        <v>1219</v>
      </c>
      <c r="D2945" s="128">
        <v>323648.3465684255</v>
      </c>
      <c r="F2945" s="128">
        <v>111800</v>
      </c>
      <c r="G2945" s="128">
        <v>111233.33333333334</v>
      </c>
      <c r="H2945" s="128">
        <v>212128.64779712152</v>
      </c>
      <c r="I2945" s="128">
        <v>-0.0001</v>
      </c>
      <c r="J2945" s="128">
        <v>-0.0001</v>
      </c>
    </row>
    <row r="2946" spans="1:8" ht="12.75">
      <c r="A2946" s="127">
        <v>38404.991273148145</v>
      </c>
      <c r="C2946" s="150" t="s">
        <v>1220</v>
      </c>
      <c r="D2946" s="128">
        <v>420.0442771180002</v>
      </c>
      <c r="F2946" s="128">
        <v>200</v>
      </c>
      <c r="G2946" s="128">
        <v>1050.3967504392488</v>
      </c>
      <c r="H2946" s="128">
        <v>420.0442771180002</v>
      </c>
    </row>
    <row r="2948" spans="3:8" ht="12.75">
      <c r="C2948" s="150" t="s">
        <v>1221</v>
      </c>
      <c r="D2948" s="128">
        <v>0.12978415665386225</v>
      </c>
      <c r="F2948" s="128">
        <v>0.17889087656529518</v>
      </c>
      <c r="G2948" s="128">
        <v>0.9443183252375625</v>
      </c>
      <c r="H2948" s="128">
        <v>0.19801393233776132</v>
      </c>
    </row>
    <row r="2949" spans="1:10" ht="12.75">
      <c r="A2949" s="144" t="s">
        <v>1210</v>
      </c>
      <c r="C2949" s="145" t="s">
        <v>1211</v>
      </c>
      <c r="D2949" s="145" t="s">
        <v>1212</v>
      </c>
      <c r="F2949" s="145" t="s">
        <v>1213</v>
      </c>
      <c r="G2949" s="145" t="s">
        <v>1214</v>
      </c>
      <c r="H2949" s="145" t="s">
        <v>1215</v>
      </c>
      <c r="I2949" s="146" t="s">
        <v>1216</v>
      </c>
      <c r="J2949" s="145" t="s">
        <v>1217</v>
      </c>
    </row>
    <row r="2950" spans="1:8" ht="12.75">
      <c r="A2950" s="147" t="s">
        <v>1103</v>
      </c>
      <c r="C2950" s="148">
        <v>589.5920000001788</v>
      </c>
      <c r="D2950" s="128">
        <v>12880.62132307887</v>
      </c>
      <c r="F2950" s="128">
        <v>1890</v>
      </c>
      <c r="G2950" s="128">
        <v>1879.9999999981374</v>
      </c>
      <c r="H2950" s="149" t="s">
        <v>181</v>
      </c>
    </row>
    <row r="2952" spans="4:8" ht="12.75">
      <c r="D2952" s="128">
        <v>13009.849442049861</v>
      </c>
      <c r="F2952" s="128">
        <v>1900</v>
      </c>
      <c r="G2952" s="128">
        <v>1879.9999999981374</v>
      </c>
      <c r="H2952" s="149" t="s">
        <v>182</v>
      </c>
    </row>
    <row r="2954" spans="4:8" ht="12.75">
      <c r="D2954" s="128">
        <v>13338.643017455935</v>
      </c>
      <c r="F2954" s="128">
        <v>1879.9999999981374</v>
      </c>
      <c r="G2954" s="128">
        <v>1870.0000000018626</v>
      </c>
      <c r="H2954" s="149" t="s">
        <v>183</v>
      </c>
    </row>
    <row r="2956" spans="1:10" ht="12.75">
      <c r="A2956" s="144" t="s">
        <v>1218</v>
      </c>
      <c r="C2956" s="150" t="s">
        <v>1219</v>
      </c>
      <c r="D2956" s="128">
        <v>13076.371260861557</v>
      </c>
      <c r="F2956" s="128">
        <v>1889.9999999993793</v>
      </c>
      <c r="G2956" s="128">
        <v>1876.6666666660458</v>
      </c>
      <c r="H2956" s="128">
        <v>11193.44239056929</v>
      </c>
      <c r="I2956" s="128">
        <v>-0.0001</v>
      </c>
      <c r="J2956" s="128">
        <v>-0.0001</v>
      </c>
    </row>
    <row r="2957" spans="1:8" ht="12.75">
      <c r="A2957" s="127">
        <v>38404.99175925926</v>
      </c>
      <c r="C2957" s="150" t="s">
        <v>1220</v>
      </c>
      <c r="D2957" s="128">
        <v>236.14578635566107</v>
      </c>
      <c r="F2957" s="128">
        <v>10.000000000953674</v>
      </c>
      <c r="G2957" s="128">
        <v>5.77350268969384</v>
      </c>
      <c r="H2957" s="128">
        <v>236.14578635566107</v>
      </c>
    </row>
    <row r="2959" spans="3:8" ht="12.75">
      <c r="C2959" s="150" t="s">
        <v>1221</v>
      </c>
      <c r="D2959" s="128">
        <v>1.8058969238848477</v>
      </c>
      <c r="F2959" s="128">
        <v>0.5291005291511618</v>
      </c>
      <c r="G2959" s="128">
        <v>0.30764667973512</v>
      </c>
      <c r="H2959" s="128">
        <v>2.109679740297041</v>
      </c>
    </row>
    <row r="2960" spans="1:10" ht="12.75">
      <c r="A2960" s="144" t="s">
        <v>1210</v>
      </c>
      <c r="C2960" s="145" t="s">
        <v>1211</v>
      </c>
      <c r="D2960" s="145" t="s">
        <v>1212</v>
      </c>
      <c r="F2960" s="145" t="s">
        <v>1213</v>
      </c>
      <c r="G2960" s="145" t="s">
        <v>1214</v>
      </c>
      <c r="H2960" s="145" t="s">
        <v>1215</v>
      </c>
      <c r="I2960" s="146" t="s">
        <v>1216</v>
      </c>
      <c r="J2960" s="145" t="s">
        <v>1217</v>
      </c>
    </row>
    <row r="2961" spans="1:8" ht="12.75">
      <c r="A2961" s="147" t="s">
        <v>1104</v>
      </c>
      <c r="C2961" s="148">
        <v>766.4900000002235</v>
      </c>
      <c r="D2961" s="128">
        <v>1835.6442963127047</v>
      </c>
      <c r="F2961" s="128">
        <v>1603</v>
      </c>
      <c r="G2961" s="128">
        <v>1749</v>
      </c>
      <c r="H2961" s="149" t="s">
        <v>184</v>
      </c>
    </row>
    <row r="2963" spans="4:8" ht="12.75">
      <c r="D2963" s="128">
        <v>1852.873490203172</v>
      </c>
      <c r="F2963" s="128">
        <v>1684</v>
      </c>
      <c r="G2963" s="128">
        <v>1595</v>
      </c>
      <c r="H2963" s="149" t="s">
        <v>185</v>
      </c>
    </row>
    <row r="2965" spans="4:8" ht="12.75">
      <c r="D2965" s="128">
        <v>1839.5</v>
      </c>
      <c r="F2965" s="128">
        <v>1822</v>
      </c>
      <c r="G2965" s="128">
        <v>1721</v>
      </c>
      <c r="H2965" s="149" t="s">
        <v>186</v>
      </c>
    </row>
    <row r="2967" spans="1:10" ht="12.75">
      <c r="A2967" s="144" t="s">
        <v>1218</v>
      </c>
      <c r="C2967" s="150" t="s">
        <v>1219</v>
      </c>
      <c r="D2967" s="128">
        <v>1842.672595505292</v>
      </c>
      <c r="F2967" s="128">
        <v>1703</v>
      </c>
      <c r="G2967" s="128">
        <v>1688.3333333333335</v>
      </c>
      <c r="H2967" s="128">
        <v>147.2921077004142</v>
      </c>
      <c r="I2967" s="128">
        <v>-0.0001</v>
      </c>
      <c r="J2967" s="128">
        <v>-0.0001</v>
      </c>
    </row>
    <row r="2968" spans="1:8" ht="12.75">
      <c r="A2968" s="127">
        <v>38404.992256944446</v>
      </c>
      <c r="C2968" s="150" t="s">
        <v>1220</v>
      </c>
      <c r="D2968" s="128">
        <v>9.042140355527524</v>
      </c>
      <c r="F2968" s="128">
        <v>110.7293998900021</v>
      </c>
      <c r="G2968" s="128">
        <v>82.03251387915242</v>
      </c>
      <c r="H2968" s="128">
        <v>9.042140355527524</v>
      </c>
    </row>
    <row r="2970" spans="3:8" ht="12.75">
      <c r="C2970" s="150" t="s">
        <v>1221</v>
      </c>
      <c r="D2970" s="128">
        <v>0.49070791944176145</v>
      </c>
      <c r="F2970" s="128">
        <v>6.50201995830899</v>
      </c>
      <c r="G2970" s="128">
        <v>4.858786606859963</v>
      </c>
      <c r="H2970" s="128">
        <v>6.138917078923772</v>
      </c>
    </row>
    <row r="2971" spans="1:16" ht="12.75">
      <c r="A2971" s="138" t="s">
        <v>1275</v>
      </c>
      <c r="B2971" s="133" t="s">
        <v>187</v>
      </c>
      <c r="D2971" s="138" t="s">
        <v>1276</v>
      </c>
      <c r="E2971" s="133" t="s">
        <v>1277</v>
      </c>
      <c r="F2971" s="134" t="s">
        <v>1173</v>
      </c>
      <c r="G2971" s="139" t="s">
        <v>1279</v>
      </c>
      <c r="H2971" s="140">
        <v>2</v>
      </c>
      <c r="I2971" s="141" t="s">
        <v>1280</v>
      </c>
      <c r="J2971" s="140">
        <v>11</v>
      </c>
      <c r="K2971" s="139" t="s">
        <v>1281</v>
      </c>
      <c r="L2971" s="142">
        <v>1</v>
      </c>
      <c r="M2971" s="139" t="s">
        <v>1282</v>
      </c>
      <c r="N2971" s="143">
        <v>1</v>
      </c>
      <c r="O2971" s="139" t="s">
        <v>1283</v>
      </c>
      <c r="P2971" s="143">
        <v>1</v>
      </c>
    </row>
    <row r="2973" spans="1:10" ht="12.75">
      <c r="A2973" s="144" t="s">
        <v>1210</v>
      </c>
      <c r="C2973" s="145" t="s">
        <v>1211</v>
      </c>
      <c r="D2973" s="145" t="s">
        <v>1212</v>
      </c>
      <c r="F2973" s="145" t="s">
        <v>1213</v>
      </c>
      <c r="G2973" s="145" t="s">
        <v>1214</v>
      </c>
      <c r="H2973" s="145" t="s">
        <v>1215</v>
      </c>
      <c r="I2973" s="146" t="s">
        <v>1216</v>
      </c>
      <c r="J2973" s="145" t="s">
        <v>1217</v>
      </c>
    </row>
    <row r="2974" spans="1:8" ht="12.75">
      <c r="A2974" s="147" t="s">
        <v>1081</v>
      </c>
      <c r="C2974" s="148">
        <v>178.2290000000503</v>
      </c>
      <c r="D2974" s="128">
        <v>720.0620424766093</v>
      </c>
      <c r="F2974" s="128">
        <v>365</v>
      </c>
      <c r="G2974" s="128">
        <v>456</v>
      </c>
      <c r="H2974" s="149" t="s">
        <v>188</v>
      </c>
    </row>
    <row r="2976" spans="4:8" ht="12.75">
      <c r="D2976" s="128">
        <v>687.2162665333599</v>
      </c>
      <c r="F2976" s="128">
        <v>401.99999999953434</v>
      </c>
      <c r="G2976" s="128">
        <v>362</v>
      </c>
      <c r="H2976" s="149" t="s">
        <v>189</v>
      </c>
    </row>
    <row r="2978" spans="4:8" ht="12.75">
      <c r="D2978" s="128">
        <v>764.7082962943241</v>
      </c>
      <c r="F2978" s="128">
        <v>361</v>
      </c>
      <c r="G2978" s="128">
        <v>361</v>
      </c>
      <c r="H2978" s="149" t="s">
        <v>190</v>
      </c>
    </row>
    <row r="2980" spans="1:8" ht="12.75">
      <c r="A2980" s="144" t="s">
        <v>1218</v>
      </c>
      <c r="C2980" s="150" t="s">
        <v>1219</v>
      </c>
      <c r="D2980" s="128">
        <v>723.9955351014312</v>
      </c>
      <c r="F2980" s="128">
        <v>375.9999999998448</v>
      </c>
      <c r="G2980" s="128">
        <v>393</v>
      </c>
      <c r="H2980" s="128">
        <v>337.2320341703893</v>
      </c>
    </row>
    <row r="2981" spans="1:8" ht="12.75">
      <c r="A2981" s="127">
        <v>38404.994525462964</v>
      </c>
      <c r="C2981" s="150" t="s">
        <v>1220</v>
      </c>
      <c r="D2981" s="128">
        <v>38.89547457340641</v>
      </c>
      <c r="F2981" s="128">
        <v>22.60530911064656</v>
      </c>
      <c r="G2981" s="128">
        <v>54.561891462814955</v>
      </c>
      <c r="H2981" s="128">
        <v>38.89547457340641</v>
      </c>
    </row>
    <row r="2983" spans="3:8" ht="12.75">
      <c r="C2983" s="150" t="s">
        <v>1221</v>
      </c>
      <c r="D2983" s="128">
        <v>5.372336249001478</v>
      </c>
      <c r="F2983" s="128">
        <v>6.012050295387205</v>
      </c>
      <c r="G2983" s="128">
        <v>13.883432942192103</v>
      </c>
      <c r="H2983" s="128">
        <v>11.533742536972081</v>
      </c>
    </row>
    <row r="2984" spans="1:10" ht="12.75">
      <c r="A2984" s="144" t="s">
        <v>1210</v>
      </c>
      <c r="C2984" s="145" t="s">
        <v>1211</v>
      </c>
      <c r="D2984" s="145" t="s">
        <v>1212</v>
      </c>
      <c r="F2984" s="145" t="s">
        <v>1213</v>
      </c>
      <c r="G2984" s="145" t="s">
        <v>1214</v>
      </c>
      <c r="H2984" s="145" t="s">
        <v>1215</v>
      </c>
      <c r="I2984" s="146" t="s">
        <v>1216</v>
      </c>
      <c r="J2984" s="145" t="s">
        <v>1217</v>
      </c>
    </row>
    <row r="2985" spans="1:8" ht="12.75">
      <c r="A2985" s="147" t="s">
        <v>1097</v>
      </c>
      <c r="C2985" s="148">
        <v>251.61100000003353</v>
      </c>
      <c r="D2985" s="128">
        <v>4894755.852203369</v>
      </c>
      <c r="F2985" s="128">
        <v>37600</v>
      </c>
      <c r="G2985" s="128">
        <v>33700</v>
      </c>
      <c r="H2985" s="149" t="s">
        <v>191</v>
      </c>
    </row>
    <row r="2987" spans="4:8" ht="12.75">
      <c r="D2987" s="128">
        <v>4795080.607673645</v>
      </c>
      <c r="F2987" s="128">
        <v>37300</v>
      </c>
      <c r="G2987" s="128">
        <v>33300</v>
      </c>
      <c r="H2987" s="149" t="s">
        <v>192</v>
      </c>
    </row>
    <row r="2989" spans="4:8" ht="12.75">
      <c r="D2989" s="128">
        <v>5084409.408119202</v>
      </c>
      <c r="F2989" s="128">
        <v>38000</v>
      </c>
      <c r="G2989" s="128">
        <v>32700</v>
      </c>
      <c r="H2989" s="149" t="s">
        <v>193</v>
      </c>
    </row>
    <row r="2991" spans="1:10" ht="12.75">
      <c r="A2991" s="144" t="s">
        <v>1218</v>
      </c>
      <c r="C2991" s="150" t="s">
        <v>1219</v>
      </c>
      <c r="D2991" s="128">
        <v>4924748.622665405</v>
      </c>
      <c r="F2991" s="128">
        <v>37633.333333333336</v>
      </c>
      <c r="G2991" s="128">
        <v>33233.333333333336</v>
      </c>
      <c r="H2991" s="128">
        <v>4889336.976079059</v>
      </c>
      <c r="I2991" s="128">
        <v>-0.0001</v>
      </c>
      <c r="J2991" s="128">
        <v>-0.0001</v>
      </c>
    </row>
    <row r="2992" spans="1:8" ht="12.75">
      <c r="A2992" s="127">
        <v>38404.995034722226</v>
      </c>
      <c r="C2992" s="150" t="s">
        <v>1220</v>
      </c>
      <c r="D2992" s="128">
        <v>146977.76499121674</v>
      </c>
      <c r="F2992" s="128">
        <v>351.1884584284246</v>
      </c>
      <c r="G2992" s="128">
        <v>503.32229568471666</v>
      </c>
      <c r="H2992" s="128">
        <v>146977.76499121674</v>
      </c>
    </row>
    <row r="2994" spans="3:8" ht="12.75">
      <c r="C2994" s="150" t="s">
        <v>1221</v>
      </c>
      <c r="D2994" s="128">
        <v>2.984472432050115</v>
      </c>
      <c r="F2994" s="128">
        <v>0.933184566240278</v>
      </c>
      <c r="G2994" s="128">
        <v>1.5145104183090772</v>
      </c>
      <c r="H2994" s="128">
        <v>3.006087854248976</v>
      </c>
    </row>
    <row r="2995" spans="1:10" ht="12.75">
      <c r="A2995" s="144" t="s">
        <v>1210</v>
      </c>
      <c r="C2995" s="145" t="s">
        <v>1211</v>
      </c>
      <c r="D2995" s="145" t="s">
        <v>1212</v>
      </c>
      <c r="F2995" s="145" t="s">
        <v>1213</v>
      </c>
      <c r="G2995" s="145" t="s">
        <v>1214</v>
      </c>
      <c r="H2995" s="145" t="s">
        <v>1215</v>
      </c>
      <c r="I2995" s="146" t="s">
        <v>1216</v>
      </c>
      <c r="J2995" s="145" t="s">
        <v>1217</v>
      </c>
    </row>
    <row r="2996" spans="1:8" ht="12.75">
      <c r="A2996" s="147" t="s">
        <v>1100</v>
      </c>
      <c r="C2996" s="148">
        <v>257.6099999998696</v>
      </c>
      <c r="D2996" s="128">
        <v>450158.8480153084</v>
      </c>
      <c r="F2996" s="128">
        <v>19070</v>
      </c>
      <c r="G2996" s="128">
        <v>16482.5</v>
      </c>
      <c r="H2996" s="149" t="s">
        <v>194</v>
      </c>
    </row>
    <row r="2998" spans="4:8" ht="12.75">
      <c r="D2998" s="128">
        <v>454697.879406929</v>
      </c>
      <c r="F2998" s="128">
        <v>19120</v>
      </c>
      <c r="G2998" s="128">
        <v>16267.5</v>
      </c>
      <c r="H2998" s="149" t="s">
        <v>195</v>
      </c>
    </row>
    <row r="3000" spans="4:8" ht="12.75">
      <c r="D3000" s="128">
        <v>447467.66335201263</v>
      </c>
      <c r="F3000" s="128">
        <v>19177.5</v>
      </c>
      <c r="G3000" s="128">
        <v>16405</v>
      </c>
      <c r="H3000" s="149" t="s">
        <v>196</v>
      </c>
    </row>
    <row r="3002" spans="1:10" ht="12.75">
      <c r="A3002" s="144" t="s">
        <v>1218</v>
      </c>
      <c r="C3002" s="150" t="s">
        <v>1219</v>
      </c>
      <c r="D3002" s="128">
        <v>450774.79692475</v>
      </c>
      <c r="F3002" s="128">
        <v>19122.5</v>
      </c>
      <c r="G3002" s="128">
        <v>16385</v>
      </c>
      <c r="H3002" s="128">
        <v>433021.04692475</v>
      </c>
      <c r="I3002" s="128">
        <v>-0.0001</v>
      </c>
      <c r="J3002" s="128">
        <v>-0.0001</v>
      </c>
    </row>
    <row r="3003" spans="1:8" ht="12.75">
      <c r="A3003" s="127">
        <v>38404.99568287037</v>
      </c>
      <c r="C3003" s="150" t="s">
        <v>1220</v>
      </c>
      <c r="D3003" s="128">
        <v>3654.251064791697</v>
      </c>
      <c r="F3003" s="128">
        <v>53.79358697837504</v>
      </c>
      <c r="G3003" s="128">
        <v>108.88640870191284</v>
      </c>
      <c r="H3003" s="128">
        <v>3654.251064791697</v>
      </c>
    </row>
    <row r="3005" spans="3:8" ht="12.75">
      <c r="C3005" s="150" t="s">
        <v>1221</v>
      </c>
      <c r="D3005" s="128">
        <v>0.8106600213058761</v>
      </c>
      <c r="F3005" s="128">
        <v>0.2813104300084981</v>
      </c>
      <c r="G3005" s="128">
        <v>0.6645493359897031</v>
      </c>
      <c r="H3005" s="128">
        <v>0.8438968707742123</v>
      </c>
    </row>
    <row r="3006" spans="1:10" ht="12.75">
      <c r="A3006" s="144" t="s">
        <v>1210</v>
      </c>
      <c r="C3006" s="145" t="s">
        <v>1211</v>
      </c>
      <c r="D3006" s="145" t="s">
        <v>1212</v>
      </c>
      <c r="F3006" s="145" t="s">
        <v>1213</v>
      </c>
      <c r="G3006" s="145" t="s">
        <v>1214</v>
      </c>
      <c r="H3006" s="145" t="s">
        <v>1215</v>
      </c>
      <c r="I3006" s="146" t="s">
        <v>1216</v>
      </c>
      <c r="J3006" s="145" t="s">
        <v>1217</v>
      </c>
    </row>
    <row r="3007" spans="1:8" ht="12.75">
      <c r="A3007" s="147" t="s">
        <v>1099</v>
      </c>
      <c r="C3007" s="148">
        <v>259.9399999999441</v>
      </c>
      <c r="D3007" s="128">
        <v>4351552.667617798</v>
      </c>
      <c r="F3007" s="128">
        <v>32725</v>
      </c>
      <c r="G3007" s="128">
        <v>28875</v>
      </c>
      <c r="H3007" s="149" t="s">
        <v>197</v>
      </c>
    </row>
    <row r="3009" spans="4:8" ht="12.75">
      <c r="D3009" s="128">
        <v>4315030.160934448</v>
      </c>
      <c r="F3009" s="128">
        <v>32700</v>
      </c>
      <c r="G3009" s="128">
        <v>28650</v>
      </c>
      <c r="H3009" s="149" t="s">
        <v>198</v>
      </c>
    </row>
    <row r="3011" spans="4:8" ht="12.75">
      <c r="D3011" s="128">
        <v>4403800.455131531</v>
      </c>
      <c r="F3011" s="128">
        <v>32525</v>
      </c>
      <c r="G3011" s="128">
        <v>28775</v>
      </c>
      <c r="H3011" s="149" t="s">
        <v>199</v>
      </c>
    </row>
    <row r="3013" spans="1:10" ht="12.75">
      <c r="A3013" s="144" t="s">
        <v>1218</v>
      </c>
      <c r="C3013" s="150" t="s">
        <v>1219</v>
      </c>
      <c r="D3013" s="128">
        <v>4356794.427894592</v>
      </c>
      <c r="F3013" s="128">
        <v>32650</v>
      </c>
      <c r="G3013" s="128">
        <v>28766.666666666664</v>
      </c>
      <c r="H3013" s="128">
        <v>4326119.687410164</v>
      </c>
      <c r="I3013" s="128">
        <v>-0.0001</v>
      </c>
      <c r="J3013" s="128">
        <v>-0.0001</v>
      </c>
    </row>
    <row r="3014" spans="1:8" ht="12.75">
      <c r="A3014" s="127">
        <v>38404.996354166666</v>
      </c>
      <c r="C3014" s="150" t="s">
        <v>1220</v>
      </c>
      <c r="D3014" s="128">
        <v>44616.682093808806</v>
      </c>
      <c r="F3014" s="128">
        <v>108.97247358851683</v>
      </c>
      <c r="G3014" s="128">
        <v>112.73124382057235</v>
      </c>
      <c r="H3014" s="128">
        <v>44616.682093808806</v>
      </c>
    </row>
    <row r="3016" spans="3:8" ht="12.75">
      <c r="C3016" s="150" t="s">
        <v>1221</v>
      </c>
      <c r="D3016" s="128">
        <v>1.0240713173921698</v>
      </c>
      <c r="F3016" s="128">
        <v>0.33375949031705004</v>
      </c>
      <c r="G3016" s="128">
        <v>0.39188149647939413</v>
      </c>
      <c r="H3016" s="128">
        <v>1.031332587113849</v>
      </c>
    </row>
    <row r="3017" spans="1:10" ht="12.75">
      <c r="A3017" s="144" t="s">
        <v>1210</v>
      </c>
      <c r="C3017" s="145" t="s">
        <v>1211</v>
      </c>
      <c r="D3017" s="145" t="s">
        <v>1212</v>
      </c>
      <c r="F3017" s="145" t="s">
        <v>1213</v>
      </c>
      <c r="G3017" s="145" t="s">
        <v>1214</v>
      </c>
      <c r="H3017" s="145" t="s">
        <v>1215</v>
      </c>
      <c r="I3017" s="146" t="s">
        <v>1216</v>
      </c>
      <c r="J3017" s="145" t="s">
        <v>1217</v>
      </c>
    </row>
    <row r="3018" spans="1:8" ht="12.75">
      <c r="A3018" s="147" t="s">
        <v>1101</v>
      </c>
      <c r="C3018" s="148">
        <v>285.2129999999888</v>
      </c>
      <c r="D3018" s="128">
        <v>550984.9067382812</v>
      </c>
      <c r="F3018" s="128">
        <v>14075</v>
      </c>
      <c r="G3018" s="128">
        <v>12125</v>
      </c>
      <c r="H3018" s="149" t="s">
        <v>200</v>
      </c>
    </row>
    <row r="3020" spans="4:8" ht="12.75">
      <c r="D3020" s="128">
        <v>564142.6993494034</v>
      </c>
      <c r="F3020" s="128">
        <v>14100</v>
      </c>
      <c r="G3020" s="128">
        <v>12150</v>
      </c>
      <c r="H3020" s="149" t="s">
        <v>201</v>
      </c>
    </row>
    <row r="3022" spans="4:8" ht="12.75">
      <c r="D3022" s="128">
        <v>535175.5474720001</v>
      </c>
      <c r="F3022" s="128">
        <v>14250</v>
      </c>
      <c r="G3022" s="128">
        <v>12150</v>
      </c>
      <c r="H3022" s="149" t="s">
        <v>202</v>
      </c>
    </row>
    <row r="3024" spans="1:10" ht="12.75">
      <c r="A3024" s="144" t="s">
        <v>1218</v>
      </c>
      <c r="C3024" s="150" t="s">
        <v>1219</v>
      </c>
      <c r="D3024" s="128">
        <v>550101.0511865616</v>
      </c>
      <c r="F3024" s="128">
        <v>14141.666666666668</v>
      </c>
      <c r="G3024" s="128">
        <v>12141.666666666668</v>
      </c>
      <c r="H3024" s="128">
        <v>537026.5581574108</v>
      </c>
      <c r="I3024" s="128">
        <v>-0.0001</v>
      </c>
      <c r="J3024" s="128">
        <v>-0.0001</v>
      </c>
    </row>
    <row r="3025" spans="1:8" ht="12.75">
      <c r="A3025" s="127">
        <v>38404.997025462966</v>
      </c>
      <c r="C3025" s="150" t="s">
        <v>1220</v>
      </c>
      <c r="D3025" s="128">
        <v>14503.788210302951</v>
      </c>
      <c r="F3025" s="128">
        <v>94.64847243000457</v>
      </c>
      <c r="G3025" s="128">
        <v>14.433756729740642</v>
      </c>
      <c r="H3025" s="128">
        <v>14503.788210302951</v>
      </c>
    </row>
    <row r="3027" spans="3:8" ht="12.75">
      <c r="C3027" s="150" t="s">
        <v>1221</v>
      </c>
      <c r="D3027" s="128">
        <v>2.636567986739609</v>
      </c>
      <c r="F3027" s="128">
        <v>0.6692879606128783</v>
      </c>
      <c r="G3027" s="128">
        <v>0.11887788658674514</v>
      </c>
      <c r="H3027" s="128">
        <v>2.7007580891468064</v>
      </c>
    </row>
    <row r="3028" spans="1:10" ht="12.75">
      <c r="A3028" s="144" t="s">
        <v>1210</v>
      </c>
      <c r="C3028" s="145" t="s">
        <v>1211</v>
      </c>
      <c r="D3028" s="145" t="s">
        <v>1212</v>
      </c>
      <c r="F3028" s="145" t="s">
        <v>1213</v>
      </c>
      <c r="G3028" s="145" t="s">
        <v>1214</v>
      </c>
      <c r="H3028" s="145" t="s">
        <v>1215</v>
      </c>
      <c r="I3028" s="146" t="s">
        <v>1216</v>
      </c>
      <c r="J3028" s="145" t="s">
        <v>1217</v>
      </c>
    </row>
    <row r="3029" spans="1:8" ht="12.75">
      <c r="A3029" s="147" t="s">
        <v>1097</v>
      </c>
      <c r="C3029" s="148">
        <v>288.1579999998212</v>
      </c>
      <c r="D3029" s="128">
        <v>495105.24326848984</v>
      </c>
      <c r="F3029" s="128">
        <v>6170</v>
      </c>
      <c r="G3029" s="128">
        <v>5610</v>
      </c>
      <c r="H3029" s="149" t="s">
        <v>203</v>
      </c>
    </row>
    <row r="3031" spans="4:8" ht="12.75">
      <c r="D3031" s="128">
        <v>492369.6564464569</v>
      </c>
      <c r="F3031" s="128">
        <v>6170</v>
      </c>
      <c r="G3031" s="128">
        <v>5610</v>
      </c>
      <c r="H3031" s="149" t="s">
        <v>204</v>
      </c>
    </row>
    <row r="3033" spans="4:8" ht="12.75">
      <c r="D3033" s="128">
        <v>490877.6710071564</v>
      </c>
      <c r="F3033" s="128">
        <v>6170</v>
      </c>
      <c r="G3033" s="128">
        <v>5610</v>
      </c>
      <c r="H3033" s="149" t="s">
        <v>205</v>
      </c>
    </row>
    <row r="3035" spans="1:10" ht="12.75">
      <c r="A3035" s="144" t="s">
        <v>1218</v>
      </c>
      <c r="C3035" s="150" t="s">
        <v>1219</v>
      </c>
      <c r="D3035" s="128">
        <v>492784.1902407011</v>
      </c>
      <c r="F3035" s="128">
        <v>6170</v>
      </c>
      <c r="G3035" s="128">
        <v>5610</v>
      </c>
      <c r="H3035" s="128">
        <v>486898.52652388695</v>
      </c>
      <c r="I3035" s="128">
        <v>-0.0001</v>
      </c>
      <c r="J3035" s="128">
        <v>-0.0001</v>
      </c>
    </row>
    <row r="3036" spans="1:8" ht="12.75">
      <c r="A3036" s="127">
        <v>38404.997453703705</v>
      </c>
      <c r="C3036" s="150" t="s">
        <v>1220</v>
      </c>
      <c r="D3036" s="128">
        <v>2144.0546882479275</v>
      </c>
      <c r="H3036" s="128">
        <v>2144.0546882479275</v>
      </c>
    </row>
    <row r="3038" spans="3:8" ht="12.75">
      <c r="C3038" s="150" t="s">
        <v>1221</v>
      </c>
      <c r="D3038" s="128">
        <v>0.43508999085393973</v>
      </c>
      <c r="F3038" s="128">
        <v>0</v>
      </c>
      <c r="G3038" s="128">
        <v>0</v>
      </c>
      <c r="H3038" s="128">
        <v>0.44034938933887724</v>
      </c>
    </row>
    <row r="3039" spans="1:10" ht="12.75">
      <c r="A3039" s="144" t="s">
        <v>1210</v>
      </c>
      <c r="C3039" s="145" t="s">
        <v>1211</v>
      </c>
      <c r="D3039" s="145" t="s">
        <v>1212</v>
      </c>
      <c r="F3039" s="145" t="s">
        <v>1213</v>
      </c>
      <c r="G3039" s="145" t="s">
        <v>1214</v>
      </c>
      <c r="H3039" s="145" t="s">
        <v>1215</v>
      </c>
      <c r="I3039" s="146" t="s">
        <v>1216</v>
      </c>
      <c r="J3039" s="145" t="s">
        <v>1217</v>
      </c>
    </row>
    <row r="3040" spans="1:8" ht="12.75">
      <c r="A3040" s="147" t="s">
        <v>1098</v>
      </c>
      <c r="C3040" s="148">
        <v>334.94100000010803</v>
      </c>
      <c r="D3040" s="128">
        <v>811790.6101045609</v>
      </c>
      <c r="F3040" s="128">
        <v>42600</v>
      </c>
      <c r="H3040" s="149" t="s">
        <v>206</v>
      </c>
    </row>
    <row r="3042" spans="4:8" ht="12.75">
      <c r="D3042" s="128">
        <v>798254.9853591919</v>
      </c>
      <c r="F3042" s="128">
        <v>43400</v>
      </c>
      <c r="H3042" s="149" t="s">
        <v>207</v>
      </c>
    </row>
    <row r="3044" spans="4:8" ht="12.75">
      <c r="D3044" s="128">
        <v>791422.4494113922</v>
      </c>
      <c r="F3044" s="128">
        <v>42600</v>
      </c>
      <c r="H3044" s="149" t="s">
        <v>208</v>
      </c>
    </row>
    <row r="3046" spans="1:10" ht="12.75">
      <c r="A3046" s="144" t="s">
        <v>1218</v>
      </c>
      <c r="C3046" s="150" t="s">
        <v>1219</v>
      </c>
      <c r="D3046" s="128">
        <v>800489.3482917149</v>
      </c>
      <c r="F3046" s="128">
        <v>42866.66666666667</v>
      </c>
      <c r="H3046" s="128">
        <v>757622.6816250484</v>
      </c>
      <c r="I3046" s="128">
        <v>-0.0001</v>
      </c>
      <c r="J3046" s="128">
        <v>-0.0001</v>
      </c>
    </row>
    <row r="3047" spans="1:8" ht="12.75">
      <c r="A3047" s="127">
        <v>38404.99789351852</v>
      </c>
      <c r="C3047" s="150" t="s">
        <v>1220</v>
      </c>
      <c r="D3047" s="128">
        <v>10366.280711578765</v>
      </c>
      <c r="F3047" s="128">
        <v>461.88021535170054</v>
      </c>
      <c r="H3047" s="128">
        <v>10366.280711578765</v>
      </c>
    </row>
    <row r="3049" spans="3:8" ht="12.75">
      <c r="C3049" s="150" t="s">
        <v>1221</v>
      </c>
      <c r="D3049" s="128">
        <v>1.2949929607059658</v>
      </c>
      <c r="F3049" s="128">
        <v>1.0774810622512452</v>
      </c>
      <c r="H3049" s="128">
        <v>1.3682643039862286</v>
      </c>
    </row>
    <row r="3050" spans="1:10" ht="12.75">
      <c r="A3050" s="144" t="s">
        <v>1210</v>
      </c>
      <c r="C3050" s="145" t="s">
        <v>1211</v>
      </c>
      <c r="D3050" s="145" t="s">
        <v>1212</v>
      </c>
      <c r="F3050" s="145" t="s">
        <v>1213</v>
      </c>
      <c r="G3050" s="145" t="s">
        <v>1214</v>
      </c>
      <c r="H3050" s="145" t="s">
        <v>1215</v>
      </c>
      <c r="I3050" s="146" t="s">
        <v>1216</v>
      </c>
      <c r="J3050" s="145" t="s">
        <v>1217</v>
      </c>
    </row>
    <row r="3051" spans="1:8" ht="12.75">
      <c r="A3051" s="147" t="s">
        <v>1102</v>
      </c>
      <c r="C3051" s="148">
        <v>393.36599999992177</v>
      </c>
      <c r="D3051" s="128">
        <v>3184103.5268745422</v>
      </c>
      <c r="F3051" s="128">
        <v>13300</v>
      </c>
      <c r="G3051" s="128">
        <v>13700</v>
      </c>
      <c r="H3051" s="149" t="s">
        <v>209</v>
      </c>
    </row>
    <row r="3053" spans="4:8" ht="12.75">
      <c r="D3053" s="128">
        <v>3045972.6058769226</v>
      </c>
      <c r="F3053" s="128">
        <v>13800</v>
      </c>
      <c r="G3053" s="128">
        <v>13800</v>
      </c>
      <c r="H3053" s="149" t="s">
        <v>210</v>
      </c>
    </row>
    <row r="3055" spans="4:8" ht="12.75">
      <c r="D3055" s="128">
        <v>3053998.121242523</v>
      </c>
      <c r="F3055" s="128">
        <v>14400</v>
      </c>
      <c r="G3055" s="128">
        <v>14200</v>
      </c>
      <c r="H3055" s="149" t="s">
        <v>211</v>
      </c>
    </row>
    <row r="3057" spans="1:10" ht="12.75">
      <c r="A3057" s="144" t="s">
        <v>1218</v>
      </c>
      <c r="C3057" s="150" t="s">
        <v>1219</v>
      </c>
      <c r="D3057" s="128">
        <v>3094691.4179979963</v>
      </c>
      <c r="F3057" s="128">
        <v>13833.333333333332</v>
      </c>
      <c r="G3057" s="128">
        <v>13900</v>
      </c>
      <c r="H3057" s="128">
        <v>3080824.7513313293</v>
      </c>
      <c r="I3057" s="128">
        <v>-0.0001</v>
      </c>
      <c r="J3057" s="128">
        <v>-0.0001</v>
      </c>
    </row>
    <row r="3058" spans="1:8" ht="12.75">
      <c r="A3058" s="127">
        <v>38404.998344907406</v>
      </c>
      <c r="C3058" s="150" t="s">
        <v>1220</v>
      </c>
      <c r="D3058" s="128">
        <v>77537.06297337207</v>
      </c>
      <c r="F3058" s="128">
        <v>550.7570547286101</v>
      </c>
      <c r="G3058" s="128">
        <v>264.575131106459</v>
      </c>
      <c r="H3058" s="128">
        <v>77537.06297337207</v>
      </c>
    </row>
    <row r="3060" spans="3:8" ht="12.75">
      <c r="C3060" s="150" t="s">
        <v>1221</v>
      </c>
      <c r="D3060" s="128">
        <v>2.505486088933933</v>
      </c>
      <c r="F3060" s="128">
        <v>3.981376299242965</v>
      </c>
      <c r="G3060" s="128">
        <v>1.9034182093989858</v>
      </c>
      <c r="H3060" s="128">
        <v>2.516763179725353</v>
      </c>
    </row>
    <row r="3061" spans="1:10" ht="12.75">
      <c r="A3061" s="144" t="s">
        <v>1210</v>
      </c>
      <c r="C3061" s="145" t="s">
        <v>1211</v>
      </c>
      <c r="D3061" s="145" t="s">
        <v>1212</v>
      </c>
      <c r="F3061" s="145" t="s">
        <v>1213</v>
      </c>
      <c r="G3061" s="145" t="s">
        <v>1214</v>
      </c>
      <c r="H3061" s="145" t="s">
        <v>1215</v>
      </c>
      <c r="I3061" s="146" t="s">
        <v>1216</v>
      </c>
      <c r="J3061" s="145" t="s">
        <v>1217</v>
      </c>
    </row>
    <row r="3062" spans="1:8" ht="12.75">
      <c r="A3062" s="147" t="s">
        <v>1096</v>
      </c>
      <c r="C3062" s="148">
        <v>396.15199999976903</v>
      </c>
      <c r="D3062" s="128">
        <v>5538754.207496643</v>
      </c>
      <c r="F3062" s="128">
        <v>134100</v>
      </c>
      <c r="G3062" s="128">
        <v>134400</v>
      </c>
      <c r="H3062" s="149" t="s">
        <v>212</v>
      </c>
    </row>
    <row r="3064" spans="4:8" ht="12.75">
      <c r="D3064" s="128">
        <v>5442362.591598511</v>
      </c>
      <c r="F3064" s="128">
        <v>131000</v>
      </c>
      <c r="G3064" s="128">
        <v>135300</v>
      </c>
      <c r="H3064" s="149" t="s">
        <v>213</v>
      </c>
    </row>
    <row r="3066" spans="4:8" ht="12.75">
      <c r="D3066" s="128">
        <v>5559393.589576721</v>
      </c>
      <c r="F3066" s="128">
        <v>132000</v>
      </c>
      <c r="G3066" s="128">
        <v>137400</v>
      </c>
      <c r="H3066" s="149" t="s">
        <v>214</v>
      </c>
    </row>
    <row r="3068" spans="1:10" ht="12.75">
      <c r="A3068" s="144" t="s">
        <v>1218</v>
      </c>
      <c r="C3068" s="150" t="s">
        <v>1219</v>
      </c>
      <c r="D3068" s="128">
        <v>5513503.462890625</v>
      </c>
      <c r="F3068" s="128">
        <v>132366.66666666666</v>
      </c>
      <c r="G3068" s="128">
        <v>135700</v>
      </c>
      <c r="H3068" s="128">
        <v>5379487.965466922</v>
      </c>
      <c r="I3068" s="128">
        <v>-0.0001</v>
      </c>
      <c r="J3068" s="128">
        <v>-0.0001</v>
      </c>
    </row>
    <row r="3069" spans="1:8" ht="12.75">
      <c r="A3069" s="127">
        <v>38404.998819444445</v>
      </c>
      <c r="C3069" s="150" t="s">
        <v>1220</v>
      </c>
      <c r="D3069" s="128">
        <v>62468.10145447569</v>
      </c>
      <c r="F3069" s="128">
        <v>1582.1925715074426</v>
      </c>
      <c r="G3069" s="128">
        <v>1539.4804318340653</v>
      </c>
      <c r="H3069" s="128">
        <v>62468.10145447569</v>
      </c>
    </row>
    <row r="3071" spans="3:8" ht="12.75">
      <c r="C3071" s="150" t="s">
        <v>1221</v>
      </c>
      <c r="D3071" s="128">
        <v>1.133001944678654</v>
      </c>
      <c r="F3071" s="128">
        <v>1.1953104292425911</v>
      </c>
      <c r="G3071" s="128">
        <v>1.1344734206588543</v>
      </c>
      <c r="H3071" s="128">
        <v>1.1612276457440438</v>
      </c>
    </row>
    <row r="3072" spans="1:10" ht="12.75">
      <c r="A3072" s="144" t="s">
        <v>1210</v>
      </c>
      <c r="C3072" s="145" t="s">
        <v>1211</v>
      </c>
      <c r="D3072" s="145" t="s">
        <v>1212</v>
      </c>
      <c r="F3072" s="145" t="s">
        <v>1213</v>
      </c>
      <c r="G3072" s="145" t="s">
        <v>1214</v>
      </c>
      <c r="H3072" s="145" t="s">
        <v>1215</v>
      </c>
      <c r="I3072" s="146" t="s">
        <v>1216</v>
      </c>
      <c r="J3072" s="145" t="s">
        <v>1217</v>
      </c>
    </row>
    <row r="3073" spans="1:8" ht="12.75">
      <c r="A3073" s="147" t="s">
        <v>1103</v>
      </c>
      <c r="C3073" s="148">
        <v>589.5920000001788</v>
      </c>
      <c r="D3073" s="128">
        <v>493404.45945978165</v>
      </c>
      <c r="F3073" s="128">
        <v>3850</v>
      </c>
      <c r="G3073" s="128">
        <v>3890.0000000037253</v>
      </c>
      <c r="H3073" s="149" t="s">
        <v>215</v>
      </c>
    </row>
    <row r="3075" spans="4:8" ht="12.75">
      <c r="D3075" s="128">
        <v>505750.8306078911</v>
      </c>
      <c r="F3075" s="128">
        <v>3730</v>
      </c>
      <c r="G3075" s="128">
        <v>3850</v>
      </c>
      <c r="H3075" s="149" t="s">
        <v>216</v>
      </c>
    </row>
    <row r="3077" spans="4:8" ht="12.75">
      <c r="D3077" s="128">
        <v>492896.7275505066</v>
      </c>
      <c r="F3077" s="128">
        <v>3930</v>
      </c>
      <c r="G3077" s="128">
        <v>3770</v>
      </c>
      <c r="H3077" s="149" t="s">
        <v>217</v>
      </c>
    </row>
    <row r="3079" spans="1:10" ht="12.75">
      <c r="A3079" s="144" t="s">
        <v>1218</v>
      </c>
      <c r="C3079" s="150" t="s">
        <v>1219</v>
      </c>
      <c r="D3079" s="128">
        <v>497350.67253939307</v>
      </c>
      <c r="F3079" s="128">
        <v>3836.666666666667</v>
      </c>
      <c r="G3079" s="128">
        <v>3836.6666666679084</v>
      </c>
      <c r="H3079" s="128">
        <v>493514.00587272586</v>
      </c>
      <c r="I3079" s="128">
        <v>-0.0001</v>
      </c>
      <c r="J3079" s="128">
        <v>-0.0001</v>
      </c>
    </row>
    <row r="3080" spans="1:8" ht="12.75">
      <c r="A3080" s="127">
        <v>38404.99930555555</v>
      </c>
      <c r="C3080" s="150" t="s">
        <v>1220</v>
      </c>
      <c r="D3080" s="128">
        <v>7279.178497930901</v>
      </c>
      <c r="F3080" s="128">
        <v>100.66445913694334</v>
      </c>
      <c r="G3080" s="128">
        <v>61.1010092676647</v>
      </c>
      <c r="H3080" s="128">
        <v>7279.178497930901</v>
      </c>
    </row>
    <row r="3082" spans="3:8" ht="12.75">
      <c r="C3082" s="150" t="s">
        <v>1221</v>
      </c>
      <c r="D3082" s="128">
        <v>1.4635907619797877</v>
      </c>
      <c r="F3082" s="128">
        <v>2.6237478489211994</v>
      </c>
      <c r="G3082" s="128">
        <v>1.5925545421627694</v>
      </c>
      <c r="H3082" s="128">
        <v>1.474968979868862</v>
      </c>
    </row>
    <row r="3083" spans="1:10" ht="12.75">
      <c r="A3083" s="144" t="s">
        <v>1210</v>
      </c>
      <c r="C3083" s="145" t="s">
        <v>1211</v>
      </c>
      <c r="D3083" s="145" t="s">
        <v>1212</v>
      </c>
      <c r="F3083" s="145" t="s">
        <v>1213</v>
      </c>
      <c r="G3083" s="145" t="s">
        <v>1214</v>
      </c>
      <c r="H3083" s="145" t="s">
        <v>1215</v>
      </c>
      <c r="I3083" s="146" t="s">
        <v>1216</v>
      </c>
      <c r="J3083" s="145" t="s">
        <v>1217</v>
      </c>
    </row>
    <row r="3084" spans="1:8" ht="12.75">
      <c r="A3084" s="147" t="s">
        <v>1104</v>
      </c>
      <c r="C3084" s="148">
        <v>766.4900000002235</v>
      </c>
      <c r="D3084" s="128">
        <v>26386.303054749966</v>
      </c>
      <c r="F3084" s="128">
        <v>1832</v>
      </c>
      <c r="G3084" s="128">
        <v>1819</v>
      </c>
      <c r="H3084" s="149" t="s">
        <v>218</v>
      </c>
    </row>
    <row r="3086" spans="4:8" ht="12.75">
      <c r="D3086" s="128">
        <v>27809.470471829176</v>
      </c>
      <c r="F3086" s="128">
        <v>1876.0000000018626</v>
      </c>
      <c r="G3086" s="128">
        <v>1984</v>
      </c>
      <c r="H3086" s="149" t="s">
        <v>219</v>
      </c>
    </row>
    <row r="3088" spans="4:8" ht="12.75">
      <c r="D3088" s="128">
        <v>26327.6236230433</v>
      </c>
      <c r="F3088" s="128">
        <v>1912</v>
      </c>
      <c r="G3088" s="128">
        <v>1857.9999999981374</v>
      </c>
      <c r="H3088" s="149" t="s">
        <v>220</v>
      </c>
    </row>
    <row r="3090" spans="1:10" ht="12.75">
      <c r="A3090" s="144" t="s">
        <v>1218</v>
      </c>
      <c r="C3090" s="150" t="s">
        <v>1219</v>
      </c>
      <c r="D3090" s="128">
        <v>26841.132383207478</v>
      </c>
      <c r="F3090" s="128">
        <v>1873.3333333339542</v>
      </c>
      <c r="G3090" s="128">
        <v>1886.9999999993793</v>
      </c>
      <c r="H3090" s="128">
        <v>24960.699049874172</v>
      </c>
      <c r="I3090" s="128">
        <v>-0.0001</v>
      </c>
      <c r="J3090" s="128">
        <v>-0.0001</v>
      </c>
    </row>
    <row r="3091" spans="1:8" ht="12.75">
      <c r="A3091" s="127">
        <v>38404.999814814815</v>
      </c>
      <c r="C3091" s="150" t="s">
        <v>1220</v>
      </c>
      <c r="D3091" s="128">
        <v>839.1184715717355</v>
      </c>
      <c r="F3091" s="128">
        <v>40.06661120357076</v>
      </c>
      <c r="G3091" s="128">
        <v>86.23804264971488</v>
      </c>
      <c r="H3091" s="128">
        <v>839.1184715717355</v>
      </c>
    </row>
    <row r="3093" spans="3:8" ht="12.75">
      <c r="C3093" s="150" t="s">
        <v>1221</v>
      </c>
      <c r="D3093" s="128">
        <v>3.126240948376345</v>
      </c>
      <c r="F3093" s="128">
        <v>2.138787074922997</v>
      </c>
      <c r="G3093" s="128">
        <v>4.570113547946119</v>
      </c>
      <c r="H3093" s="128">
        <v>3.3617586987250894</v>
      </c>
    </row>
    <row r="3094" spans="1:16" ht="12.75">
      <c r="A3094" s="138" t="s">
        <v>1275</v>
      </c>
      <c r="B3094" s="133" t="s">
        <v>221</v>
      </c>
      <c r="D3094" s="138" t="s">
        <v>1276</v>
      </c>
      <c r="E3094" s="133" t="s">
        <v>1277</v>
      </c>
      <c r="F3094" s="134" t="s">
        <v>1174</v>
      </c>
      <c r="G3094" s="139" t="s">
        <v>1279</v>
      </c>
      <c r="H3094" s="140">
        <v>2</v>
      </c>
      <c r="I3094" s="141" t="s">
        <v>1280</v>
      </c>
      <c r="J3094" s="140">
        <v>12</v>
      </c>
      <c r="K3094" s="139" t="s">
        <v>1281</v>
      </c>
      <c r="L3094" s="142">
        <v>1</v>
      </c>
      <c r="M3094" s="139" t="s">
        <v>1282</v>
      </c>
      <c r="N3094" s="143">
        <v>1</v>
      </c>
      <c r="O3094" s="139" t="s">
        <v>1283</v>
      </c>
      <c r="P3094" s="143">
        <v>1</v>
      </c>
    </row>
    <row r="3096" spans="1:10" ht="12.75">
      <c r="A3096" s="144" t="s">
        <v>1210</v>
      </c>
      <c r="C3096" s="145" t="s">
        <v>1211</v>
      </c>
      <c r="D3096" s="145" t="s">
        <v>1212</v>
      </c>
      <c r="F3096" s="145" t="s">
        <v>1213</v>
      </c>
      <c r="G3096" s="145" t="s">
        <v>1214</v>
      </c>
      <c r="H3096" s="145" t="s">
        <v>1215</v>
      </c>
      <c r="I3096" s="146" t="s">
        <v>1216</v>
      </c>
      <c r="J3096" s="145" t="s">
        <v>1217</v>
      </c>
    </row>
    <row r="3097" spans="1:8" ht="12.75">
      <c r="A3097" s="147" t="s">
        <v>1081</v>
      </c>
      <c r="C3097" s="148">
        <v>178.2290000000503</v>
      </c>
      <c r="D3097" s="128">
        <v>504</v>
      </c>
      <c r="F3097" s="128">
        <v>384</v>
      </c>
      <c r="G3097" s="128">
        <v>356</v>
      </c>
      <c r="H3097" s="149" t="s">
        <v>222</v>
      </c>
    </row>
    <row r="3099" spans="4:8" ht="12.75">
      <c r="D3099" s="128">
        <v>555.880105143413</v>
      </c>
      <c r="F3099" s="128">
        <v>363</v>
      </c>
      <c r="G3099" s="128">
        <v>372</v>
      </c>
      <c r="H3099" s="149" t="s">
        <v>223</v>
      </c>
    </row>
    <row r="3101" spans="4:8" ht="12.75">
      <c r="D3101" s="128">
        <v>551.7560484064743</v>
      </c>
      <c r="F3101" s="128">
        <v>378</v>
      </c>
      <c r="G3101" s="128">
        <v>377</v>
      </c>
      <c r="H3101" s="149" t="s">
        <v>224</v>
      </c>
    </row>
    <row r="3103" spans="1:8" ht="12.75">
      <c r="A3103" s="144" t="s">
        <v>1218</v>
      </c>
      <c r="C3103" s="150" t="s">
        <v>1219</v>
      </c>
      <c r="D3103" s="128">
        <v>537.2120511832958</v>
      </c>
      <c r="F3103" s="128">
        <v>375</v>
      </c>
      <c r="G3103" s="128">
        <v>368.33333333333337</v>
      </c>
      <c r="H3103" s="128">
        <v>166.4330319405894</v>
      </c>
    </row>
    <row r="3104" spans="1:8" ht="12.75">
      <c r="A3104" s="127">
        <v>38405.002071759256</v>
      </c>
      <c r="C3104" s="150" t="s">
        <v>1220</v>
      </c>
      <c r="D3104" s="128">
        <v>28.836300366791125</v>
      </c>
      <c r="F3104" s="128">
        <v>10.816653826391967</v>
      </c>
      <c r="G3104" s="128">
        <v>10.96965511460289</v>
      </c>
      <c r="H3104" s="128">
        <v>28.836300366791125</v>
      </c>
    </row>
    <row r="3106" spans="3:8" ht="12.75">
      <c r="C3106" s="150" t="s">
        <v>1221</v>
      </c>
      <c r="D3106" s="128">
        <v>5.367768705723288</v>
      </c>
      <c r="F3106" s="128">
        <v>2.8844410203711908</v>
      </c>
      <c r="G3106" s="128">
        <v>2.978186908941961</v>
      </c>
      <c r="H3106" s="128">
        <v>17.326068047047684</v>
      </c>
    </row>
    <row r="3107" spans="1:10" ht="12.75">
      <c r="A3107" s="144" t="s">
        <v>1210</v>
      </c>
      <c r="C3107" s="145" t="s">
        <v>1211</v>
      </c>
      <c r="D3107" s="145" t="s">
        <v>1212</v>
      </c>
      <c r="F3107" s="145" t="s">
        <v>1213</v>
      </c>
      <c r="G3107" s="145" t="s">
        <v>1214</v>
      </c>
      <c r="H3107" s="145" t="s">
        <v>1215</v>
      </c>
      <c r="I3107" s="146" t="s">
        <v>1216</v>
      </c>
      <c r="J3107" s="145" t="s">
        <v>1217</v>
      </c>
    </row>
    <row r="3108" spans="1:8" ht="12.75">
      <c r="A3108" s="147" t="s">
        <v>1097</v>
      </c>
      <c r="C3108" s="148">
        <v>251.61100000003353</v>
      </c>
      <c r="D3108" s="128">
        <v>6185348.9440460205</v>
      </c>
      <c r="F3108" s="128">
        <v>40200</v>
      </c>
      <c r="G3108" s="128">
        <v>34900</v>
      </c>
      <c r="H3108" s="149" t="s">
        <v>225</v>
      </c>
    </row>
    <row r="3110" spans="4:8" ht="12.75">
      <c r="D3110" s="128">
        <v>5974732.031776428</v>
      </c>
      <c r="F3110" s="128">
        <v>40000</v>
      </c>
      <c r="G3110" s="128">
        <v>34600</v>
      </c>
      <c r="H3110" s="149" t="s">
        <v>226</v>
      </c>
    </row>
    <row r="3112" spans="4:8" ht="12.75">
      <c r="D3112" s="128">
        <v>6109729.58266449</v>
      </c>
      <c r="F3112" s="128">
        <v>41500</v>
      </c>
      <c r="G3112" s="128">
        <v>35100</v>
      </c>
      <c r="H3112" s="149" t="s">
        <v>227</v>
      </c>
    </row>
    <row r="3114" spans="1:10" ht="12.75">
      <c r="A3114" s="144" t="s">
        <v>1218</v>
      </c>
      <c r="C3114" s="150" t="s">
        <v>1219</v>
      </c>
      <c r="D3114" s="128">
        <v>6089936.8528289795</v>
      </c>
      <c r="F3114" s="128">
        <v>40566.666666666664</v>
      </c>
      <c r="G3114" s="128">
        <v>34866.666666666664</v>
      </c>
      <c r="H3114" s="128">
        <v>6052248.280357275</v>
      </c>
      <c r="I3114" s="128">
        <v>-0.0001</v>
      </c>
      <c r="J3114" s="128">
        <v>-0.0001</v>
      </c>
    </row>
    <row r="3115" spans="1:8" ht="12.75">
      <c r="A3115" s="127">
        <v>38405.002592592595</v>
      </c>
      <c r="C3115" s="150" t="s">
        <v>1220</v>
      </c>
      <c r="D3115" s="128">
        <v>106694.35340844738</v>
      </c>
      <c r="F3115" s="128">
        <v>814.4527815247077</v>
      </c>
      <c r="G3115" s="128">
        <v>251.66114784235833</v>
      </c>
      <c r="H3115" s="128">
        <v>106694.35340844738</v>
      </c>
    </row>
    <row r="3117" spans="3:8" ht="12.75">
      <c r="C3117" s="150" t="s">
        <v>1221</v>
      </c>
      <c r="D3117" s="128">
        <v>1.7519779923314684</v>
      </c>
      <c r="F3117" s="128">
        <v>2.0076896832983757</v>
      </c>
      <c r="G3117" s="128">
        <v>0.7217814947677583</v>
      </c>
      <c r="H3117" s="128">
        <v>1.7628879131533086</v>
      </c>
    </row>
    <row r="3118" spans="1:10" ht="12.75">
      <c r="A3118" s="144" t="s">
        <v>1210</v>
      </c>
      <c r="C3118" s="145" t="s">
        <v>1211</v>
      </c>
      <c r="D3118" s="145" t="s">
        <v>1212</v>
      </c>
      <c r="F3118" s="145" t="s">
        <v>1213</v>
      </c>
      <c r="G3118" s="145" t="s">
        <v>1214</v>
      </c>
      <c r="H3118" s="145" t="s">
        <v>1215</v>
      </c>
      <c r="I3118" s="146" t="s">
        <v>1216</v>
      </c>
      <c r="J3118" s="145" t="s">
        <v>1217</v>
      </c>
    </row>
    <row r="3119" spans="1:8" ht="12.75">
      <c r="A3119" s="147" t="s">
        <v>1100</v>
      </c>
      <c r="C3119" s="148">
        <v>257.6099999998696</v>
      </c>
      <c r="D3119" s="128">
        <v>283088.5937819481</v>
      </c>
      <c r="F3119" s="128">
        <v>18045</v>
      </c>
      <c r="G3119" s="128">
        <v>15870</v>
      </c>
      <c r="H3119" s="149" t="s">
        <v>228</v>
      </c>
    </row>
    <row r="3121" spans="4:8" ht="12.75">
      <c r="D3121" s="128">
        <v>280838.0871582031</v>
      </c>
      <c r="F3121" s="128">
        <v>17882.5</v>
      </c>
      <c r="G3121" s="128">
        <v>15839.999999985099</v>
      </c>
      <c r="H3121" s="149" t="s">
        <v>450</v>
      </c>
    </row>
    <row r="3123" spans="4:8" ht="12.75">
      <c r="D3123" s="128">
        <v>282760.44193172455</v>
      </c>
      <c r="F3123" s="128">
        <v>17697.5</v>
      </c>
      <c r="G3123" s="128">
        <v>15832.5</v>
      </c>
      <c r="H3123" s="149" t="s">
        <v>230</v>
      </c>
    </row>
    <row r="3125" spans="1:10" ht="12.75">
      <c r="A3125" s="144" t="s">
        <v>1218</v>
      </c>
      <c r="C3125" s="150" t="s">
        <v>1219</v>
      </c>
      <c r="D3125" s="128">
        <v>282229.0409572919</v>
      </c>
      <c r="F3125" s="128">
        <v>17875</v>
      </c>
      <c r="G3125" s="128">
        <v>15847.499999995034</v>
      </c>
      <c r="H3125" s="128">
        <v>265367.7909572944</v>
      </c>
      <c r="I3125" s="128">
        <v>-0.0001</v>
      </c>
      <c r="J3125" s="128">
        <v>-0.0001</v>
      </c>
    </row>
    <row r="3126" spans="1:8" ht="12.75">
      <c r="A3126" s="127">
        <v>38405.003229166665</v>
      </c>
      <c r="C3126" s="150" t="s">
        <v>1220</v>
      </c>
      <c r="D3126" s="128">
        <v>1215.7241721008133</v>
      </c>
      <c r="F3126" s="128">
        <v>173.8713604939008</v>
      </c>
      <c r="G3126" s="128">
        <v>19.843134835547666</v>
      </c>
      <c r="H3126" s="128">
        <v>1215.7241721008133</v>
      </c>
    </row>
    <row r="3128" spans="3:8" ht="12.75">
      <c r="C3128" s="150" t="s">
        <v>1221</v>
      </c>
      <c r="D3128" s="128">
        <v>0.43075799994826974</v>
      </c>
      <c r="F3128" s="128">
        <v>0.9727069118539906</v>
      </c>
      <c r="G3128" s="128">
        <v>0.12521302940876403</v>
      </c>
      <c r="H3128" s="128">
        <v>0.4581280070633966</v>
      </c>
    </row>
    <row r="3129" spans="1:10" ht="12.75">
      <c r="A3129" s="144" t="s">
        <v>1210</v>
      </c>
      <c r="C3129" s="145" t="s">
        <v>1211</v>
      </c>
      <c r="D3129" s="145" t="s">
        <v>1212</v>
      </c>
      <c r="F3129" s="145" t="s">
        <v>1213</v>
      </c>
      <c r="G3129" s="145" t="s">
        <v>1214</v>
      </c>
      <c r="H3129" s="145" t="s">
        <v>1215</v>
      </c>
      <c r="I3129" s="146" t="s">
        <v>1216</v>
      </c>
      <c r="J3129" s="145" t="s">
        <v>1217</v>
      </c>
    </row>
    <row r="3130" spans="1:8" ht="12.75">
      <c r="A3130" s="147" t="s">
        <v>1099</v>
      </c>
      <c r="C3130" s="148">
        <v>259.9399999999441</v>
      </c>
      <c r="D3130" s="128">
        <v>2402363.6777687073</v>
      </c>
      <c r="F3130" s="128">
        <v>26975</v>
      </c>
      <c r="G3130" s="128">
        <v>25425</v>
      </c>
      <c r="H3130" s="149" t="s">
        <v>231</v>
      </c>
    </row>
    <row r="3132" spans="4:8" ht="12.75">
      <c r="D3132" s="128">
        <v>2420327.735095978</v>
      </c>
      <c r="F3132" s="128">
        <v>27250</v>
      </c>
      <c r="G3132" s="128">
        <v>25275</v>
      </c>
      <c r="H3132" s="149" t="s">
        <v>232</v>
      </c>
    </row>
    <row r="3134" spans="4:8" ht="12.75">
      <c r="D3134" s="128">
        <v>2370181.513381958</v>
      </c>
      <c r="F3134" s="128">
        <v>27300</v>
      </c>
      <c r="G3134" s="128">
        <v>25175</v>
      </c>
      <c r="H3134" s="149" t="s">
        <v>233</v>
      </c>
    </row>
    <row r="3136" spans="1:10" ht="12.75">
      <c r="A3136" s="144" t="s">
        <v>1218</v>
      </c>
      <c r="C3136" s="150" t="s">
        <v>1219</v>
      </c>
      <c r="D3136" s="128">
        <v>2397624.308748881</v>
      </c>
      <c r="F3136" s="128">
        <v>27175</v>
      </c>
      <c r="G3136" s="128">
        <v>25291.666666666664</v>
      </c>
      <c r="H3136" s="128">
        <v>2371407.2672263896</v>
      </c>
      <c r="I3136" s="128">
        <v>-0.0001</v>
      </c>
      <c r="J3136" s="128">
        <v>-0.0001</v>
      </c>
    </row>
    <row r="3137" spans="1:8" ht="12.75">
      <c r="A3137" s="127">
        <v>38405.003900462965</v>
      </c>
      <c r="C3137" s="150" t="s">
        <v>1220</v>
      </c>
      <c r="D3137" s="128">
        <v>25406.831799275296</v>
      </c>
      <c r="F3137" s="128">
        <v>175</v>
      </c>
      <c r="G3137" s="128">
        <v>125.83057392117917</v>
      </c>
      <c r="H3137" s="128">
        <v>25406.831799275296</v>
      </c>
    </row>
    <row r="3139" spans="3:8" ht="12.75">
      <c r="C3139" s="150" t="s">
        <v>1221</v>
      </c>
      <c r="D3139" s="128">
        <v>1.059666925571546</v>
      </c>
      <c r="F3139" s="128">
        <v>0.6439742410303588</v>
      </c>
      <c r="G3139" s="128">
        <v>0.4975179199519441</v>
      </c>
      <c r="H3139" s="128">
        <v>1.0713820502452647</v>
      </c>
    </row>
    <row r="3140" spans="1:10" ht="12.75">
      <c r="A3140" s="144" t="s">
        <v>1210</v>
      </c>
      <c r="C3140" s="145" t="s">
        <v>1211</v>
      </c>
      <c r="D3140" s="145" t="s">
        <v>1212</v>
      </c>
      <c r="F3140" s="145" t="s">
        <v>1213</v>
      </c>
      <c r="G3140" s="145" t="s">
        <v>1214</v>
      </c>
      <c r="H3140" s="145" t="s">
        <v>1215</v>
      </c>
      <c r="I3140" s="146" t="s">
        <v>1216</v>
      </c>
      <c r="J3140" s="145" t="s">
        <v>1217</v>
      </c>
    </row>
    <row r="3141" spans="1:8" ht="12.75">
      <c r="A3141" s="147" t="s">
        <v>1101</v>
      </c>
      <c r="C3141" s="148">
        <v>285.2129999999888</v>
      </c>
      <c r="D3141" s="128">
        <v>397764.25301504135</v>
      </c>
      <c r="F3141" s="128">
        <v>12700</v>
      </c>
      <c r="G3141" s="128">
        <v>11750</v>
      </c>
      <c r="H3141" s="149" t="s">
        <v>234</v>
      </c>
    </row>
    <row r="3143" spans="4:8" ht="12.75">
      <c r="D3143" s="128">
        <v>399018.73355817795</v>
      </c>
      <c r="F3143" s="128">
        <v>12650</v>
      </c>
      <c r="G3143" s="128">
        <v>11775</v>
      </c>
      <c r="H3143" s="149" t="s">
        <v>235</v>
      </c>
    </row>
    <row r="3145" spans="4:8" ht="12.75">
      <c r="D3145" s="128">
        <v>397326.797314167</v>
      </c>
      <c r="F3145" s="128">
        <v>12800</v>
      </c>
      <c r="G3145" s="128">
        <v>11775</v>
      </c>
      <c r="H3145" s="149" t="s">
        <v>236</v>
      </c>
    </row>
    <row r="3147" spans="1:10" ht="12.75">
      <c r="A3147" s="144" t="s">
        <v>1218</v>
      </c>
      <c r="C3147" s="150" t="s">
        <v>1219</v>
      </c>
      <c r="D3147" s="128">
        <v>398036.5946291288</v>
      </c>
      <c r="F3147" s="128">
        <v>12716.666666666668</v>
      </c>
      <c r="G3147" s="128">
        <v>11766.666666666668</v>
      </c>
      <c r="H3147" s="128">
        <v>385826.8354402821</v>
      </c>
      <c r="I3147" s="128">
        <v>-0.0001</v>
      </c>
      <c r="J3147" s="128">
        <v>-0.0001</v>
      </c>
    </row>
    <row r="3148" spans="1:8" ht="12.75">
      <c r="A3148" s="127">
        <v>38405.004583333335</v>
      </c>
      <c r="C3148" s="150" t="s">
        <v>1220</v>
      </c>
      <c r="D3148" s="128">
        <v>878.2309090047161</v>
      </c>
      <c r="F3148" s="128">
        <v>76.37626158259735</v>
      </c>
      <c r="G3148" s="128">
        <v>14.433756729740642</v>
      </c>
      <c r="H3148" s="128">
        <v>878.2309090047161</v>
      </c>
    </row>
    <row r="3150" spans="3:8" ht="12.75">
      <c r="C3150" s="150" t="s">
        <v>1221</v>
      </c>
      <c r="D3150" s="128">
        <v>0.22064074531212616</v>
      </c>
      <c r="F3150" s="128">
        <v>0.6005996978972269</v>
      </c>
      <c r="G3150" s="128">
        <v>0.12266648778816408</v>
      </c>
      <c r="H3150" s="128">
        <v>0.2276230755184595</v>
      </c>
    </row>
    <row r="3151" spans="1:10" ht="12.75">
      <c r="A3151" s="144" t="s">
        <v>1210</v>
      </c>
      <c r="C3151" s="145" t="s">
        <v>1211</v>
      </c>
      <c r="D3151" s="145" t="s">
        <v>1212</v>
      </c>
      <c r="F3151" s="145" t="s">
        <v>1213</v>
      </c>
      <c r="G3151" s="145" t="s">
        <v>1214</v>
      </c>
      <c r="H3151" s="145" t="s">
        <v>1215</v>
      </c>
      <c r="I3151" s="146" t="s">
        <v>1216</v>
      </c>
      <c r="J3151" s="145" t="s">
        <v>1217</v>
      </c>
    </row>
    <row r="3152" spans="1:8" ht="12.75">
      <c r="A3152" s="147" t="s">
        <v>1097</v>
      </c>
      <c r="C3152" s="148">
        <v>288.1579999998212</v>
      </c>
      <c r="D3152" s="128">
        <v>623019.9959945679</v>
      </c>
      <c r="F3152" s="128">
        <v>6360</v>
      </c>
      <c r="G3152" s="128">
        <v>5910</v>
      </c>
      <c r="H3152" s="149" t="s">
        <v>237</v>
      </c>
    </row>
    <row r="3154" spans="4:8" ht="12.75">
      <c r="D3154" s="128">
        <v>613847.3693971634</v>
      </c>
      <c r="F3154" s="128">
        <v>6360</v>
      </c>
      <c r="G3154" s="128">
        <v>5910</v>
      </c>
      <c r="H3154" s="149" t="s">
        <v>238</v>
      </c>
    </row>
    <row r="3156" spans="4:8" ht="12.75">
      <c r="D3156" s="128">
        <v>606205.5865240097</v>
      </c>
      <c r="F3156" s="128">
        <v>6360</v>
      </c>
      <c r="G3156" s="128">
        <v>5910</v>
      </c>
      <c r="H3156" s="149" t="s">
        <v>239</v>
      </c>
    </row>
    <row r="3158" spans="1:10" ht="12.75">
      <c r="A3158" s="144" t="s">
        <v>1218</v>
      </c>
      <c r="C3158" s="150" t="s">
        <v>1219</v>
      </c>
      <c r="D3158" s="128">
        <v>614357.6506385803</v>
      </c>
      <c r="F3158" s="128">
        <v>6360</v>
      </c>
      <c r="G3158" s="128">
        <v>5910</v>
      </c>
      <c r="H3158" s="128">
        <v>608226.1351518547</v>
      </c>
      <c r="I3158" s="128">
        <v>-0.0001</v>
      </c>
      <c r="J3158" s="128">
        <v>-0.0001</v>
      </c>
    </row>
    <row r="3159" spans="1:8" ht="12.75">
      <c r="A3159" s="127">
        <v>38405.005</v>
      </c>
      <c r="C3159" s="150" t="s">
        <v>1220</v>
      </c>
      <c r="D3159" s="128">
        <v>8418.81117913925</v>
      </c>
      <c r="H3159" s="128">
        <v>8418.81117913925</v>
      </c>
    </row>
    <row r="3161" spans="3:8" ht="12.75">
      <c r="C3161" s="150" t="s">
        <v>1221</v>
      </c>
      <c r="D3161" s="128">
        <v>1.370343670399238</v>
      </c>
      <c r="F3161" s="128">
        <v>0</v>
      </c>
      <c r="G3161" s="128">
        <v>0</v>
      </c>
      <c r="H3161" s="128">
        <v>1.3841580774948679</v>
      </c>
    </row>
    <row r="3162" spans="1:10" ht="12.75">
      <c r="A3162" s="144" t="s">
        <v>1210</v>
      </c>
      <c r="C3162" s="145" t="s">
        <v>1211</v>
      </c>
      <c r="D3162" s="145" t="s">
        <v>1212</v>
      </c>
      <c r="F3162" s="145" t="s">
        <v>1213</v>
      </c>
      <c r="G3162" s="145" t="s">
        <v>1214</v>
      </c>
      <c r="H3162" s="145" t="s">
        <v>1215</v>
      </c>
      <c r="I3162" s="146" t="s">
        <v>1216</v>
      </c>
      <c r="J3162" s="145" t="s">
        <v>1217</v>
      </c>
    </row>
    <row r="3163" spans="1:8" ht="12.75">
      <c r="A3163" s="147" t="s">
        <v>1098</v>
      </c>
      <c r="C3163" s="148">
        <v>334.94100000010803</v>
      </c>
      <c r="D3163" s="128">
        <v>420298.54747629166</v>
      </c>
      <c r="F3163" s="128">
        <v>41600</v>
      </c>
      <c r="H3163" s="149" t="s">
        <v>240</v>
      </c>
    </row>
    <row r="3165" spans="4:8" ht="12.75">
      <c r="D3165" s="128">
        <v>403564.9870710373</v>
      </c>
      <c r="F3165" s="128">
        <v>41400</v>
      </c>
      <c r="H3165" s="149" t="s">
        <v>241</v>
      </c>
    </row>
    <row r="3167" spans="4:8" ht="12.75">
      <c r="D3167" s="128">
        <v>413917.95984077454</v>
      </c>
      <c r="F3167" s="128">
        <v>41500</v>
      </c>
      <c r="H3167" s="149" t="s">
        <v>242</v>
      </c>
    </row>
    <row r="3169" spans="1:10" ht="12.75">
      <c r="A3169" s="144" t="s">
        <v>1218</v>
      </c>
      <c r="C3169" s="150" t="s">
        <v>1219</v>
      </c>
      <c r="D3169" s="128">
        <v>412593.8314627012</v>
      </c>
      <c r="F3169" s="128">
        <v>41500</v>
      </c>
      <c r="H3169" s="128">
        <v>371093.8314627012</v>
      </c>
      <c r="I3169" s="128">
        <v>-0.0001</v>
      </c>
      <c r="J3169" s="128">
        <v>-0.0001</v>
      </c>
    </row>
    <row r="3170" spans="1:8" ht="12.75">
      <c r="A3170" s="127">
        <v>38405.00543981481</v>
      </c>
      <c r="C3170" s="150" t="s">
        <v>1220</v>
      </c>
      <c r="D3170" s="128">
        <v>8444.998397294845</v>
      </c>
      <c r="F3170" s="128">
        <v>100</v>
      </c>
      <c r="H3170" s="128">
        <v>8444.998397294845</v>
      </c>
    </row>
    <row r="3172" spans="3:8" ht="12.75">
      <c r="C3172" s="150" t="s">
        <v>1221</v>
      </c>
      <c r="D3172" s="128">
        <v>2.0468067511712853</v>
      </c>
      <c r="F3172" s="128">
        <v>0.24096385542168672</v>
      </c>
      <c r="H3172" s="128">
        <v>2.2757043317071832</v>
      </c>
    </row>
    <row r="3173" spans="1:10" ht="12.75">
      <c r="A3173" s="144" t="s">
        <v>1210</v>
      </c>
      <c r="C3173" s="145" t="s">
        <v>1211</v>
      </c>
      <c r="D3173" s="145" t="s">
        <v>1212</v>
      </c>
      <c r="F3173" s="145" t="s">
        <v>1213</v>
      </c>
      <c r="G3173" s="145" t="s">
        <v>1214</v>
      </c>
      <c r="H3173" s="145" t="s">
        <v>1215</v>
      </c>
      <c r="I3173" s="146" t="s">
        <v>1216</v>
      </c>
      <c r="J3173" s="145" t="s">
        <v>1217</v>
      </c>
    </row>
    <row r="3174" spans="1:8" ht="12.75">
      <c r="A3174" s="147" t="s">
        <v>1102</v>
      </c>
      <c r="C3174" s="148">
        <v>393.36599999992177</v>
      </c>
      <c r="D3174" s="128">
        <v>2058313.5738887787</v>
      </c>
      <c r="F3174" s="128">
        <v>11700</v>
      </c>
      <c r="G3174" s="128">
        <v>11700</v>
      </c>
      <c r="H3174" s="149" t="s">
        <v>243</v>
      </c>
    </row>
    <row r="3176" spans="4:8" ht="12.75">
      <c r="D3176" s="128">
        <v>2012580.5889492035</v>
      </c>
      <c r="F3176" s="128">
        <v>11900</v>
      </c>
      <c r="G3176" s="128">
        <v>11600</v>
      </c>
      <c r="H3176" s="149" t="s">
        <v>244</v>
      </c>
    </row>
    <row r="3178" spans="4:8" ht="12.75">
      <c r="D3178" s="128">
        <v>2020135.9645824432</v>
      </c>
      <c r="F3178" s="128">
        <v>11600</v>
      </c>
      <c r="G3178" s="128">
        <v>11800</v>
      </c>
      <c r="H3178" s="149" t="s">
        <v>245</v>
      </c>
    </row>
    <row r="3180" spans="1:10" ht="12.75">
      <c r="A3180" s="144" t="s">
        <v>1218</v>
      </c>
      <c r="C3180" s="150" t="s">
        <v>1219</v>
      </c>
      <c r="D3180" s="128">
        <v>2030343.3758068085</v>
      </c>
      <c r="F3180" s="128">
        <v>11733.333333333332</v>
      </c>
      <c r="G3180" s="128">
        <v>11700</v>
      </c>
      <c r="H3180" s="128">
        <v>2018626.709140142</v>
      </c>
      <c r="I3180" s="128">
        <v>-0.0001</v>
      </c>
      <c r="J3180" s="128">
        <v>-0.0001</v>
      </c>
    </row>
    <row r="3181" spans="1:8" ht="12.75">
      <c r="A3181" s="127">
        <v>38405.005902777775</v>
      </c>
      <c r="C3181" s="150" t="s">
        <v>1220</v>
      </c>
      <c r="D3181" s="128">
        <v>24515.70743008449</v>
      </c>
      <c r="F3181" s="128">
        <v>152.7525231651947</v>
      </c>
      <c r="G3181" s="128">
        <v>100</v>
      </c>
      <c r="H3181" s="128">
        <v>24515.70743008449</v>
      </c>
    </row>
    <row r="3183" spans="3:8" ht="12.75">
      <c r="C3183" s="150" t="s">
        <v>1221</v>
      </c>
      <c r="D3183" s="128">
        <v>1.2074660730893636</v>
      </c>
      <c r="F3183" s="128">
        <v>1.3018680951579098</v>
      </c>
      <c r="G3183" s="128">
        <v>0.8547008547008547</v>
      </c>
      <c r="H3183" s="128">
        <v>1.2144745395015233</v>
      </c>
    </row>
    <row r="3184" spans="1:10" ht="12.75">
      <c r="A3184" s="144" t="s">
        <v>1210</v>
      </c>
      <c r="C3184" s="145" t="s">
        <v>1211</v>
      </c>
      <c r="D3184" s="145" t="s">
        <v>1212</v>
      </c>
      <c r="F3184" s="145" t="s">
        <v>1213</v>
      </c>
      <c r="G3184" s="145" t="s">
        <v>1214</v>
      </c>
      <c r="H3184" s="145" t="s">
        <v>1215</v>
      </c>
      <c r="I3184" s="146" t="s">
        <v>1216</v>
      </c>
      <c r="J3184" s="145" t="s">
        <v>1217</v>
      </c>
    </row>
    <row r="3185" spans="1:8" ht="12.75">
      <c r="A3185" s="147" t="s">
        <v>1096</v>
      </c>
      <c r="C3185" s="148">
        <v>396.15199999976903</v>
      </c>
      <c r="D3185" s="128">
        <v>5038708.882095337</v>
      </c>
      <c r="F3185" s="128">
        <v>127800</v>
      </c>
      <c r="G3185" s="128">
        <v>130300</v>
      </c>
      <c r="H3185" s="149" t="s">
        <v>246</v>
      </c>
    </row>
    <row r="3187" spans="4:8" ht="12.75">
      <c r="D3187" s="128">
        <v>4906240.167549133</v>
      </c>
      <c r="F3187" s="128">
        <v>127000</v>
      </c>
      <c r="G3187" s="128">
        <v>130200</v>
      </c>
      <c r="H3187" s="149" t="s">
        <v>247</v>
      </c>
    </row>
    <row r="3189" spans="4:8" ht="12.75">
      <c r="D3189" s="128">
        <v>4973267.449050903</v>
      </c>
      <c r="F3189" s="128">
        <v>124600</v>
      </c>
      <c r="G3189" s="128">
        <v>132900</v>
      </c>
      <c r="H3189" s="149" t="s">
        <v>248</v>
      </c>
    </row>
    <row r="3191" spans="1:10" ht="12.75">
      <c r="A3191" s="144" t="s">
        <v>1218</v>
      </c>
      <c r="C3191" s="150" t="s">
        <v>1219</v>
      </c>
      <c r="D3191" s="128">
        <v>4972738.832898458</v>
      </c>
      <c r="F3191" s="128">
        <v>126466.66666666666</v>
      </c>
      <c r="G3191" s="128">
        <v>131133.33333333334</v>
      </c>
      <c r="H3191" s="128">
        <v>4843963.803171942</v>
      </c>
      <c r="I3191" s="128">
        <v>-0.0001</v>
      </c>
      <c r="J3191" s="128">
        <v>-0.0001</v>
      </c>
    </row>
    <row r="3192" spans="1:8" ht="12.75">
      <c r="A3192" s="127">
        <v>38405.00636574074</v>
      </c>
      <c r="C3192" s="150" t="s">
        <v>1220</v>
      </c>
      <c r="D3192" s="128">
        <v>66235.93933552993</v>
      </c>
      <c r="F3192" s="128">
        <v>1665.3327995729062</v>
      </c>
      <c r="G3192" s="128">
        <v>1530.795000427338</v>
      </c>
      <c r="H3192" s="128">
        <v>66235.93933552993</v>
      </c>
    </row>
    <row r="3194" spans="3:8" ht="12.75">
      <c r="C3194" s="150" t="s">
        <v>1221</v>
      </c>
      <c r="D3194" s="128">
        <v>1.3319810583521638</v>
      </c>
      <c r="F3194" s="128">
        <v>1.316815603246895</v>
      </c>
      <c r="G3194" s="128">
        <v>1.1673576515714323</v>
      </c>
      <c r="H3194" s="128">
        <v>1.3673912941330622</v>
      </c>
    </row>
    <row r="3195" spans="1:10" ht="12.75">
      <c r="A3195" s="144" t="s">
        <v>1210</v>
      </c>
      <c r="C3195" s="145" t="s">
        <v>1211</v>
      </c>
      <c r="D3195" s="145" t="s">
        <v>1212</v>
      </c>
      <c r="F3195" s="145" t="s">
        <v>1213</v>
      </c>
      <c r="G3195" s="145" t="s">
        <v>1214</v>
      </c>
      <c r="H3195" s="145" t="s">
        <v>1215</v>
      </c>
      <c r="I3195" s="146" t="s">
        <v>1216</v>
      </c>
      <c r="J3195" s="145" t="s">
        <v>1217</v>
      </c>
    </row>
    <row r="3196" spans="1:8" ht="12.75">
      <c r="A3196" s="147" t="s">
        <v>1103</v>
      </c>
      <c r="C3196" s="148">
        <v>589.5920000001788</v>
      </c>
      <c r="D3196" s="128">
        <v>581766.48533535</v>
      </c>
      <c r="F3196" s="128">
        <v>4110</v>
      </c>
      <c r="G3196" s="128">
        <v>4130</v>
      </c>
      <c r="H3196" s="149" t="s">
        <v>249</v>
      </c>
    </row>
    <row r="3198" spans="4:8" ht="12.75">
      <c r="D3198" s="128">
        <v>576192.3766231537</v>
      </c>
      <c r="F3198" s="128">
        <v>4050</v>
      </c>
      <c r="G3198" s="128">
        <v>4140</v>
      </c>
      <c r="H3198" s="149" t="s">
        <v>250</v>
      </c>
    </row>
    <row r="3200" spans="4:8" ht="12.75">
      <c r="D3200" s="128">
        <v>568689.7504043579</v>
      </c>
      <c r="F3200" s="128">
        <v>4120</v>
      </c>
      <c r="G3200" s="128">
        <v>3990.0000000037253</v>
      </c>
      <c r="H3200" s="149" t="s">
        <v>251</v>
      </c>
    </row>
    <row r="3202" spans="1:10" ht="12.75">
      <c r="A3202" s="144" t="s">
        <v>1218</v>
      </c>
      <c r="C3202" s="150" t="s">
        <v>1219</v>
      </c>
      <c r="D3202" s="128">
        <v>575549.5374542872</v>
      </c>
      <c r="F3202" s="128">
        <v>4093.333333333333</v>
      </c>
      <c r="G3202" s="128">
        <v>4086.6666666679084</v>
      </c>
      <c r="H3202" s="128">
        <v>571459.7396858069</v>
      </c>
      <c r="I3202" s="128">
        <v>-0.0001</v>
      </c>
      <c r="J3202" s="128">
        <v>-0.0001</v>
      </c>
    </row>
    <row r="3203" spans="1:8" ht="12.75">
      <c r="A3203" s="127">
        <v>38405.00685185185</v>
      </c>
      <c r="C3203" s="150" t="s">
        <v>1220</v>
      </c>
      <c r="D3203" s="128">
        <v>6562.025659936622</v>
      </c>
      <c r="F3203" s="128">
        <v>37.859388972001824</v>
      </c>
      <c r="G3203" s="128">
        <v>83.86497083393813</v>
      </c>
      <c r="H3203" s="128">
        <v>6562.025659936622</v>
      </c>
    </row>
    <row r="3205" spans="3:8" ht="12.75">
      <c r="C3205" s="150" t="s">
        <v>1221</v>
      </c>
      <c r="D3205" s="128">
        <v>1.1401322098113598</v>
      </c>
      <c r="F3205" s="128">
        <v>0.9249036393811524</v>
      </c>
      <c r="G3205" s="128">
        <v>2.052160787126737</v>
      </c>
      <c r="H3205" s="128">
        <v>1.148291857540914</v>
      </c>
    </row>
    <row r="3206" spans="1:10" ht="12.75">
      <c r="A3206" s="144" t="s">
        <v>1210</v>
      </c>
      <c r="C3206" s="145" t="s">
        <v>1211</v>
      </c>
      <c r="D3206" s="145" t="s">
        <v>1212</v>
      </c>
      <c r="F3206" s="145" t="s">
        <v>1213</v>
      </c>
      <c r="G3206" s="145" t="s">
        <v>1214</v>
      </c>
      <c r="H3206" s="145" t="s">
        <v>1215</v>
      </c>
      <c r="I3206" s="146" t="s">
        <v>1216</v>
      </c>
      <c r="J3206" s="145" t="s">
        <v>1217</v>
      </c>
    </row>
    <row r="3207" spans="1:8" ht="12.75">
      <c r="A3207" s="147" t="s">
        <v>1104</v>
      </c>
      <c r="C3207" s="148">
        <v>766.4900000002235</v>
      </c>
      <c r="D3207" s="128">
        <v>46734.04984545708</v>
      </c>
      <c r="F3207" s="128">
        <v>1987</v>
      </c>
      <c r="G3207" s="128">
        <v>2086</v>
      </c>
      <c r="H3207" s="149" t="s">
        <v>252</v>
      </c>
    </row>
    <row r="3209" spans="4:8" ht="12.75">
      <c r="D3209" s="128">
        <v>46224.25697261095</v>
      </c>
      <c r="F3209" s="128">
        <v>1878</v>
      </c>
      <c r="G3209" s="128">
        <v>2080</v>
      </c>
      <c r="H3209" s="149" t="s">
        <v>253</v>
      </c>
    </row>
    <row r="3211" spans="4:8" ht="12.75">
      <c r="D3211" s="128">
        <v>45730.31497693062</v>
      </c>
      <c r="F3211" s="128">
        <v>2120</v>
      </c>
      <c r="G3211" s="128">
        <v>2142</v>
      </c>
      <c r="H3211" s="149" t="s">
        <v>254</v>
      </c>
    </row>
    <row r="3213" spans="1:10" ht="12.75">
      <c r="A3213" s="144" t="s">
        <v>1218</v>
      </c>
      <c r="C3213" s="150" t="s">
        <v>1219</v>
      </c>
      <c r="D3213" s="128">
        <v>46229.54059833288</v>
      </c>
      <c r="F3213" s="128">
        <v>1995</v>
      </c>
      <c r="G3213" s="128">
        <v>2102.6666666666665</v>
      </c>
      <c r="H3213" s="128">
        <v>44178.60645199142</v>
      </c>
      <c r="I3213" s="128">
        <v>-0.0001</v>
      </c>
      <c r="J3213" s="128">
        <v>-0.0001</v>
      </c>
    </row>
    <row r="3214" spans="1:8" ht="12.75">
      <c r="A3214" s="127">
        <v>38405.007361111115</v>
      </c>
      <c r="C3214" s="150" t="s">
        <v>1220</v>
      </c>
      <c r="D3214" s="128">
        <v>501.8882934477899</v>
      </c>
      <c r="F3214" s="128">
        <v>121.19818480488888</v>
      </c>
      <c r="G3214" s="128">
        <v>34.19551627528576</v>
      </c>
      <c r="H3214" s="128">
        <v>501.8882934477899</v>
      </c>
    </row>
    <row r="3216" spans="3:8" ht="12.75">
      <c r="C3216" s="150" t="s">
        <v>1221</v>
      </c>
      <c r="D3216" s="128">
        <v>1.0856441291694103</v>
      </c>
      <c r="F3216" s="128">
        <v>6.075096982701196</v>
      </c>
      <c r="G3216" s="128">
        <v>1.626292784176558</v>
      </c>
      <c r="H3216" s="128">
        <v>1.1360437409749182</v>
      </c>
    </row>
    <row r="3217" spans="1:16" ht="12.75">
      <c r="A3217" s="138" t="s">
        <v>1275</v>
      </c>
      <c r="B3217" s="133" t="s">
        <v>1252</v>
      </c>
      <c r="D3217" s="138" t="s">
        <v>1276</v>
      </c>
      <c r="E3217" s="133" t="s">
        <v>1277</v>
      </c>
      <c r="F3217" s="134" t="s">
        <v>1175</v>
      </c>
      <c r="G3217" s="139" t="s">
        <v>1279</v>
      </c>
      <c r="H3217" s="140">
        <v>2</v>
      </c>
      <c r="I3217" s="141" t="s">
        <v>1280</v>
      </c>
      <c r="J3217" s="140">
        <v>13</v>
      </c>
      <c r="K3217" s="139" t="s">
        <v>1281</v>
      </c>
      <c r="L3217" s="142">
        <v>1</v>
      </c>
      <c r="M3217" s="139" t="s">
        <v>1282</v>
      </c>
      <c r="N3217" s="143">
        <v>1</v>
      </c>
      <c r="O3217" s="139" t="s">
        <v>1283</v>
      </c>
      <c r="P3217" s="143">
        <v>1</v>
      </c>
    </row>
    <row r="3219" spans="1:10" ht="12.75">
      <c r="A3219" s="144" t="s">
        <v>1210</v>
      </c>
      <c r="C3219" s="145" t="s">
        <v>1211</v>
      </c>
      <c r="D3219" s="145" t="s">
        <v>1212</v>
      </c>
      <c r="F3219" s="145" t="s">
        <v>1213</v>
      </c>
      <c r="G3219" s="145" t="s">
        <v>1214</v>
      </c>
      <c r="H3219" s="145" t="s">
        <v>1215</v>
      </c>
      <c r="I3219" s="146" t="s">
        <v>1216</v>
      </c>
      <c r="J3219" s="145" t="s">
        <v>1217</v>
      </c>
    </row>
    <row r="3220" spans="1:8" ht="12.75">
      <c r="A3220" s="147" t="s">
        <v>1081</v>
      </c>
      <c r="C3220" s="148">
        <v>178.2290000000503</v>
      </c>
      <c r="D3220" s="128">
        <v>708.2117117792368</v>
      </c>
      <c r="F3220" s="128">
        <v>412.00000000046566</v>
      </c>
      <c r="G3220" s="128">
        <v>350</v>
      </c>
      <c r="H3220" s="149" t="s">
        <v>255</v>
      </c>
    </row>
    <row r="3222" spans="4:8" ht="12.75">
      <c r="D3222" s="128">
        <v>728.5791418431327</v>
      </c>
      <c r="F3222" s="128">
        <v>407</v>
      </c>
      <c r="G3222" s="128">
        <v>375</v>
      </c>
      <c r="H3222" s="149" t="s">
        <v>256</v>
      </c>
    </row>
    <row r="3224" spans="4:8" ht="12.75">
      <c r="D3224" s="128">
        <v>726.415753771551</v>
      </c>
      <c r="F3224" s="128">
        <v>374</v>
      </c>
      <c r="G3224" s="128">
        <v>386</v>
      </c>
      <c r="H3224" s="149" t="s">
        <v>257</v>
      </c>
    </row>
    <row r="3226" spans="1:8" ht="12.75">
      <c r="A3226" s="144" t="s">
        <v>1218</v>
      </c>
      <c r="C3226" s="150" t="s">
        <v>1219</v>
      </c>
      <c r="D3226" s="128">
        <v>721.0688691313069</v>
      </c>
      <c r="F3226" s="128">
        <v>397.6666666668219</v>
      </c>
      <c r="G3226" s="128">
        <v>370.33333333333337</v>
      </c>
      <c r="H3226" s="128">
        <v>340.70822356948696</v>
      </c>
    </row>
    <row r="3227" spans="1:8" ht="12.75">
      <c r="A3227" s="127">
        <v>38405.009618055556</v>
      </c>
      <c r="C3227" s="150" t="s">
        <v>1220</v>
      </c>
      <c r="D3227" s="128">
        <v>11.187043102136524</v>
      </c>
      <c r="F3227" s="128">
        <v>20.647840888093814</v>
      </c>
      <c r="G3227" s="128">
        <v>18.448125469362285</v>
      </c>
      <c r="H3227" s="128">
        <v>11.187043102136524</v>
      </c>
    </row>
    <row r="3229" spans="3:8" ht="12.75">
      <c r="C3229" s="150" t="s">
        <v>1221</v>
      </c>
      <c r="D3229" s="128">
        <v>1.5514527919661663</v>
      </c>
      <c r="F3229" s="128">
        <v>5.192248337322486</v>
      </c>
      <c r="G3229" s="128">
        <v>4.981492025930409</v>
      </c>
      <c r="H3229" s="128">
        <v>3.2834672978930737</v>
      </c>
    </row>
    <row r="3230" spans="1:10" ht="12.75">
      <c r="A3230" s="144" t="s">
        <v>1210</v>
      </c>
      <c r="C3230" s="145" t="s">
        <v>1211</v>
      </c>
      <c r="D3230" s="145" t="s">
        <v>1212</v>
      </c>
      <c r="F3230" s="145" t="s">
        <v>1213</v>
      </c>
      <c r="G3230" s="145" t="s">
        <v>1214</v>
      </c>
      <c r="H3230" s="145" t="s">
        <v>1215</v>
      </c>
      <c r="I3230" s="146" t="s">
        <v>1216</v>
      </c>
      <c r="J3230" s="145" t="s">
        <v>1217</v>
      </c>
    </row>
    <row r="3231" spans="1:8" ht="12.75">
      <c r="A3231" s="147" t="s">
        <v>1097</v>
      </c>
      <c r="C3231" s="148">
        <v>251.61100000003353</v>
      </c>
      <c r="D3231" s="128">
        <v>4724175.918510437</v>
      </c>
      <c r="F3231" s="128">
        <v>36600</v>
      </c>
      <c r="G3231" s="128">
        <v>33300</v>
      </c>
      <c r="H3231" s="149" t="s">
        <v>258</v>
      </c>
    </row>
    <row r="3233" spans="4:8" ht="12.75">
      <c r="D3233" s="128">
        <v>4847807.002983093</v>
      </c>
      <c r="F3233" s="128">
        <v>35800</v>
      </c>
      <c r="G3233" s="128">
        <v>33400</v>
      </c>
      <c r="H3233" s="149" t="s">
        <v>259</v>
      </c>
    </row>
    <row r="3235" spans="4:8" ht="12.75">
      <c r="D3235" s="128">
        <v>4962204.2613220215</v>
      </c>
      <c r="F3235" s="128">
        <v>38200</v>
      </c>
      <c r="G3235" s="128">
        <v>33300</v>
      </c>
      <c r="H3235" s="149" t="s">
        <v>260</v>
      </c>
    </row>
    <row r="3237" spans="1:10" ht="12.75">
      <c r="A3237" s="144" t="s">
        <v>1218</v>
      </c>
      <c r="C3237" s="150" t="s">
        <v>1219</v>
      </c>
      <c r="D3237" s="128">
        <v>4844729.060938518</v>
      </c>
      <c r="F3237" s="128">
        <v>36866.666666666664</v>
      </c>
      <c r="G3237" s="128">
        <v>33333.333333333336</v>
      </c>
      <c r="H3237" s="128">
        <v>4809646.476053522</v>
      </c>
      <c r="I3237" s="128">
        <v>-0.0001</v>
      </c>
      <c r="J3237" s="128">
        <v>-0.0001</v>
      </c>
    </row>
    <row r="3238" spans="1:8" ht="12.75">
      <c r="A3238" s="127">
        <v>38405.01013888889</v>
      </c>
      <c r="C3238" s="150" t="s">
        <v>1220</v>
      </c>
      <c r="D3238" s="128">
        <v>119044.01829082664</v>
      </c>
      <c r="F3238" s="128">
        <v>1222.0201853215576</v>
      </c>
      <c r="G3238" s="128">
        <v>57.73502691896257</v>
      </c>
      <c r="H3238" s="128">
        <v>119044.01829082664</v>
      </c>
    </row>
    <row r="3240" spans="3:8" ht="12.75">
      <c r="C3240" s="150" t="s">
        <v>1221</v>
      </c>
      <c r="D3240" s="128">
        <v>2.4571862903674027</v>
      </c>
      <c r="F3240" s="128">
        <v>3.3147021301669746</v>
      </c>
      <c r="G3240" s="128">
        <v>0.17320508075688767</v>
      </c>
      <c r="H3240" s="128">
        <v>2.475109530056486</v>
      </c>
    </row>
    <row r="3241" spans="1:10" ht="12.75">
      <c r="A3241" s="144" t="s">
        <v>1210</v>
      </c>
      <c r="C3241" s="145" t="s">
        <v>1211</v>
      </c>
      <c r="D3241" s="145" t="s">
        <v>1212</v>
      </c>
      <c r="F3241" s="145" t="s">
        <v>1213</v>
      </c>
      <c r="G3241" s="145" t="s">
        <v>1214</v>
      </c>
      <c r="H3241" s="145" t="s">
        <v>1215</v>
      </c>
      <c r="I3241" s="146" t="s">
        <v>1216</v>
      </c>
      <c r="J3241" s="145" t="s">
        <v>1217</v>
      </c>
    </row>
    <row r="3242" spans="1:8" ht="12.75">
      <c r="A3242" s="147" t="s">
        <v>1100</v>
      </c>
      <c r="C3242" s="148">
        <v>257.6099999998696</v>
      </c>
      <c r="D3242" s="128">
        <v>435103.51317691803</v>
      </c>
      <c r="F3242" s="128">
        <v>19207.5</v>
      </c>
      <c r="G3242" s="128">
        <v>16565</v>
      </c>
      <c r="H3242" s="149" t="s">
        <v>261</v>
      </c>
    </row>
    <row r="3244" spans="4:8" ht="12.75">
      <c r="D3244" s="128">
        <v>440493.8478426933</v>
      </c>
      <c r="F3244" s="128">
        <v>19970</v>
      </c>
      <c r="G3244" s="128">
        <v>16615</v>
      </c>
      <c r="H3244" s="149" t="s">
        <v>262</v>
      </c>
    </row>
    <row r="3246" spans="4:8" ht="12.75">
      <c r="D3246" s="128">
        <v>437745.3519463539</v>
      </c>
      <c r="F3246" s="128">
        <v>19372.5</v>
      </c>
      <c r="G3246" s="128">
        <v>16590</v>
      </c>
      <c r="H3246" s="149" t="s">
        <v>263</v>
      </c>
    </row>
    <row r="3248" spans="1:10" ht="12.75">
      <c r="A3248" s="144" t="s">
        <v>1218</v>
      </c>
      <c r="C3248" s="150" t="s">
        <v>1219</v>
      </c>
      <c r="D3248" s="128">
        <v>437780.90432198846</v>
      </c>
      <c r="F3248" s="128">
        <v>19516.666666666668</v>
      </c>
      <c r="G3248" s="128">
        <v>16590</v>
      </c>
      <c r="H3248" s="128">
        <v>419727.5709886551</v>
      </c>
      <c r="I3248" s="128">
        <v>-0.0001</v>
      </c>
      <c r="J3248" s="128">
        <v>-0.0001</v>
      </c>
    </row>
    <row r="3249" spans="1:8" ht="12.75">
      <c r="A3249" s="127">
        <v>38405.010775462964</v>
      </c>
      <c r="C3249" s="150" t="s">
        <v>1220</v>
      </c>
      <c r="D3249" s="128">
        <v>2695.343193516056</v>
      </c>
      <c r="F3249" s="128">
        <v>401.17275995926406</v>
      </c>
      <c r="G3249" s="128">
        <v>25</v>
      </c>
      <c r="H3249" s="128">
        <v>2695.343193516056</v>
      </c>
    </row>
    <row r="3251" spans="3:8" ht="12.75">
      <c r="C3251" s="150" t="s">
        <v>1221</v>
      </c>
      <c r="D3251" s="128">
        <v>0.6156831343958364</v>
      </c>
      <c r="F3251" s="128">
        <v>2.0555393336939236</v>
      </c>
      <c r="G3251" s="128">
        <v>0.1506931886678722</v>
      </c>
      <c r="H3251" s="128">
        <v>0.642164913581269</v>
      </c>
    </row>
    <row r="3252" spans="1:10" ht="12.75">
      <c r="A3252" s="144" t="s">
        <v>1210</v>
      </c>
      <c r="C3252" s="145" t="s">
        <v>1211</v>
      </c>
      <c r="D3252" s="145" t="s">
        <v>1212</v>
      </c>
      <c r="F3252" s="145" t="s">
        <v>1213</v>
      </c>
      <c r="G3252" s="145" t="s">
        <v>1214</v>
      </c>
      <c r="H3252" s="145" t="s">
        <v>1215</v>
      </c>
      <c r="I3252" s="146" t="s">
        <v>1216</v>
      </c>
      <c r="J3252" s="145" t="s">
        <v>1217</v>
      </c>
    </row>
    <row r="3253" spans="1:8" ht="12.75">
      <c r="A3253" s="147" t="s">
        <v>1099</v>
      </c>
      <c r="C3253" s="148">
        <v>259.9399999999441</v>
      </c>
      <c r="D3253" s="128">
        <v>4566393.560417175</v>
      </c>
      <c r="F3253" s="128">
        <v>33425</v>
      </c>
      <c r="G3253" s="128">
        <v>29600</v>
      </c>
      <c r="H3253" s="149" t="s">
        <v>264</v>
      </c>
    </row>
    <row r="3255" spans="4:8" ht="12.75">
      <c r="D3255" s="128">
        <v>4498469.118637085</v>
      </c>
      <c r="F3255" s="128">
        <v>33850</v>
      </c>
      <c r="G3255" s="128">
        <v>29275</v>
      </c>
      <c r="H3255" s="149" t="s">
        <v>265</v>
      </c>
    </row>
    <row r="3257" spans="4:8" ht="12.75">
      <c r="D3257" s="128">
        <v>4422258.302131653</v>
      </c>
      <c r="F3257" s="128">
        <v>33100</v>
      </c>
      <c r="G3257" s="128">
        <v>29625</v>
      </c>
      <c r="H3257" s="149" t="s">
        <v>266</v>
      </c>
    </row>
    <row r="3259" spans="1:10" ht="12.75">
      <c r="A3259" s="144" t="s">
        <v>1218</v>
      </c>
      <c r="C3259" s="150" t="s">
        <v>1219</v>
      </c>
      <c r="D3259" s="128">
        <v>4495706.993728638</v>
      </c>
      <c r="F3259" s="128">
        <v>33458.333333333336</v>
      </c>
      <c r="G3259" s="128">
        <v>29500</v>
      </c>
      <c r="H3259" s="128">
        <v>4464262.068699803</v>
      </c>
      <c r="I3259" s="128">
        <v>-0.0001</v>
      </c>
      <c r="J3259" s="128">
        <v>-0.0001</v>
      </c>
    </row>
    <row r="3260" spans="1:8" ht="12.75">
      <c r="A3260" s="127">
        <v>38405.01144675926</v>
      </c>
      <c r="C3260" s="150" t="s">
        <v>1220</v>
      </c>
      <c r="D3260" s="128">
        <v>72107.31704041323</v>
      </c>
      <c r="F3260" s="128">
        <v>376.109469879892</v>
      </c>
      <c r="G3260" s="128">
        <v>195.25624189766637</v>
      </c>
      <c r="H3260" s="128">
        <v>72107.31704041323</v>
      </c>
    </row>
    <row r="3262" spans="3:8" ht="12.75">
      <c r="C3262" s="150" t="s">
        <v>1221</v>
      </c>
      <c r="D3262" s="128">
        <v>1.6039149602276248</v>
      </c>
      <c r="F3262" s="128">
        <v>1.1241129859423922</v>
      </c>
      <c r="G3262" s="128">
        <v>0.6618855657548012</v>
      </c>
      <c r="H3262" s="128">
        <v>1.6152124568577173</v>
      </c>
    </row>
    <row r="3263" spans="1:10" ht="12.75">
      <c r="A3263" s="144" t="s">
        <v>1210</v>
      </c>
      <c r="C3263" s="145" t="s">
        <v>1211</v>
      </c>
      <c r="D3263" s="145" t="s">
        <v>1212</v>
      </c>
      <c r="F3263" s="145" t="s">
        <v>1213</v>
      </c>
      <c r="G3263" s="145" t="s">
        <v>1214</v>
      </c>
      <c r="H3263" s="145" t="s">
        <v>1215</v>
      </c>
      <c r="I3263" s="146" t="s">
        <v>1216</v>
      </c>
      <c r="J3263" s="145" t="s">
        <v>1217</v>
      </c>
    </row>
    <row r="3264" spans="1:8" ht="12.75">
      <c r="A3264" s="147" t="s">
        <v>1101</v>
      </c>
      <c r="C3264" s="148">
        <v>285.2129999999888</v>
      </c>
      <c r="D3264" s="128">
        <v>791384.3145227432</v>
      </c>
      <c r="F3264" s="128">
        <v>15050</v>
      </c>
      <c r="G3264" s="128">
        <v>12625</v>
      </c>
      <c r="H3264" s="149" t="s">
        <v>267</v>
      </c>
    </row>
    <row r="3266" spans="4:8" ht="12.75">
      <c r="D3266" s="128">
        <v>742151.8521795273</v>
      </c>
      <c r="F3266" s="128">
        <v>14875</v>
      </c>
      <c r="G3266" s="128">
        <v>12675</v>
      </c>
      <c r="H3266" s="149" t="s">
        <v>268</v>
      </c>
    </row>
    <row r="3268" spans="4:8" ht="12.75">
      <c r="D3268" s="128">
        <v>763027.8188791275</v>
      </c>
      <c r="F3268" s="128">
        <v>15150</v>
      </c>
      <c r="G3268" s="128">
        <v>12675</v>
      </c>
      <c r="H3268" s="149" t="s">
        <v>269</v>
      </c>
    </row>
    <row r="3270" spans="1:10" ht="12.75">
      <c r="A3270" s="144" t="s">
        <v>1218</v>
      </c>
      <c r="C3270" s="150" t="s">
        <v>1219</v>
      </c>
      <c r="D3270" s="128">
        <v>765521.3285271327</v>
      </c>
      <c r="F3270" s="128">
        <v>15025</v>
      </c>
      <c r="G3270" s="128">
        <v>12658.333333333332</v>
      </c>
      <c r="H3270" s="128">
        <v>751759.1506648597</v>
      </c>
      <c r="I3270" s="128">
        <v>-0.0001</v>
      </c>
      <c r="J3270" s="128">
        <v>-0.0001</v>
      </c>
    </row>
    <row r="3271" spans="1:8" ht="12.75">
      <c r="A3271" s="127">
        <v>38405.01211805556</v>
      </c>
      <c r="C3271" s="150" t="s">
        <v>1220</v>
      </c>
      <c r="D3271" s="128">
        <v>24710.767488435078</v>
      </c>
      <c r="F3271" s="128">
        <v>139.19410907075056</v>
      </c>
      <c r="G3271" s="128">
        <v>28.867513459481284</v>
      </c>
      <c r="H3271" s="128">
        <v>24710.767488435078</v>
      </c>
    </row>
    <row r="3273" spans="3:8" ht="12.75">
      <c r="C3273" s="150" t="s">
        <v>1221</v>
      </c>
      <c r="D3273" s="128">
        <v>3.227965906054993</v>
      </c>
      <c r="F3273" s="128">
        <v>0.92641669930616</v>
      </c>
      <c r="G3273" s="128">
        <v>0.22805145590110298</v>
      </c>
      <c r="H3273" s="128">
        <v>3.2870590888824887</v>
      </c>
    </row>
    <row r="3274" spans="1:10" ht="12.75">
      <c r="A3274" s="144" t="s">
        <v>1210</v>
      </c>
      <c r="C3274" s="145" t="s">
        <v>1211</v>
      </c>
      <c r="D3274" s="145" t="s">
        <v>1212</v>
      </c>
      <c r="F3274" s="145" t="s">
        <v>1213</v>
      </c>
      <c r="G3274" s="145" t="s">
        <v>1214</v>
      </c>
      <c r="H3274" s="145" t="s">
        <v>1215</v>
      </c>
      <c r="I3274" s="146" t="s">
        <v>1216</v>
      </c>
      <c r="J3274" s="145" t="s">
        <v>1217</v>
      </c>
    </row>
    <row r="3275" spans="1:8" ht="12.75">
      <c r="A3275" s="147" t="s">
        <v>1097</v>
      </c>
      <c r="C3275" s="148">
        <v>288.1579999998212</v>
      </c>
      <c r="D3275" s="128">
        <v>480009.5820350647</v>
      </c>
      <c r="F3275" s="128">
        <v>6130</v>
      </c>
      <c r="G3275" s="128">
        <v>5620</v>
      </c>
      <c r="H3275" s="149" t="s">
        <v>270</v>
      </c>
    </row>
    <row r="3277" spans="4:8" ht="12.75">
      <c r="D3277" s="128">
        <v>487622.97621679306</v>
      </c>
      <c r="F3277" s="128">
        <v>6130</v>
      </c>
      <c r="G3277" s="128">
        <v>5620</v>
      </c>
      <c r="H3277" s="149" t="s">
        <v>271</v>
      </c>
    </row>
    <row r="3279" spans="4:8" ht="12.75">
      <c r="D3279" s="128">
        <v>476374.003221035</v>
      </c>
      <c r="F3279" s="128">
        <v>6130</v>
      </c>
      <c r="G3279" s="128">
        <v>5620</v>
      </c>
      <c r="H3279" s="149" t="s">
        <v>272</v>
      </c>
    </row>
    <row r="3281" spans="1:10" ht="12.75">
      <c r="A3281" s="144" t="s">
        <v>1218</v>
      </c>
      <c r="C3281" s="150" t="s">
        <v>1219</v>
      </c>
      <c r="D3281" s="128">
        <v>481335.5204909643</v>
      </c>
      <c r="F3281" s="128">
        <v>6130</v>
      </c>
      <c r="G3281" s="128">
        <v>5620</v>
      </c>
      <c r="H3281" s="128">
        <v>475464.46960600856</v>
      </c>
      <c r="I3281" s="128">
        <v>-0.0001</v>
      </c>
      <c r="J3281" s="128">
        <v>-0.0001</v>
      </c>
    </row>
    <row r="3282" spans="1:8" ht="12.75">
      <c r="A3282" s="127">
        <v>38405.0125462963</v>
      </c>
      <c r="C3282" s="150" t="s">
        <v>1220</v>
      </c>
      <c r="D3282" s="128">
        <v>5740.508074761871</v>
      </c>
      <c r="H3282" s="128">
        <v>5740.508074761871</v>
      </c>
    </row>
    <row r="3284" spans="3:8" ht="12.75">
      <c r="C3284" s="150" t="s">
        <v>1221</v>
      </c>
      <c r="D3284" s="128">
        <v>1.192620912104415</v>
      </c>
      <c r="F3284" s="128">
        <v>0</v>
      </c>
      <c r="G3284" s="128">
        <v>0</v>
      </c>
      <c r="H3284" s="128">
        <v>1.20734743429277</v>
      </c>
    </row>
    <row r="3285" spans="1:10" ht="12.75">
      <c r="A3285" s="144" t="s">
        <v>1210</v>
      </c>
      <c r="C3285" s="145" t="s">
        <v>1211</v>
      </c>
      <c r="D3285" s="145" t="s">
        <v>1212</v>
      </c>
      <c r="F3285" s="145" t="s">
        <v>1213</v>
      </c>
      <c r="G3285" s="145" t="s">
        <v>1214</v>
      </c>
      <c r="H3285" s="145" t="s">
        <v>1215</v>
      </c>
      <c r="I3285" s="146" t="s">
        <v>1216</v>
      </c>
      <c r="J3285" s="145" t="s">
        <v>1217</v>
      </c>
    </row>
    <row r="3286" spans="1:8" ht="12.75">
      <c r="A3286" s="147" t="s">
        <v>1098</v>
      </c>
      <c r="C3286" s="148">
        <v>334.94100000010803</v>
      </c>
      <c r="D3286" s="128">
        <v>1555982.2682380676</v>
      </c>
      <c r="F3286" s="128">
        <v>45400</v>
      </c>
      <c r="H3286" s="149" t="s">
        <v>273</v>
      </c>
    </row>
    <row r="3288" spans="4:8" ht="12.75">
      <c r="D3288" s="128">
        <v>1585533.5188159943</v>
      </c>
      <c r="F3288" s="128">
        <v>46300</v>
      </c>
      <c r="H3288" s="149" t="s">
        <v>274</v>
      </c>
    </row>
    <row r="3290" spans="4:8" ht="12.75">
      <c r="D3290" s="128">
        <v>1567987.634721756</v>
      </c>
      <c r="F3290" s="128">
        <v>45900</v>
      </c>
      <c r="H3290" s="149" t="s">
        <v>275</v>
      </c>
    </row>
    <row r="3292" spans="1:10" ht="12.75">
      <c r="A3292" s="144" t="s">
        <v>1218</v>
      </c>
      <c r="C3292" s="150" t="s">
        <v>1219</v>
      </c>
      <c r="D3292" s="128">
        <v>1569834.4739252725</v>
      </c>
      <c r="F3292" s="128">
        <v>45866.66666666667</v>
      </c>
      <c r="H3292" s="128">
        <v>1523967.807258606</v>
      </c>
      <c r="I3292" s="128">
        <v>-0.0001</v>
      </c>
      <c r="J3292" s="128">
        <v>-0.0001</v>
      </c>
    </row>
    <row r="3293" spans="1:8" ht="12.75">
      <c r="A3293" s="127">
        <v>38405.012974537036</v>
      </c>
      <c r="C3293" s="150" t="s">
        <v>1220</v>
      </c>
      <c r="D3293" s="128">
        <v>14861.938432185867</v>
      </c>
      <c r="F3293" s="128">
        <v>450.9249752822894</v>
      </c>
      <c r="H3293" s="128">
        <v>14861.938432185867</v>
      </c>
    </row>
    <row r="3295" spans="3:8" ht="12.75">
      <c r="C3295" s="150" t="s">
        <v>1221</v>
      </c>
      <c r="D3295" s="128">
        <v>0.9467200955922777</v>
      </c>
      <c r="F3295" s="128">
        <v>0.9831213123887124</v>
      </c>
      <c r="H3295" s="128">
        <v>0.9752134107688475</v>
      </c>
    </row>
    <row r="3296" spans="1:10" ht="12.75">
      <c r="A3296" s="144" t="s">
        <v>1210</v>
      </c>
      <c r="C3296" s="145" t="s">
        <v>1211</v>
      </c>
      <c r="D3296" s="145" t="s">
        <v>1212</v>
      </c>
      <c r="F3296" s="145" t="s">
        <v>1213</v>
      </c>
      <c r="G3296" s="145" t="s">
        <v>1214</v>
      </c>
      <c r="H3296" s="145" t="s">
        <v>1215</v>
      </c>
      <c r="I3296" s="146" t="s">
        <v>1216</v>
      </c>
      <c r="J3296" s="145" t="s">
        <v>1217</v>
      </c>
    </row>
    <row r="3297" spans="1:8" ht="12.75">
      <c r="A3297" s="147" t="s">
        <v>1102</v>
      </c>
      <c r="C3297" s="148">
        <v>393.36599999992177</v>
      </c>
      <c r="D3297" s="128">
        <v>3574920.557888031</v>
      </c>
      <c r="F3297" s="128">
        <v>14700</v>
      </c>
      <c r="G3297" s="128">
        <v>15100</v>
      </c>
      <c r="H3297" s="149" t="s">
        <v>276</v>
      </c>
    </row>
    <row r="3299" spans="4:8" ht="12.75">
      <c r="D3299" s="128">
        <v>3659298.9859580994</v>
      </c>
      <c r="F3299" s="128">
        <v>15000</v>
      </c>
      <c r="G3299" s="128">
        <v>14600</v>
      </c>
      <c r="H3299" s="149" t="s">
        <v>277</v>
      </c>
    </row>
    <row r="3301" spans="4:8" ht="12.75">
      <c r="D3301" s="128">
        <v>3565503.226474762</v>
      </c>
      <c r="F3301" s="128">
        <v>14400</v>
      </c>
      <c r="G3301" s="128">
        <v>14900</v>
      </c>
      <c r="H3301" s="149" t="s">
        <v>278</v>
      </c>
    </row>
    <row r="3303" spans="1:10" ht="12.75">
      <c r="A3303" s="144" t="s">
        <v>1218</v>
      </c>
      <c r="C3303" s="150" t="s">
        <v>1219</v>
      </c>
      <c r="D3303" s="128">
        <v>3599907.590106964</v>
      </c>
      <c r="F3303" s="128">
        <v>14700</v>
      </c>
      <c r="G3303" s="128">
        <v>14866.666666666668</v>
      </c>
      <c r="H3303" s="128">
        <v>3585124.256773631</v>
      </c>
      <c r="I3303" s="128">
        <v>-0.0001</v>
      </c>
      <c r="J3303" s="128">
        <v>-0.0001</v>
      </c>
    </row>
    <row r="3304" spans="1:8" ht="12.75">
      <c r="A3304" s="127">
        <v>38405.0134375</v>
      </c>
      <c r="C3304" s="150" t="s">
        <v>1220</v>
      </c>
      <c r="D3304" s="128">
        <v>51649.53977136034</v>
      </c>
      <c r="F3304" s="128">
        <v>300</v>
      </c>
      <c r="G3304" s="128">
        <v>251.66114784235833</v>
      </c>
      <c r="H3304" s="128">
        <v>51649.53977136034</v>
      </c>
    </row>
    <row r="3306" spans="3:8" ht="12.75">
      <c r="C3306" s="150" t="s">
        <v>1221</v>
      </c>
      <c r="D3306" s="128">
        <v>1.4347462671903104</v>
      </c>
      <c r="F3306" s="128">
        <v>2.0408163265306123</v>
      </c>
      <c r="G3306" s="128">
        <v>1.6927879899710203</v>
      </c>
      <c r="H3306" s="128">
        <v>1.4406624728215536</v>
      </c>
    </row>
    <row r="3307" spans="1:10" ht="12.75">
      <c r="A3307" s="144" t="s">
        <v>1210</v>
      </c>
      <c r="C3307" s="145" t="s">
        <v>1211</v>
      </c>
      <c r="D3307" s="145" t="s">
        <v>1212</v>
      </c>
      <c r="F3307" s="145" t="s">
        <v>1213</v>
      </c>
      <c r="G3307" s="145" t="s">
        <v>1214</v>
      </c>
      <c r="H3307" s="145" t="s">
        <v>1215</v>
      </c>
      <c r="I3307" s="146" t="s">
        <v>1216</v>
      </c>
      <c r="J3307" s="145" t="s">
        <v>1217</v>
      </c>
    </row>
    <row r="3308" spans="1:8" ht="12.75">
      <c r="A3308" s="147" t="s">
        <v>1096</v>
      </c>
      <c r="C3308" s="148">
        <v>396.15199999976903</v>
      </c>
      <c r="D3308" s="128">
        <v>4311622.442619324</v>
      </c>
      <c r="F3308" s="128">
        <v>131100</v>
      </c>
      <c r="G3308" s="128">
        <v>134600</v>
      </c>
      <c r="H3308" s="149" t="s">
        <v>279</v>
      </c>
    </row>
    <row r="3310" spans="4:8" ht="12.75">
      <c r="D3310" s="128">
        <v>4401358.6320877075</v>
      </c>
      <c r="F3310" s="128">
        <v>132800</v>
      </c>
      <c r="G3310" s="128">
        <v>135500</v>
      </c>
      <c r="H3310" s="149" t="s">
        <v>280</v>
      </c>
    </row>
    <row r="3312" spans="4:8" ht="12.75">
      <c r="D3312" s="128">
        <v>4378629.814193726</v>
      </c>
      <c r="F3312" s="128">
        <v>132700</v>
      </c>
      <c r="G3312" s="128">
        <v>133300</v>
      </c>
      <c r="H3312" s="149" t="s">
        <v>281</v>
      </c>
    </row>
    <row r="3314" spans="1:10" ht="12.75">
      <c r="A3314" s="144" t="s">
        <v>1218</v>
      </c>
      <c r="C3314" s="150" t="s">
        <v>1219</v>
      </c>
      <c r="D3314" s="128">
        <v>4363870.296300252</v>
      </c>
      <c r="F3314" s="128">
        <v>132200</v>
      </c>
      <c r="G3314" s="128">
        <v>134466.66666666666</v>
      </c>
      <c r="H3314" s="128">
        <v>4230549.091385469</v>
      </c>
      <c r="I3314" s="128">
        <v>-0.0001</v>
      </c>
      <c r="J3314" s="128">
        <v>-0.0001</v>
      </c>
    </row>
    <row r="3315" spans="1:8" ht="12.75">
      <c r="A3315" s="127">
        <v>38405.01390046296</v>
      </c>
      <c r="C3315" s="150" t="s">
        <v>1220</v>
      </c>
      <c r="D3315" s="128">
        <v>46653.279106725175</v>
      </c>
      <c r="F3315" s="128">
        <v>953.9392014169456</v>
      </c>
      <c r="G3315" s="128">
        <v>1106.0440015358038</v>
      </c>
      <c r="H3315" s="128">
        <v>46653.279106725175</v>
      </c>
    </row>
    <row r="3317" spans="3:8" ht="12.75">
      <c r="C3317" s="150" t="s">
        <v>1221</v>
      </c>
      <c r="D3317" s="128">
        <v>1.0690803332600987</v>
      </c>
      <c r="F3317" s="128">
        <v>0.7215878981973869</v>
      </c>
      <c r="G3317" s="128">
        <v>0.822541399258159</v>
      </c>
      <c r="H3317" s="128">
        <v>1.1027712502314122</v>
      </c>
    </row>
    <row r="3318" spans="1:10" ht="12.75">
      <c r="A3318" s="144" t="s">
        <v>1210</v>
      </c>
      <c r="C3318" s="145" t="s">
        <v>1211</v>
      </c>
      <c r="D3318" s="145" t="s">
        <v>1212</v>
      </c>
      <c r="F3318" s="145" t="s">
        <v>1213</v>
      </c>
      <c r="G3318" s="145" t="s">
        <v>1214</v>
      </c>
      <c r="H3318" s="145" t="s">
        <v>1215</v>
      </c>
      <c r="I3318" s="146" t="s">
        <v>1216</v>
      </c>
      <c r="J3318" s="145" t="s">
        <v>1217</v>
      </c>
    </row>
    <row r="3319" spans="1:8" ht="12.75">
      <c r="A3319" s="147" t="s">
        <v>1103</v>
      </c>
      <c r="C3319" s="148">
        <v>589.5920000001788</v>
      </c>
      <c r="D3319" s="128">
        <v>405625.70604658127</v>
      </c>
      <c r="F3319" s="128">
        <v>3370</v>
      </c>
      <c r="G3319" s="128">
        <v>3400</v>
      </c>
      <c r="H3319" s="149" t="s">
        <v>58</v>
      </c>
    </row>
    <row r="3321" spans="4:8" ht="12.75">
      <c r="D3321" s="128">
        <v>396906.9500565529</v>
      </c>
      <c r="F3321" s="128">
        <v>3509.9999999962747</v>
      </c>
      <c r="G3321" s="128">
        <v>3459.9999999962747</v>
      </c>
      <c r="H3321" s="149" t="s">
        <v>59</v>
      </c>
    </row>
    <row r="3323" spans="4:8" ht="12.75">
      <c r="D3323" s="128">
        <v>395504.2776236534</v>
      </c>
      <c r="F3323" s="128">
        <v>3309.9999999962747</v>
      </c>
      <c r="G3323" s="128">
        <v>3500</v>
      </c>
      <c r="H3323" s="149" t="s">
        <v>60</v>
      </c>
    </row>
    <row r="3325" spans="1:10" ht="12.75">
      <c r="A3325" s="144" t="s">
        <v>1218</v>
      </c>
      <c r="C3325" s="150" t="s">
        <v>1219</v>
      </c>
      <c r="D3325" s="128">
        <v>399345.64457559586</v>
      </c>
      <c r="F3325" s="128">
        <v>3396.666666664183</v>
      </c>
      <c r="G3325" s="128">
        <v>3453.3333333320916</v>
      </c>
      <c r="H3325" s="128">
        <v>395918.92560767586</v>
      </c>
      <c r="I3325" s="128">
        <v>-0.0001</v>
      </c>
      <c r="J3325" s="128">
        <v>-0.0001</v>
      </c>
    </row>
    <row r="3326" spans="1:8" ht="12.75">
      <c r="A3326" s="127">
        <v>38405.014398148145</v>
      </c>
      <c r="C3326" s="150" t="s">
        <v>1220</v>
      </c>
      <c r="D3326" s="128">
        <v>5483.72606427608</v>
      </c>
      <c r="F3326" s="128">
        <v>102.63202878844211</v>
      </c>
      <c r="G3326" s="128">
        <v>50.33222956821903</v>
      </c>
      <c r="H3326" s="128">
        <v>5483.72606427608</v>
      </c>
    </row>
    <row r="3328" spans="3:8" ht="12.75">
      <c r="C3328" s="150" t="s">
        <v>1221</v>
      </c>
      <c r="D3328" s="128">
        <v>1.373177882058512</v>
      </c>
      <c r="F3328" s="128">
        <v>3.0215513872968747</v>
      </c>
      <c r="G3328" s="128">
        <v>1.4574969952192223</v>
      </c>
      <c r="H3328" s="128">
        <v>1.3850628776736016</v>
      </c>
    </row>
    <row r="3329" spans="1:10" ht="12.75">
      <c r="A3329" s="144" t="s">
        <v>1210</v>
      </c>
      <c r="C3329" s="145" t="s">
        <v>1211</v>
      </c>
      <c r="D3329" s="145" t="s">
        <v>1212</v>
      </c>
      <c r="F3329" s="145" t="s">
        <v>1213</v>
      </c>
      <c r="G3329" s="145" t="s">
        <v>1214</v>
      </c>
      <c r="H3329" s="145" t="s">
        <v>1215</v>
      </c>
      <c r="I3329" s="146" t="s">
        <v>1216</v>
      </c>
      <c r="J3329" s="145" t="s">
        <v>1217</v>
      </c>
    </row>
    <row r="3330" spans="1:8" ht="12.75">
      <c r="A3330" s="147" t="s">
        <v>1104</v>
      </c>
      <c r="C3330" s="148">
        <v>766.4900000002235</v>
      </c>
      <c r="D3330" s="128">
        <v>17976.140781849623</v>
      </c>
      <c r="F3330" s="128">
        <v>1741</v>
      </c>
      <c r="G3330" s="128">
        <v>1773.0000000018626</v>
      </c>
      <c r="H3330" s="149" t="s">
        <v>61</v>
      </c>
    </row>
    <row r="3332" spans="4:8" ht="12.75">
      <c r="D3332" s="128">
        <v>18198.485522568226</v>
      </c>
      <c r="F3332" s="128">
        <v>1850</v>
      </c>
      <c r="G3332" s="128">
        <v>1917.0000000018626</v>
      </c>
      <c r="H3332" s="149" t="s">
        <v>62</v>
      </c>
    </row>
    <row r="3334" spans="4:8" ht="12.75">
      <c r="D3334" s="128">
        <v>17860.83369871974</v>
      </c>
      <c r="F3334" s="128">
        <v>1822</v>
      </c>
      <c r="G3334" s="128">
        <v>1913</v>
      </c>
      <c r="H3334" s="149" t="s">
        <v>63</v>
      </c>
    </row>
    <row r="3336" spans="1:10" ht="12.75">
      <c r="A3336" s="144" t="s">
        <v>1218</v>
      </c>
      <c r="C3336" s="150" t="s">
        <v>1219</v>
      </c>
      <c r="D3336" s="128">
        <v>18011.820001045864</v>
      </c>
      <c r="F3336" s="128">
        <v>1804.3333333333335</v>
      </c>
      <c r="G3336" s="128">
        <v>1867.6666666679084</v>
      </c>
      <c r="H3336" s="128">
        <v>16174.58422868749</v>
      </c>
      <c r="I3336" s="128">
        <v>-0.0001</v>
      </c>
      <c r="J3336" s="128">
        <v>-0.0001</v>
      </c>
    </row>
    <row r="3337" spans="1:8" ht="12.75">
      <c r="A3337" s="127">
        <v>38405.01489583333</v>
      </c>
      <c r="C3337" s="150" t="s">
        <v>1220</v>
      </c>
      <c r="D3337" s="128">
        <v>171.63025242913665</v>
      </c>
      <c r="F3337" s="128">
        <v>56.60683115431682</v>
      </c>
      <c r="G3337" s="128">
        <v>82.00812967778437</v>
      </c>
      <c r="H3337" s="128">
        <v>171.63025242913665</v>
      </c>
    </row>
    <row r="3339" spans="3:8" ht="12.75">
      <c r="C3339" s="150" t="s">
        <v>1221</v>
      </c>
      <c r="D3339" s="128">
        <v>0.9528756806317786</v>
      </c>
      <c r="F3339" s="128">
        <v>3.137271262940153</v>
      </c>
      <c r="G3339" s="128">
        <v>4.390940371822051</v>
      </c>
      <c r="H3339" s="128">
        <v>1.0611107525393484</v>
      </c>
    </row>
    <row r="3340" spans="1:16" ht="12.75">
      <c r="A3340" s="138" t="s">
        <v>1275</v>
      </c>
      <c r="B3340" s="133" t="s">
        <v>1125</v>
      </c>
      <c r="D3340" s="138" t="s">
        <v>1276</v>
      </c>
      <c r="E3340" s="133" t="s">
        <v>1277</v>
      </c>
      <c r="F3340" s="134" t="s">
        <v>1177</v>
      </c>
      <c r="G3340" s="139" t="s">
        <v>1279</v>
      </c>
      <c r="H3340" s="140">
        <v>2</v>
      </c>
      <c r="I3340" s="141" t="s">
        <v>1280</v>
      </c>
      <c r="J3340" s="140">
        <v>14</v>
      </c>
      <c r="K3340" s="139" t="s">
        <v>1281</v>
      </c>
      <c r="L3340" s="142">
        <v>1</v>
      </c>
      <c r="M3340" s="139" t="s">
        <v>1282</v>
      </c>
      <c r="N3340" s="143">
        <v>1</v>
      </c>
      <c r="O3340" s="139" t="s">
        <v>1283</v>
      </c>
      <c r="P3340" s="143">
        <v>1</v>
      </c>
    </row>
    <row r="3342" spans="1:10" ht="12.75">
      <c r="A3342" s="144" t="s">
        <v>1210</v>
      </c>
      <c r="C3342" s="145" t="s">
        <v>1211</v>
      </c>
      <c r="D3342" s="145" t="s">
        <v>1212</v>
      </c>
      <c r="F3342" s="145" t="s">
        <v>1213</v>
      </c>
      <c r="G3342" s="145" t="s">
        <v>1214</v>
      </c>
      <c r="H3342" s="145" t="s">
        <v>1215</v>
      </c>
      <c r="I3342" s="146" t="s">
        <v>1216</v>
      </c>
      <c r="J3342" s="145" t="s">
        <v>1217</v>
      </c>
    </row>
    <row r="3343" spans="1:8" ht="12.75">
      <c r="A3343" s="147" t="s">
        <v>1081</v>
      </c>
      <c r="C3343" s="148">
        <v>178.2290000000503</v>
      </c>
      <c r="D3343" s="128">
        <v>533.2255372973159</v>
      </c>
      <c r="F3343" s="128">
        <v>395</v>
      </c>
      <c r="G3343" s="128">
        <v>356</v>
      </c>
      <c r="H3343" s="149" t="s">
        <v>64</v>
      </c>
    </row>
    <row r="3345" spans="4:8" ht="12.75">
      <c r="D3345" s="128">
        <v>524.3143178364262</v>
      </c>
      <c r="F3345" s="128">
        <v>412.00000000046566</v>
      </c>
      <c r="G3345" s="128">
        <v>363</v>
      </c>
      <c r="H3345" s="149" t="s">
        <v>65</v>
      </c>
    </row>
    <row r="3347" spans="4:8" ht="12.75">
      <c r="D3347" s="128">
        <v>550.2688814019784</v>
      </c>
      <c r="F3347" s="128">
        <v>374</v>
      </c>
      <c r="G3347" s="128">
        <v>411</v>
      </c>
      <c r="H3347" s="149" t="s">
        <v>66</v>
      </c>
    </row>
    <row r="3349" spans="1:8" ht="12.75">
      <c r="A3349" s="144" t="s">
        <v>1218</v>
      </c>
      <c r="C3349" s="150" t="s">
        <v>1219</v>
      </c>
      <c r="D3349" s="128">
        <v>535.9362455119068</v>
      </c>
      <c r="F3349" s="128">
        <v>393.6666666668219</v>
      </c>
      <c r="G3349" s="128">
        <v>376.66666666666663</v>
      </c>
      <c r="H3349" s="128">
        <v>153.0330797762819</v>
      </c>
    </row>
    <row r="3350" spans="1:8" ht="12.75">
      <c r="A3350" s="127">
        <v>38405.017164351855</v>
      </c>
      <c r="C3350" s="150" t="s">
        <v>1220</v>
      </c>
      <c r="D3350" s="128">
        <v>13.187903424656563</v>
      </c>
      <c r="F3350" s="128">
        <v>19.03505538058339</v>
      </c>
      <c r="G3350" s="128">
        <v>29.93882651897588</v>
      </c>
      <c r="H3350" s="128">
        <v>13.187903424656563</v>
      </c>
    </row>
    <row r="3352" spans="3:8" ht="12.75">
      <c r="C3352" s="150" t="s">
        <v>1221</v>
      </c>
      <c r="D3352" s="128">
        <v>2.460722433889493</v>
      </c>
      <c r="F3352" s="128">
        <v>4.835323128004035</v>
      </c>
      <c r="G3352" s="128">
        <v>7.948361022736958</v>
      </c>
      <c r="H3352" s="128">
        <v>8.617681513000898</v>
      </c>
    </row>
    <row r="3353" spans="1:10" ht="12.75">
      <c r="A3353" s="144" t="s">
        <v>1210</v>
      </c>
      <c r="C3353" s="145" t="s">
        <v>1211</v>
      </c>
      <c r="D3353" s="145" t="s">
        <v>1212</v>
      </c>
      <c r="F3353" s="145" t="s">
        <v>1213</v>
      </c>
      <c r="G3353" s="145" t="s">
        <v>1214</v>
      </c>
      <c r="H3353" s="145" t="s">
        <v>1215</v>
      </c>
      <c r="I3353" s="146" t="s">
        <v>1216</v>
      </c>
      <c r="J3353" s="145" t="s">
        <v>1217</v>
      </c>
    </row>
    <row r="3354" spans="1:8" ht="12.75">
      <c r="A3354" s="147" t="s">
        <v>1097</v>
      </c>
      <c r="C3354" s="148">
        <v>251.61100000003353</v>
      </c>
      <c r="D3354" s="128">
        <v>6051415.291091919</v>
      </c>
      <c r="F3354" s="128">
        <v>40400</v>
      </c>
      <c r="G3354" s="128">
        <v>35600</v>
      </c>
      <c r="H3354" s="149" t="s">
        <v>67</v>
      </c>
    </row>
    <row r="3356" spans="4:8" ht="12.75">
      <c r="D3356" s="128">
        <v>6179739.3703689575</v>
      </c>
      <c r="F3356" s="128">
        <v>41300</v>
      </c>
      <c r="G3356" s="128">
        <v>35700</v>
      </c>
      <c r="H3356" s="149" t="s">
        <v>68</v>
      </c>
    </row>
    <row r="3358" spans="4:8" ht="12.75">
      <c r="D3358" s="128">
        <v>6490985.049797058</v>
      </c>
      <c r="F3358" s="128">
        <v>40100</v>
      </c>
      <c r="G3358" s="128">
        <v>35500</v>
      </c>
      <c r="H3358" s="149" t="s">
        <v>69</v>
      </c>
    </row>
    <row r="3360" spans="1:10" ht="12.75">
      <c r="A3360" s="144" t="s">
        <v>1218</v>
      </c>
      <c r="C3360" s="150" t="s">
        <v>1219</v>
      </c>
      <c r="D3360" s="128">
        <v>6240713.237085978</v>
      </c>
      <c r="F3360" s="128">
        <v>40600</v>
      </c>
      <c r="G3360" s="128">
        <v>35600</v>
      </c>
      <c r="H3360" s="128">
        <v>6202637.881116646</v>
      </c>
      <c r="I3360" s="128">
        <v>-0.0001</v>
      </c>
      <c r="J3360" s="128">
        <v>-0.0001</v>
      </c>
    </row>
    <row r="3361" spans="1:8" ht="12.75">
      <c r="A3361" s="127">
        <v>38405.01768518519</v>
      </c>
      <c r="C3361" s="150" t="s">
        <v>1220</v>
      </c>
      <c r="D3361" s="128">
        <v>226039.27204988073</v>
      </c>
      <c r="F3361" s="128">
        <v>624.4997998398399</v>
      </c>
      <c r="G3361" s="128">
        <v>100</v>
      </c>
      <c r="H3361" s="128">
        <v>226039.27204988073</v>
      </c>
    </row>
    <row r="3363" spans="3:8" ht="12.75">
      <c r="C3363" s="150" t="s">
        <v>1221</v>
      </c>
      <c r="D3363" s="128">
        <v>3.6220102328468307</v>
      </c>
      <c r="F3363" s="128">
        <v>1.5381768468961574</v>
      </c>
      <c r="G3363" s="128">
        <v>0.28089887640449446</v>
      </c>
      <c r="H3363" s="128">
        <v>3.6442442132247677</v>
      </c>
    </row>
    <row r="3364" spans="1:10" ht="12.75">
      <c r="A3364" s="144" t="s">
        <v>1210</v>
      </c>
      <c r="C3364" s="145" t="s">
        <v>1211</v>
      </c>
      <c r="D3364" s="145" t="s">
        <v>1212</v>
      </c>
      <c r="F3364" s="145" t="s">
        <v>1213</v>
      </c>
      <c r="G3364" s="145" t="s">
        <v>1214</v>
      </c>
      <c r="H3364" s="145" t="s">
        <v>1215</v>
      </c>
      <c r="I3364" s="146" t="s">
        <v>1216</v>
      </c>
      <c r="J3364" s="145" t="s">
        <v>1217</v>
      </c>
    </row>
    <row r="3365" spans="1:8" ht="12.75">
      <c r="A3365" s="147" t="s">
        <v>1100</v>
      </c>
      <c r="C3365" s="148">
        <v>257.6099999998696</v>
      </c>
      <c r="D3365" s="128">
        <v>281091.40084409714</v>
      </c>
      <c r="F3365" s="128">
        <v>18270</v>
      </c>
      <c r="G3365" s="128">
        <v>16089.999999985099</v>
      </c>
      <c r="H3365" s="149" t="s">
        <v>70</v>
      </c>
    </row>
    <row r="3367" spans="4:8" ht="12.75">
      <c r="D3367" s="128">
        <v>287408.1654086113</v>
      </c>
      <c r="F3367" s="128">
        <v>18095</v>
      </c>
      <c r="G3367" s="128">
        <v>16100</v>
      </c>
      <c r="H3367" s="149" t="s">
        <v>71</v>
      </c>
    </row>
    <row r="3369" spans="4:8" ht="12.75">
      <c r="D3369" s="128">
        <v>282777.85930252075</v>
      </c>
      <c r="F3369" s="128">
        <v>18060</v>
      </c>
      <c r="G3369" s="128">
        <v>16275</v>
      </c>
      <c r="H3369" s="149" t="s">
        <v>72</v>
      </c>
    </row>
    <row r="3371" spans="1:10" ht="12.75">
      <c r="A3371" s="144" t="s">
        <v>1218</v>
      </c>
      <c r="C3371" s="150" t="s">
        <v>1219</v>
      </c>
      <c r="D3371" s="128">
        <v>283759.14185174304</v>
      </c>
      <c r="F3371" s="128">
        <v>18141.666666666668</v>
      </c>
      <c r="G3371" s="128">
        <v>16154.999999995034</v>
      </c>
      <c r="H3371" s="128">
        <v>266610.80851841223</v>
      </c>
      <c r="I3371" s="128">
        <v>-0.0001</v>
      </c>
      <c r="J3371" s="128">
        <v>-0.0001</v>
      </c>
    </row>
    <row r="3372" spans="1:8" ht="12.75">
      <c r="A3372" s="127">
        <v>38405.01833333333</v>
      </c>
      <c r="C3372" s="150" t="s">
        <v>1220</v>
      </c>
      <c r="D3372" s="128">
        <v>3270.7132588973745</v>
      </c>
      <c r="F3372" s="128">
        <v>112.50925887825115</v>
      </c>
      <c r="G3372" s="128">
        <v>104.04326023831266</v>
      </c>
      <c r="H3372" s="128">
        <v>3270.7132588973745</v>
      </c>
    </row>
    <row r="3374" spans="3:8" ht="12.75">
      <c r="C3374" s="150" t="s">
        <v>1221</v>
      </c>
      <c r="D3374" s="128">
        <v>1.1526371406233813</v>
      </c>
      <c r="F3374" s="128">
        <v>0.6201704669448844</v>
      </c>
      <c r="G3374" s="128">
        <v>0.64403132304763</v>
      </c>
      <c r="H3374" s="128">
        <v>1.2267744421440059</v>
      </c>
    </row>
    <row r="3375" spans="1:10" ht="12.75">
      <c r="A3375" s="144" t="s">
        <v>1210</v>
      </c>
      <c r="C3375" s="145" t="s">
        <v>1211</v>
      </c>
      <c r="D3375" s="145" t="s">
        <v>1212</v>
      </c>
      <c r="F3375" s="145" t="s">
        <v>1213</v>
      </c>
      <c r="G3375" s="145" t="s">
        <v>1214</v>
      </c>
      <c r="H3375" s="145" t="s">
        <v>1215</v>
      </c>
      <c r="I3375" s="146" t="s">
        <v>1216</v>
      </c>
      <c r="J3375" s="145" t="s">
        <v>1217</v>
      </c>
    </row>
    <row r="3376" spans="1:8" ht="12.75">
      <c r="A3376" s="147" t="s">
        <v>1099</v>
      </c>
      <c r="C3376" s="148">
        <v>259.9399999999441</v>
      </c>
      <c r="D3376" s="128">
        <v>2307387.619617462</v>
      </c>
      <c r="F3376" s="128">
        <v>27100</v>
      </c>
      <c r="G3376" s="128">
        <v>25275</v>
      </c>
      <c r="H3376" s="149" t="s">
        <v>73</v>
      </c>
    </row>
    <row r="3378" spans="4:8" ht="12.75">
      <c r="D3378" s="128">
        <v>2420950.176776886</v>
      </c>
      <c r="F3378" s="128">
        <v>27725</v>
      </c>
      <c r="G3378" s="128">
        <v>25300</v>
      </c>
      <c r="H3378" s="149" t="s">
        <v>74</v>
      </c>
    </row>
    <row r="3380" spans="4:8" ht="12.75">
      <c r="D3380" s="128">
        <v>2367253.822292328</v>
      </c>
      <c r="F3380" s="128">
        <v>27375</v>
      </c>
      <c r="G3380" s="128">
        <v>25200</v>
      </c>
      <c r="H3380" s="149" t="s">
        <v>75</v>
      </c>
    </row>
    <row r="3382" spans="1:10" ht="12.75">
      <c r="A3382" s="144" t="s">
        <v>1218</v>
      </c>
      <c r="C3382" s="150" t="s">
        <v>1219</v>
      </c>
      <c r="D3382" s="128">
        <v>2365197.206228892</v>
      </c>
      <c r="F3382" s="128">
        <v>27400</v>
      </c>
      <c r="G3382" s="128">
        <v>25258.333333333336</v>
      </c>
      <c r="H3382" s="128">
        <v>2338886.5660904837</v>
      </c>
      <c r="I3382" s="128">
        <v>-0.0001</v>
      </c>
      <c r="J3382" s="128">
        <v>-0.0001</v>
      </c>
    </row>
    <row r="3383" spans="1:8" ht="12.75">
      <c r="A3383" s="127">
        <v>38405.01900462963</v>
      </c>
      <c r="C3383" s="150" t="s">
        <v>1220</v>
      </c>
      <c r="D3383" s="128">
        <v>56809.20567453542</v>
      </c>
      <c r="F3383" s="128">
        <v>313.24910215354174</v>
      </c>
      <c r="G3383" s="128">
        <v>52.04164998665332</v>
      </c>
      <c r="H3383" s="128">
        <v>56809.20567453542</v>
      </c>
    </row>
    <row r="3385" spans="3:8" ht="12.75">
      <c r="C3385" s="150" t="s">
        <v>1221</v>
      </c>
      <c r="D3385" s="128">
        <v>2.4018802967010484</v>
      </c>
      <c r="F3385" s="128">
        <v>1.14324489837059</v>
      </c>
      <c r="G3385" s="128">
        <v>0.20603754531172544</v>
      </c>
      <c r="H3385" s="128">
        <v>2.428899566920581</v>
      </c>
    </row>
    <row r="3386" spans="1:10" ht="12.75">
      <c r="A3386" s="144" t="s">
        <v>1210</v>
      </c>
      <c r="C3386" s="145" t="s">
        <v>1211</v>
      </c>
      <c r="D3386" s="145" t="s">
        <v>1212</v>
      </c>
      <c r="F3386" s="145" t="s">
        <v>1213</v>
      </c>
      <c r="G3386" s="145" t="s">
        <v>1214</v>
      </c>
      <c r="H3386" s="145" t="s">
        <v>1215</v>
      </c>
      <c r="I3386" s="146" t="s">
        <v>1216</v>
      </c>
      <c r="J3386" s="145" t="s">
        <v>1217</v>
      </c>
    </row>
    <row r="3387" spans="1:8" ht="12.75">
      <c r="A3387" s="147" t="s">
        <v>1101</v>
      </c>
      <c r="C3387" s="148">
        <v>285.2129999999888</v>
      </c>
      <c r="D3387" s="128">
        <v>398466.1277041435</v>
      </c>
      <c r="F3387" s="128">
        <v>12775</v>
      </c>
      <c r="G3387" s="128">
        <v>11800</v>
      </c>
      <c r="H3387" s="149" t="s">
        <v>76</v>
      </c>
    </row>
    <row r="3389" spans="4:8" ht="12.75">
      <c r="D3389" s="128">
        <v>393960.9698147774</v>
      </c>
      <c r="F3389" s="128">
        <v>12975</v>
      </c>
      <c r="G3389" s="128">
        <v>11825</v>
      </c>
      <c r="H3389" s="149" t="s">
        <v>77</v>
      </c>
    </row>
    <row r="3391" spans="4:8" ht="12.75">
      <c r="D3391" s="128">
        <v>408367.9411959648</v>
      </c>
      <c r="F3391" s="128">
        <v>12850</v>
      </c>
      <c r="G3391" s="128">
        <v>11825</v>
      </c>
      <c r="H3391" s="149" t="s">
        <v>78</v>
      </c>
    </row>
    <row r="3393" spans="1:10" ht="12.75">
      <c r="A3393" s="144" t="s">
        <v>1218</v>
      </c>
      <c r="C3393" s="150" t="s">
        <v>1219</v>
      </c>
      <c r="D3393" s="128">
        <v>400265.01290496194</v>
      </c>
      <c r="F3393" s="128">
        <v>12866.666666666668</v>
      </c>
      <c r="G3393" s="128">
        <v>11816.666666666668</v>
      </c>
      <c r="H3393" s="128">
        <v>387958.61239799106</v>
      </c>
      <c r="I3393" s="128">
        <v>-0.0001</v>
      </c>
      <c r="J3393" s="128">
        <v>-0.0001</v>
      </c>
    </row>
    <row r="3394" spans="1:8" ht="12.75">
      <c r="A3394" s="127">
        <v>38405.01967592593</v>
      </c>
      <c r="C3394" s="150" t="s">
        <v>1220</v>
      </c>
      <c r="D3394" s="128">
        <v>7370.020153900955</v>
      </c>
      <c r="F3394" s="128">
        <v>101.03629710818451</v>
      </c>
      <c r="G3394" s="128">
        <v>14.433756729740642</v>
      </c>
      <c r="H3394" s="128">
        <v>7370.020153900955</v>
      </c>
    </row>
    <row r="3396" spans="3:8" ht="12.75">
      <c r="C3396" s="150" t="s">
        <v>1221</v>
      </c>
      <c r="D3396" s="128">
        <v>1.8412851276738689</v>
      </c>
      <c r="F3396" s="128">
        <v>0.7852561951413306</v>
      </c>
      <c r="G3396" s="128">
        <v>0.12214744764237496</v>
      </c>
      <c r="H3396" s="128">
        <v>1.8996923688190614</v>
      </c>
    </row>
    <row r="3397" spans="1:10" ht="12.75">
      <c r="A3397" s="144" t="s">
        <v>1210</v>
      </c>
      <c r="C3397" s="145" t="s">
        <v>1211</v>
      </c>
      <c r="D3397" s="145" t="s">
        <v>1212</v>
      </c>
      <c r="F3397" s="145" t="s">
        <v>1213</v>
      </c>
      <c r="G3397" s="145" t="s">
        <v>1214</v>
      </c>
      <c r="H3397" s="145" t="s">
        <v>1215</v>
      </c>
      <c r="I3397" s="146" t="s">
        <v>1216</v>
      </c>
      <c r="J3397" s="145" t="s">
        <v>1217</v>
      </c>
    </row>
    <row r="3398" spans="1:8" ht="12.75">
      <c r="A3398" s="147" t="s">
        <v>1097</v>
      </c>
      <c r="C3398" s="148">
        <v>288.1579999998212</v>
      </c>
      <c r="D3398" s="128">
        <v>594209.3586816788</v>
      </c>
      <c r="F3398" s="128">
        <v>6530.000000007451</v>
      </c>
      <c r="G3398" s="128">
        <v>5840</v>
      </c>
      <c r="H3398" s="149" t="s">
        <v>79</v>
      </c>
    </row>
    <row r="3400" spans="4:8" ht="12.75">
      <c r="D3400" s="128">
        <v>613718.3866682053</v>
      </c>
      <c r="F3400" s="128">
        <v>6530.000000007451</v>
      </c>
      <c r="G3400" s="128">
        <v>5840</v>
      </c>
      <c r="H3400" s="149" t="s">
        <v>80</v>
      </c>
    </row>
    <row r="3402" spans="4:8" ht="12.75">
      <c r="D3402" s="128">
        <v>611394.8238296509</v>
      </c>
      <c r="F3402" s="128">
        <v>6530.000000007451</v>
      </c>
      <c r="G3402" s="128">
        <v>5840</v>
      </c>
      <c r="H3402" s="149" t="s">
        <v>81</v>
      </c>
    </row>
    <row r="3404" spans="1:10" ht="12.75">
      <c r="A3404" s="144" t="s">
        <v>1218</v>
      </c>
      <c r="C3404" s="150" t="s">
        <v>1219</v>
      </c>
      <c r="D3404" s="128">
        <v>606440.8563931783</v>
      </c>
      <c r="F3404" s="128">
        <v>6530.000000007451</v>
      </c>
      <c r="G3404" s="128">
        <v>5840</v>
      </c>
      <c r="H3404" s="128">
        <v>600261.1993135285</v>
      </c>
      <c r="I3404" s="128">
        <v>-0.0001</v>
      </c>
      <c r="J3404" s="128">
        <v>-0.0001</v>
      </c>
    </row>
    <row r="3405" spans="1:8" ht="12.75">
      <c r="A3405" s="127">
        <v>38405.020104166666</v>
      </c>
      <c r="C3405" s="150" t="s">
        <v>1220</v>
      </c>
      <c r="D3405" s="128">
        <v>10656.307440480576</v>
      </c>
      <c r="H3405" s="128">
        <v>10656.307440480576</v>
      </c>
    </row>
    <row r="3407" spans="3:8" ht="12.75">
      <c r="C3407" s="150" t="s">
        <v>1221</v>
      </c>
      <c r="D3407" s="128">
        <v>1.7571882448453795</v>
      </c>
      <c r="F3407" s="128">
        <v>0</v>
      </c>
      <c r="G3407" s="128">
        <v>0</v>
      </c>
      <c r="H3407" s="128">
        <v>1.775278404245911</v>
      </c>
    </row>
    <row r="3408" spans="1:10" ht="12.75">
      <c r="A3408" s="144" t="s">
        <v>1210</v>
      </c>
      <c r="C3408" s="145" t="s">
        <v>1211</v>
      </c>
      <c r="D3408" s="145" t="s">
        <v>1212</v>
      </c>
      <c r="F3408" s="145" t="s">
        <v>1213</v>
      </c>
      <c r="G3408" s="145" t="s">
        <v>1214</v>
      </c>
      <c r="H3408" s="145" t="s">
        <v>1215</v>
      </c>
      <c r="I3408" s="146" t="s">
        <v>1216</v>
      </c>
      <c r="J3408" s="145" t="s">
        <v>1217</v>
      </c>
    </row>
    <row r="3409" spans="1:8" ht="12.75">
      <c r="A3409" s="147" t="s">
        <v>1098</v>
      </c>
      <c r="C3409" s="148">
        <v>334.94100000010803</v>
      </c>
      <c r="D3409" s="128">
        <v>417268.3742413521</v>
      </c>
      <c r="F3409" s="128">
        <v>41900</v>
      </c>
      <c r="H3409" s="149" t="s">
        <v>82</v>
      </c>
    </row>
    <row r="3411" spans="4:8" ht="12.75">
      <c r="D3411" s="128">
        <v>411029.46999263763</v>
      </c>
      <c r="F3411" s="128">
        <v>42200</v>
      </c>
      <c r="H3411" s="149" t="s">
        <v>83</v>
      </c>
    </row>
    <row r="3413" spans="4:8" ht="12.75">
      <c r="D3413" s="128">
        <v>400919.3595547676</v>
      </c>
      <c r="F3413" s="128">
        <v>42000</v>
      </c>
      <c r="H3413" s="149" t="s">
        <v>84</v>
      </c>
    </row>
    <row r="3415" spans="1:10" ht="12.75">
      <c r="A3415" s="144" t="s">
        <v>1218</v>
      </c>
      <c r="C3415" s="150" t="s">
        <v>1219</v>
      </c>
      <c r="D3415" s="128">
        <v>409739.0679295858</v>
      </c>
      <c r="F3415" s="128">
        <v>42033.33333333333</v>
      </c>
      <c r="H3415" s="128">
        <v>367705.73459625244</v>
      </c>
      <c r="I3415" s="128">
        <v>-0.0001</v>
      </c>
      <c r="J3415" s="128">
        <v>-0.0001</v>
      </c>
    </row>
    <row r="3416" spans="1:8" ht="12.75">
      <c r="A3416" s="127">
        <v>38405.02055555556</v>
      </c>
      <c r="C3416" s="150" t="s">
        <v>1220</v>
      </c>
      <c r="D3416" s="128">
        <v>8250.540795535895</v>
      </c>
      <c r="F3416" s="128">
        <v>152.7525231651947</v>
      </c>
      <c r="H3416" s="128">
        <v>8250.540795535895</v>
      </c>
    </row>
    <row r="3418" spans="3:8" ht="12.75">
      <c r="C3418" s="150" t="s">
        <v>1221</v>
      </c>
      <c r="D3418" s="128">
        <v>2.0136085234014742</v>
      </c>
      <c r="F3418" s="128">
        <v>0.3634080646277432</v>
      </c>
      <c r="H3418" s="128">
        <v>2.243788991921798</v>
      </c>
    </row>
    <row r="3419" spans="1:10" ht="12.75">
      <c r="A3419" s="144" t="s">
        <v>1210</v>
      </c>
      <c r="C3419" s="145" t="s">
        <v>1211</v>
      </c>
      <c r="D3419" s="145" t="s">
        <v>1212</v>
      </c>
      <c r="F3419" s="145" t="s">
        <v>1213</v>
      </c>
      <c r="G3419" s="145" t="s">
        <v>1214</v>
      </c>
      <c r="H3419" s="145" t="s">
        <v>1215</v>
      </c>
      <c r="I3419" s="146" t="s">
        <v>1216</v>
      </c>
      <c r="J3419" s="145" t="s">
        <v>1217</v>
      </c>
    </row>
    <row r="3420" spans="1:8" ht="12.75">
      <c r="A3420" s="147" t="s">
        <v>1102</v>
      </c>
      <c r="C3420" s="148">
        <v>393.36599999992177</v>
      </c>
      <c r="D3420" s="128">
        <v>2023941.342157364</v>
      </c>
      <c r="F3420" s="128">
        <v>11900</v>
      </c>
      <c r="G3420" s="128">
        <v>11600</v>
      </c>
      <c r="H3420" s="149" t="s">
        <v>85</v>
      </c>
    </row>
    <row r="3422" spans="4:8" ht="12.75">
      <c r="D3422" s="128">
        <v>2060456.4976768494</v>
      </c>
      <c r="F3422" s="128">
        <v>11800</v>
      </c>
      <c r="G3422" s="128">
        <v>11700</v>
      </c>
      <c r="H3422" s="149" t="s">
        <v>86</v>
      </c>
    </row>
    <row r="3424" spans="4:8" ht="12.75">
      <c r="D3424" s="128">
        <v>2050970.516828537</v>
      </c>
      <c r="F3424" s="128">
        <v>12100</v>
      </c>
      <c r="G3424" s="128">
        <v>11600</v>
      </c>
      <c r="H3424" s="149" t="s">
        <v>87</v>
      </c>
    </row>
    <row r="3426" spans="1:10" ht="12.75">
      <c r="A3426" s="144" t="s">
        <v>1218</v>
      </c>
      <c r="C3426" s="150" t="s">
        <v>1219</v>
      </c>
      <c r="D3426" s="128">
        <v>2045122.7855542502</v>
      </c>
      <c r="F3426" s="128">
        <v>11933.333333333332</v>
      </c>
      <c r="G3426" s="128">
        <v>11633.333333333332</v>
      </c>
      <c r="H3426" s="128">
        <v>2033339.4522209167</v>
      </c>
      <c r="I3426" s="128">
        <v>-0.0001</v>
      </c>
      <c r="J3426" s="128">
        <v>-0.0001</v>
      </c>
    </row>
    <row r="3427" spans="1:8" ht="12.75">
      <c r="A3427" s="127">
        <v>38405.021006944444</v>
      </c>
      <c r="C3427" s="150" t="s">
        <v>1220</v>
      </c>
      <c r="D3427" s="128">
        <v>18946.928944928426</v>
      </c>
      <c r="F3427" s="128">
        <v>152.7525231651947</v>
      </c>
      <c r="G3427" s="128">
        <v>57.73502691896257</v>
      </c>
      <c r="H3427" s="128">
        <v>18946.928944928426</v>
      </c>
    </row>
    <row r="3429" spans="3:8" ht="12.75">
      <c r="C3429" s="150" t="s">
        <v>1221</v>
      </c>
      <c r="D3429" s="128">
        <v>0.9264445674734199</v>
      </c>
      <c r="F3429" s="128">
        <v>1.280049076803308</v>
      </c>
      <c r="G3429" s="128">
        <v>0.49628962967589607</v>
      </c>
      <c r="H3429" s="128">
        <v>0.9318133735237187</v>
      </c>
    </row>
    <row r="3430" spans="1:10" ht="12.75">
      <c r="A3430" s="144" t="s">
        <v>1210</v>
      </c>
      <c r="C3430" s="145" t="s">
        <v>1211</v>
      </c>
      <c r="D3430" s="145" t="s">
        <v>1212</v>
      </c>
      <c r="F3430" s="145" t="s">
        <v>1213</v>
      </c>
      <c r="G3430" s="145" t="s">
        <v>1214</v>
      </c>
      <c r="H3430" s="145" t="s">
        <v>1215</v>
      </c>
      <c r="I3430" s="146" t="s">
        <v>1216</v>
      </c>
      <c r="J3430" s="145" t="s">
        <v>1217</v>
      </c>
    </row>
    <row r="3431" spans="1:8" ht="12.75">
      <c r="A3431" s="147" t="s">
        <v>1096</v>
      </c>
      <c r="C3431" s="148">
        <v>396.15199999976903</v>
      </c>
      <c r="D3431" s="128">
        <v>4855436.8779678345</v>
      </c>
      <c r="F3431" s="128">
        <v>131600</v>
      </c>
      <c r="G3431" s="128">
        <v>132000</v>
      </c>
      <c r="H3431" s="149" t="s">
        <v>88</v>
      </c>
    </row>
    <row r="3433" spans="4:8" ht="12.75">
      <c r="D3433" s="128">
        <v>5126081.660690308</v>
      </c>
      <c r="F3433" s="128">
        <v>129200</v>
      </c>
      <c r="G3433" s="128">
        <v>132400</v>
      </c>
      <c r="H3433" s="149" t="s">
        <v>89</v>
      </c>
    </row>
    <row r="3435" spans="4:8" ht="12.75">
      <c r="D3435" s="128">
        <v>5096515.252983093</v>
      </c>
      <c r="F3435" s="128">
        <v>128600</v>
      </c>
      <c r="G3435" s="128">
        <v>130000</v>
      </c>
      <c r="H3435" s="149" t="s">
        <v>90</v>
      </c>
    </row>
    <row r="3437" spans="1:10" ht="12.75">
      <c r="A3437" s="144" t="s">
        <v>1218</v>
      </c>
      <c r="C3437" s="150" t="s">
        <v>1219</v>
      </c>
      <c r="D3437" s="128">
        <v>5026011.263880412</v>
      </c>
      <c r="F3437" s="128">
        <v>129800</v>
      </c>
      <c r="G3437" s="128">
        <v>131466.66666666666</v>
      </c>
      <c r="H3437" s="128">
        <v>4895386.848501895</v>
      </c>
      <c r="I3437" s="128">
        <v>-0.0001</v>
      </c>
      <c r="J3437" s="128">
        <v>-0.0001</v>
      </c>
    </row>
    <row r="3438" spans="1:8" ht="12.75">
      <c r="A3438" s="127">
        <v>38405.021469907406</v>
      </c>
      <c r="C3438" s="150" t="s">
        <v>1220</v>
      </c>
      <c r="D3438" s="128">
        <v>148459.620649073</v>
      </c>
      <c r="F3438" s="128">
        <v>1587.4507866387544</v>
      </c>
      <c r="G3438" s="128">
        <v>1285.8201014657272</v>
      </c>
      <c r="H3438" s="128">
        <v>148459.620649073</v>
      </c>
    </row>
    <row r="3440" spans="3:8" ht="12.75">
      <c r="C3440" s="150" t="s">
        <v>1221</v>
      </c>
      <c r="D3440" s="128">
        <v>2.9538258641794695</v>
      </c>
      <c r="F3440" s="128">
        <v>1.2229975243750033</v>
      </c>
      <c r="G3440" s="128">
        <v>0.9780578865104418</v>
      </c>
      <c r="H3440" s="128">
        <v>3.032643287312528</v>
      </c>
    </row>
    <row r="3441" spans="1:10" ht="12.75">
      <c r="A3441" s="144" t="s">
        <v>1210</v>
      </c>
      <c r="C3441" s="145" t="s">
        <v>1211</v>
      </c>
      <c r="D3441" s="145" t="s">
        <v>1212</v>
      </c>
      <c r="F3441" s="145" t="s">
        <v>1213</v>
      </c>
      <c r="G3441" s="145" t="s">
        <v>1214</v>
      </c>
      <c r="H3441" s="145" t="s">
        <v>1215</v>
      </c>
      <c r="I3441" s="146" t="s">
        <v>1216</v>
      </c>
      <c r="J3441" s="145" t="s">
        <v>1217</v>
      </c>
    </row>
    <row r="3442" spans="1:8" ht="12.75">
      <c r="A3442" s="147" t="s">
        <v>1103</v>
      </c>
      <c r="C3442" s="148">
        <v>589.5920000001788</v>
      </c>
      <c r="D3442" s="128">
        <v>570841.2390003204</v>
      </c>
      <c r="F3442" s="128">
        <v>4020</v>
      </c>
      <c r="G3442" s="128">
        <v>4230</v>
      </c>
      <c r="H3442" s="149" t="s">
        <v>91</v>
      </c>
    </row>
    <row r="3444" spans="4:8" ht="12.75">
      <c r="D3444" s="128">
        <v>576039.1824321747</v>
      </c>
      <c r="F3444" s="128">
        <v>4070</v>
      </c>
      <c r="G3444" s="128">
        <v>4090.0000000037253</v>
      </c>
      <c r="H3444" s="149" t="s">
        <v>92</v>
      </c>
    </row>
    <row r="3446" spans="4:8" ht="12.75">
      <c r="D3446" s="128">
        <v>594614.4149503708</v>
      </c>
      <c r="F3446" s="128">
        <v>4120</v>
      </c>
      <c r="G3446" s="128">
        <v>3990.0000000037253</v>
      </c>
      <c r="H3446" s="149" t="s">
        <v>93</v>
      </c>
    </row>
    <row r="3448" spans="1:10" ht="12.75">
      <c r="A3448" s="144" t="s">
        <v>1218</v>
      </c>
      <c r="C3448" s="150" t="s">
        <v>1219</v>
      </c>
      <c r="D3448" s="128">
        <v>580498.2787942886</v>
      </c>
      <c r="F3448" s="128">
        <v>4070</v>
      </c>
      <c r="G3448" s="128">
        <v>4103.333333335817</v>
      </c>
      <c r="H3448" s="128">
        <v>576410.6009700196</v>
      </c>
      <c r="I3448" s="128">
        <v>-0.0001</v>
      </c>
      <c r="J3448" s="128">
        <v>-0.0001</v>
      </c>
    </row>
    <row r="3449" spans="1:8" ht="12.75">
      <c r="A3449" s="127">
        <v>38405.02196759259</v>
      </c>
      <c r="C3449" s="150" t="s">
        <v>1220</v>
      </c>
      <c r="D3449" s="128">
        <v>12498.145020878765</v>
      </c>
      <c r="F3449" s="128">
        <v>50</v>
      </c>
      <c r="G3449" s="128">
        <v>120.55427546486968</v>
      </c>
      <c r="H3449" s="128">
        <v>12498.145020878765</v>
      </c>
    </row>
    <row r="3451" spans="3:8" ht="12.75">
      <c r="C3451" s="150" t="s">
        <v>1221</v>
      </c>
      <c r="D3451" s="128">
        <v>2.153002942030726</v>
      </c>
      <c r="F3451" s="128">
        <v>1.2285012285012284</v>
      </c>
      <c r="G3451" s="128">
        <v>2.9379595970299768</v>
      </c>
      <c r="H3451" s="128">
        <v>2.1682711941532835</v>
      </c>
    </row>
    <row r="3452" spans="1:10" ht="12.75">
      <c r="A3452" s="144" t="s">
        <v>1210</v>
      </c>
      <c r="C3452" s="145" t="s">
        <v>1211</v>
      </c>
      <c r="D3452" s="145" t="s">
        <v>1212</v>
      </c>
      <c r="F3452" s="145" t="s">
        <v>1213</v>
      </c>
      <c r="G3452" s="145" t="s">
        <v>1214</v>
      </c>
      <c r="H3452" s="145" t="s">
        <v>1215</v>
      </c>
      <c r="I3452" s="146" t="s">
        <v>1216</v>
      </c>
      <c r="J3452" s="145" t="s">
        <v>1217</v>
      </c>
    </row>
    <row r="3453" spans="1:8" ht="12.75">
      <c r="A3453" s="147" t="s">
        <v>1104</v>
      </c>
      <c r="C3453" s="148">
        <v>766.4900000002235</v>
      </c>
      <c r="D3453" s="128">
        <v>45188.09325134754</v>
      </c>
      <c r="F3453" s="128">
        <v>2042.0000000018626</v>
      </c>
      <c r="G3453" s="128">
        <v>2100</v>
      </c>
      <c r="H3453" s="149" t="s">
        <v>94</v>
      </c>
    </row>
    <row r="3455" spans="4:8" ht="12.75">
      <c r="D3455" s="128">
        <v>47492.681544840336</v>
      </c>
      <c r="F3455" s="128">
        <v>2077</v>
      </c>
      <c r="G3455" s="128">
        <v>2054</v>
      </c>
      <c r="H3455" s="149" t="s">
        <v>95</v>
      </c>
    </row>
    <row r="3457" spans="4:8" ht="12.75">
      <c r="D3457" s="128">
        <v>47819.22182697058</v>
      </c>
      <c r="F3457" s="128">
        <v>2061</v>
      </c>
      <c r="G3457" s="128">
        <v>2004</v>
      </c>
      <c r="H3457" s="149" t="s">
        <v>96</v>
      </c>
    </row>
    <row r="3459" spans="1:10" ht="12.75">
      <c r="A3459" s="144" t="s">
        <v>1218</v>
      </c>
      <c r="C3459" s="150" t="s">
        <v>1219</v>
      </c>
      <c r="D3459" s="128">
        <v>46833.33220771949</v>
      </c>
      <c r="F3459" s="128">
        <v>2060.0000000006207</v>
      </c>
      <c r="G3459" s="128">
        <v>2052.6666666666665</v>
      </c>
      <c r="H3459" s="128">
        <v>44777.14196381674</v>
      </c>
      <c r="I3459" s="128">
        <v>-0.0001</v>
      </c>
      <c r="J3459" s="128">
        <v>-0.0001</v>
      </c>
    </row>
    <row r="3460" spans="1:8" ht="12.75">
      <c r="A3460" s="127">
        <v>38405.022465277776</v>
      </c>
      <c r="C3460" s="150" t="s">
        <v>1220</v>
      </c>
      <c r="D3460" s="128">
        <v>1434.1427950648972</v>
      </c>
      <c r="F3460" s="128">
        <v>17.52141546698272</v>
      </c>
      <c r="G3460" s="128">
        <v>48.01388688008225</v>
      </c>
      <c r="H3460" s="128">
        <v>1434.1427950648972</v>
      </c>
    </row>
    <row r="3462" spans="3:8" ht="12.75">
      <c r="C3462" s="150" t="s">
        <v>1221</v>
      </c>
      <c r="D3462" s="128">
        <v>3.0622266822784585</v>
      </c>
      <c r="F3462" s="128">
        <v>0.8505541488824002</v>
      </c>
      <c r="G3462" s="128">
        <v>2.3390980941904314</v>
      </c>
      <c r="H3462" s="128">
        <v>3.2028457649748874</v>
      </c>
    </row>
    <row r="3463" spans="1:16" ht="12.75">
      <c r="A3463" s="138" t="s">
        <v>1275</v>
      </c>
      <c r="B3463" s="133" t="s">
        <v>1284</v>
      </c>
      <c r="D3463" s="138" t="s">
        <v>1276</v>
      </c>
      <c r="E3463" s="133" t="s">
        <v>1277</v>
      </c>
      <c r="F3463" s="134" t="s">
        <v>1178</v>
      </c>
      <c r="G3463" s="139" t="s">
        <v>1279</v>
      </c>
      <c r="H3463" s="140">
        <v>3</v>
      </c>
      <c r="I3463" s="141" t="s">
        <v>1280</v>
      </c>
      <c r="J3463" s="140">
        <v>1</v>
      </c>
      <c r="K3463" s="139" t="s">
        <v>1281</v>
      </c>
      <c r="L3463" s="142">
        <v>1</v>
      </c>
      <c r="M3463" s="139" t="s">
        <v>1282</v>
      </c>
      <c r="N3463" s="143">
        <v>1</v>
      </c>
      <c r="O3463" s="139" t="s">
        <v>1283</v>
      </c>
      <c r="P3463" s="143">
        <v>1</v>
      </c>
    </row>
    <row r="3465" spans="1:10" ht="12.75">
      <c r="A3465" s="144" t="s">
        <v>1210</v>
      </c>
      <c r="C3465" s="145" t="s">
        <v>1211</v>
      </c>
      <c r="D3465" s="145" t="s">
        <v>1212</v>
      </c>
      <c r="F3465" s="145" t="s">
        <v>1213</v>
      </c>
      <c r="G3465" s="145" t="s">
        <v>1214</v>
      </c>
      <c r="H3465" s="145" t="s">
        <v>1215</v>
      </c>
      <c r="I3465" s="146" t="s">
        <v>1216</v>
      </c>
      <c r="J3465" s="145" t="s">
        <v>1217</v>
      </c>
    </row>
    <row r="3466" spans="1:8" ht="12.75">
      <c r="A3466" s="147" t="s">
        <v>1081</v>
      </c>
      <c r="C3466" s="148">
        <v>178.2290000000503</v>
      </c>
      <c r="D3466" s="128">
        <v>368.5</v>
      </c>
      <c r="F3466" s="128">
        <v>332</v>
      </c>
      <c r="G3466" s="128">
        <v>367</v>
      </c>
      <c r="H3466" s="149" t="s">
        <v>97</v>
      </c>
    </row>
    <row r="3468" spans="4:8" ht="12.75">
      <c r="D3468" s="128">
        <v>364.73688181396574</v>
      </c>
      <c r="F3468" s="128">
        <v>352</v>
      </c>
      <c r="G3468" s="128">
        <v>350</v>
      </c>
      <c r="H3468" s="149" t="s">
        <v>98</v>
      </c>
    </row>
    <row r="3470" spans="4:8" ht="12.75">
      <c r="D3470" s="128">
        <v>390.4703317731619</v>
      </c>
      <c r="F3470" s="128">
        <v>377</v>
      </c>
      <c r="G3470" s="128">
        <v>302</v>
      </c>
      <c r="H3470" s="149" t="s">
        <v>99</v>
      </c>
    </row>
    <row r="3472" spans="1:8" ht="12.75">
      <c r="A3472" s="144" t="s">
        <v>1218</v>
      </c>
      <c r="C3472" s="150" t="s">
        <v>1219</v>
      </c>
      <c r="D3472" s="128">
        <v>374.56907119570917</v>
      </c>
      <c r="F3472" s="128">
        <v>353.66666666666663</v>
      </c>
      <c r="G3472" s="128">
        <v>339.66666666666663</v>
      </c>
      <c r="H3472" s="128">
        <v>29.766464119359117</v>
      </c>
    </row>
    <row r="3473" spans="1:8" ht="12.75">
      <c r="A3473" s="127">
        <v>38405.024722222224</v>
      </c>
      <c r="C3473" s="150" t="s">
        <v>1220</v>
      </c>
      <c r="D3473" s="128">
        <v>13.898842778610062</v>
      </c>
      <c r="F3473" s="128">
        <v>22.54624876411447</v>
      </c>
      <c r="G3473" s="128">
        <v>33.70954365359064</v>
      </c>
      <c r="H3473" s="128">
        <v>13.898842778610062</v>
      </c>
    </row>
    <row r="3475" spans="3:8" ht="12.75">
      <c r="C3475" s="150" t="s">
        <v>1221</v>
      </c>
      <c r="D3475" s="128">
        <v>3.710622111495167</v>
      </c>
      <c r="F3475" s="128">
        <v>6.374999650550747</v>
      </c>
      <c r="G3475" s="128">
        <v>9.924301370046317</v>
      </c>
      <c r="H3475" s="128">
        <v>46.69295863585865</v>
      </c>
    </row>
    <row r="3476" spans="1:10" ht="12.75">
      <c r="A3476" s="144" t="s">
        <v>1210</v>
      </c>
      <c r="C3476" s="145" t="s">
        <v>1211</v>
      </c>
      <c r="D3476" s="145" t="s">
        <v>1212</v>
      </c>
      <c r="F3476" s="145" t="s">
        <v>1213</v>
      </c>
      <c r="G3476" s="145" t="s">
        <v>1214</v>
      </c>
      <c r="H3476" s="145" t="s">
        <v>1215</v>
      </c>
      <c r="I3476" s="146" t="s">
        <v>1216</v>
      </c>
      <c r="J3476" s="145" t="s">
        <v>1217</v>
      </c>
    </row>
    <row r="3477" spans="1:8" ht="12.75">
      <c r="A3477" s="147" t="s">
        <v>1097</v>
      </c>
      <c r="C3477" s="148">
        <v>251.61100000003353</v>
      </c>
      <c r="D3477" s="128">
        <v>31195.050690203905</v>
      </c>
      <c r="F3477" s="128">
        <v>23900</v>
      </c>
      <c r="G3477" s="128">
        <v>24100</v>
      </c>
      <c r="H3477" s="149" t="s">
        <v>100</v>
      </c>
    </row>
    <row r="3479" spans="4:8" ht="12.75">
      <c r="D3479" s="128">
        <v>30912.772609323263</v>
      </c>
      <c r="F3479" s="128">
        <v>24000</v>
      </c>
      <c r="G3479" s="128">
        <v>23700</v>
      </c>
      <c r="H3479" s="149" t="s">
        <v>101</v>
      </c>
    </row>
    <row r="3481" spans="4:8" ht="12.75">
      <c r="D3481" s="128">
        <v>31000.255812853575</v>
      </c>
      <c r="F3481" s="128">
        <v>23700</v>
      </c>
      <c r="G3481" s="128">
        <v>23600</v>
      </c>
      <c r="H3481" s="149" t="s">
        <v>102</v>
      </c>
    </row>
    <row r="3483" spans="1:10" ht="12.75">
      <c r="A3483" s="144" t="s">
        <v>1218</v>
      </c>
      <c r="C3483" s="150" t="s">
        <v>1219</v>
      </c>
      <c r="D3483" s="128">
        <v>31036.02637079358</v>
      </c>
      <c r="F3483" s="128">
        <v>23866.666666666664</v>
      </c>
      <c r="G3483" s="128">
        <v>23800</v>
      </c>
      <c r="H3483" s="128">
        <v>7203.0216245358215</v>
      </c>
      <c r="I3483" s="128">
        <v>-0.0001</v>
      </c>
      <c r="J3483" s="128">
        <v>-0.0001</v>
      </c>
    </row>
    <row r="3484" spans="1:8" ht="12.75">
      <c r="A3484" s="127">
        <v>38405.025243055556</v>
      </c>
      <c r="C3484" s="150" t="s">
        <v>1220</v>
      </c>
      <c r="D3484" s="128">
        <v>144.49871400113486</v>
      </c>
      <c r="F3484" s="128">
        <v>152.7525231651947</v>
      </c>
      <c r="G3484" s="128">
        <v>264.575131106459</v>
      </c>
      <c r="H3484" s="128">
        <v>144.49871400113486</v>
      </c>
    </row>
    <row r="3486" spans="3:8" ht="12.75">
      <c r="C3486" s="150" t="s">
        <v>1221</v>
      </c>
      <c r="D3486" s="128">
        <v>0.4655838098433736</v>
      </c>
      <c r="F3486" s="128">
        <v>0.640024538401654</v>
      </c>
      <c r="G3486" s="128">
        <v>1.111660214733021</v>
      </c>
      <c r="H3486" s="128">
        <v>2.006084689638103</v>
      </c>
    </row>
    <row r="3487" spans="1:10" ht="12.75">
      <c r="A3487" s="144" t="s">
        <v>1210</v>
      </c>
      <c r="C3487" s="145" t="s">
        <v>1211</v>
      </c>
      <c r="D3487" s="145" t="s">
        <v>1212</v>
      </c>
      <c r="F3487" s="145" t="s">
        <v>1213</v>
      </c>
      <c r="G3487" s="145" t="s">
        <v>1214</v>
      </c>
      <c r="H3487" s="145" t="s">
        <v>1215</v>
      </c>
      <c r="I3487" s="146" t="s">
        <v>1216</v>
      </c>
      <c r="J3487" s="145" t="s">
        <v>1217</v>
      </c>
    </row>
    <row r="3488" spans="1:8" ht="12.75">
      <c r="A3488" s="147" t="s">
        <v>1100</v>
      </c>
      <c r="C3488" s="148">
        <v>257.6099999998696</v>
      </c>
      <c r="D3488" s="128">
        <v>23508.53974017501</v>
      </c>
      <c r="F3488" s="128">
        <v>15657.5</v>
      </c>
      <c r="G3488" s="128">
        <v>15030</v>
      </c>
      <c r="H3488" s="149" t="s">
        <v>103</v>
      </c>
    </row>
    <row r="3490" spans="4:8" ht="12.75">
      <c r="D3490" s="128">
        <v>23567.975336283445</v>
      </c>
      <c r="F3490" s="128">
        <v>15789.999999985099</v>
      </c>
      <c r="G3490" s="128">
        <v>14992.5</v>
      </c>
      <c r="H3490" s="149" t="s">
        <v>104</v>
      </c>
    </row>
    <row r="3492" spans="4:8" ht="12.75">
      <c r="D3492" s="128">
        <v>23608.228371173143</v>
      </c>
      <c r="F3492" s="128">
        <v>15652.499999985099</v>
      </c>
      <c r="G3492" s="128">
        <v>15042.5</v>
      </c>
      <c r="H3492" s="149" t="s">
        <v>105</v>
      </c>
    </row>
    <row r="3494" spans="1:10" ht="12.75">
      <c r="A3494" s="144" t="s">
        <v>1218</v>
      </c>
      <c r="C3494" s="150" t="s">
        <v>1219</v>
      </c>
      <c r="D3494" s="128">
        <v>23561.581149210535</v>
      </c>
      <c r="F3494" s="128">
        <v>15699.999999990065</v>
      </c>
      <c r="G3494" s="128">
        <v>15021.666666666668</v>
      </c>
      <c r="H3494" s="128">
        <v>8200.747815882167</v>
      </c>
      <c r="I3494" s="128">
        <v>-0.0001</v>
      </c>
      <c r="J3494" s="128">
        <v>-0.0001</v>
      </c>
    </row>
    <row r="3495" spans="1:8" ht="12.75">
      <c r="A3495" s="127">
        <v>38405.02587962963</v>
      </c>
      <c r="C3495" s="150" t="s">
        <v>1220</v>
      </c>
      <c r="D3495" s="128">
        <v>50.150972160533904</v>
      </c>
      <c r="F3495" s="128">
        <v>77.9823697981716</v>
      </c>
      <c r="G3495" s="128">
        <v>26.02082499332666</v>
      </c>
      <c r="H3495" s="128">
        <v>50.150972160533904</v>
      </c>
    </row>
    <row r="3497" spans="3:8" ht="12.75">
      <c r="C3497" s="150" t="s">
        <v>1221</v>
      </c>
      <c r="D3497" s="128">
        <v>0.21285062255770673</v>
      </c>
      <c r="F3497" s="128">
        <v>0.4967029923453564</v>
      </c>
      <c r="G3497" s="128">
        <v>0.1732219571285476</v>
      </c>
      <c r="H3497" s="128">
        <v>0.6115414506882879</v>
      </c>
    </row>
    <row r="3498" spans="1:10" ht="12.75">
      <c r="A3498" s="144" t="s">
        <v>1210</v>
      </c>
      <c r="C3498" s="145" t="s">
        <v>1211</v>
      </c>
      <c r="D3498" s="145" t="s">
        <v>1212</v>
      </c>
      <c r="F3498" s="145" t="s">
        <v>1213</v>
      </c>
      <c r="G3498" s="145" t="s">
        <v>1214</v>
      </c>
      <c r="H3498" s="145" t="s">
        <v>1215</v>
      </c>
      <c r="I3498" s="146" t="s">
        <v>1216</v>
      </c>
      <c r="J3498" s="145" t="s">
        <v>1217</v>
      </c>
    </row>
    <row r="3499" spans="1:8" ht="12.75">
      <c r="A3499" s="147" t="s">
        <v>1099</v>
      </c>
      <c r="C3499" s="148">
        <v>259.9399999999441</v>
      </c>
      <c r="D3499" s="128">
        <v>28397.27303493023</v>
      </c>
      <c r="F3499" s="128">
        <v>20575</v>
      </c>
      <c r="G3499" s="128">
        <v>20825</v>
      </c>
      <c r="H3499" s="149" t="s">
        <v>106</v>
      </c>
    </row>
    <row r="3501" spans="4:8" ht="12.75">
      <c r="D3501" s="128">
        <v>28330.0205424726</v>
      </c>
      <c r="F3501" s="128">
        <v>20500</v>
      </c>
      <c r="G3501" s="128">
        <v>20825</v>
      </c>
      <c r="H3501" s="149" t="s">
        <v>107</v>
      </c>
    </row>
    <row r="3503" spans="4:8" ht="12.75">
      <c r="D3503" s="128">
        <v>28148.793684005737</v>
      </c>
      <c r="F3503" s="128">
        <v>20475</v>
      </c>
      <c r="G3503" s="128">
        <v>20850</v>
      </c>
      <c r="H3503" s="149" t="s">
        <v>108</v>
      </c>
    </row>
    <row r="3505" spans="1:10" ht="12.75">
      <c r="A3505" s="144" t="s">
        <v>1218</v>
      </c>
      <c r="C3505" s="150" t="s">
        <v>1219</v>
      </c>
      <c r="D3505" s="128">
        <v>28292.029087136187</v>
      </c>
      <c r="F3505" s="128">
        <v>20516.666666666668</v>
      </c>
      <c r="G3505" s="128">
        <v>20833.333333333332</v>
      </c>
      <c r="H3505" s="128">
        <v>7614.289756109662</v>
      </c>
      <c r="I3505" s="128">
        <v>-0.0001</v>
      </c>
      <c r="J3505" s="128">
        <v>-0.0001</v>
      </c>
    </row>
    <row r="3506" spans="1:8" ht="12.75">
      <c r="A3506" s="127">
        <v>38405.0265625</v>
      </c>
      <c r="C3506" s="150" t="s">
        <v>1220</v>
      </c>
      <c r="D3506" s="128">
        <v>128.5224103713098</v>
      </c>
      <c r="F3506" s="128">
        <v>52.04164998665332</v>
      </c>
      <c r="G3506" s="128">
        <v>14.433756729740642</v>
      </c>
      <c r="H3506" s="128">
        <v>128.5224103713098</v>
      </c>
    </row>
    <row r="3508" spans="3:8" ht="12.75">
      <c r="C3508" s="150" t="s">
        <v>1221</v>
      </c>
      <c r="D3508" s="128">
        <v>0.4542707416830219</v>
      </c>
      <c r="F3508" s="128">
        <v>0.2536554832818196</v>
      </c>
      <c r="G3508" s="128">
        <v>0.06928203230275509</v>
      </c>
      <c r="H3508" s="128">
        <v>1.687910684882778</v>
      </c>
    </row>
    <row r="3509" spans="1:10" ht="12.75">
      <c r="A3509" s="144" t="s">
        <v>1210</v>
      </c>
      <c r="C3509" s="145" t="s">
        <v>1211</v>
      </c>
      <c r="D3509" s="145" t="s">
        <v>1212</v>
      </c>
      <c r="F3509" s="145" t="s">
        <v>1213</v>
      </c>
      <c r="G3509" s="145" t="s">
        <v>1214</v>
      </c>
      <c r="H3509" s="145" t="s">
        <v>1215</v>
      </c>
      <c r="I3509" s="146" t="s">
        <v>1216</v>
      </c>
      <c r="J3509" s="145" t="s">
        <v>1217</v>
      </c>
    </row>
    <row r="3510" spans="1:8" ht="12.75">
      <c r="A3510" s="147" t="s">
        <v>1101</v>
      </c>
      <c r="C3510" s="148">
        <v>285.2129999999888</v>
      </c>
      <c r="D3510" s="128">
        <v>11700</v>
      </c>
      <c r="F3510" s="128">
        <v>10450</v>
      </c>
      <c r="G3510" s="128">
        <v>10975</v>
      </c>
      <c r="H3510" s="149" t="s">
        <v>109</v>
      </c>
    </row>
    <row r="3512" spans="4:8" ht="12.75">
      <c r="D3512" s="128">
        <v>11638.329411447048</v>
      </c>
      <c r="F3512" s="128">
        <v>10500</v>
      </c>
      <c r="G3512" s="128">
        <v>10950</v>
      </c>
      <c r="H3512" s="149" t="s">
        <v>110</v>
      </c>
    </row>
    <row r="3514" spans="4:8" ht="12.75">
      <c r="D3514" s="128">
        <v>11581.87005750835</v>
      </c>
      <c r="F3514" s="128">
        <v>10475</v>
      </c>
      <c r="G3514" s="128">
        <v>11050</v>
      </c>
      <c r="H3514" s="149" t="s">
        <v>111</v>
      </c>
    </row>
    <row r="3516" spans="1:10" ht="12.75">
      <c r="A3516" s="144" t="s">
        <v>1218</v>
      </c>
      <c r="C3516" s="150" t="s">
        <v>1219</v>
      </c>
      <c r="D3516" s="128">
        <v>11640.0664896518</v>
      </c>
      <c r="F3516" s="128">
        <v>10475</v>
      </c>
      <c r="G3516" s="128">
        <v>10991.666666666668</v>
      </c>
      <c r="H3516" s="128">
        <v>889.3799666268732</v>
      </c>
      <c r="I3516" s="128">
        <v>-0.0001</v>
      </c>
      <c r="J3516" s="128">
        <v>-0.0001</v>
      </c>
    </row>
    <row r="3517" spans="1:8" ht="12.75">
      <c r="A3517" s="127">
        <v>38405.027233796296</v>
      </c>
      <c r="C3517" s="150" t="s">
        <v>1220</v>
      </c>
      <c r="D3517" s="128">
        <v>59.08412569225818</v>
      </c>
      <c r="F3517" s="128">
        <v>25</v>
      </c>
      <c r="G3517" s="128">
        <v>52.04164998665332</v>
      </c>
      <c r="H3517" s="128">
        <v>59.08412569225818</v>
      </c>
    </row>
    <row r="3519" spans="3:8" ht="12.75">
      <c r="C3519" s="150" t="s">
        <v>1221</v>
      </c>
      <c r="D3519" s="128">
        <v>0.5075926820932243</v>
      </c>
      <c r="F3519" s="128">
        <v>0.2386634844868735</v>
      </c>
      <c r="G3519" s="128">
        <v>0.4734645942682637</v>
      </c>
      <c r="H3519" s="128">
        <v>6.643293969881617</v>
      </c>
    </row>
    <row r="3520" spans="1:10" ht="12.75">
      <c r="A3520" s="144" t="s">
        <v>1210</v>
      </c>
      <c r="C3520" s="145" t="s">
        <v>1211</v>
      </c>
      <c r="D3520" s="145" t="s">
        <v>1212</v>
      </c>
      <c r="F3520" s="145" t="s">
        <v>1213</v>
      </c>
      <c r="G3520" s="145" t="s">
        <v>1214</v>
      </c>
      <c r="H3520" s="145" t="s">
        <v>1215</v>
      </c>
      <c r="I3520" s="146" t="s">
        <v>1216</v>
      </c>
      <c r="J3520" s="145" t="s">
        <v>1217</v>
      </c>
    </row>
    <row r="3521" spans="1:8" ht="12.75">
      <c r="A3521" s="147" t="s">
        <v>1097</v>
      </c>
      <c r="C3521" s="148">
        <v>288.1579999998212</v>
      </c>
      <c r="D3521" s="128">
        <v>5521.363749794662</v>
      </c>
      <c r="F3521" s="128">
        <v>4840</v>
      </c>
      <c r="G3521" s="128">
        <v>4520</v>
      </c>
      <c r="H3521" s="149" t="s">
        <v>112</v>
      </c>
    </row>
    <row r="3523" spans="4:8" ht="12.75">
      <c r="D3523" s="128">
        <v>5617.632419280708</v>
      </c>
      <c r="F3523" s="128">
        <v>4840</v>
      </c>
      <c r="G3523" s="128">
        <v>4520</v>
      </c>
      <c r="H3523" s="149" t="s">
        <v>113</v>
      </c>
    </row>
    <row r="3525" spans="4:8" ht="12.75">
      <c r="D3525" s="128">
        <v>5572.559667780995</v>
      </c>
      <c r="F3525" s="128">
        <v>4840</v>
      </c>
      <c r="G3525" s="128">
        <v>4520</v>
      </c>
      <c r="H3525" s="149" t="s">
        <v>114</v>
      </c>
    </row>
    <row r="3527" spans="1:10" ht="12.75">
      <c r="A3527" s="144" t="s">
        <v>1218</v>
      </c>
      <c r="C3527" s="150" t="s">
        <v>1219</v>
      </c>
      <c r="D3527" s="128">
        <v>5570.518612285456</v>
      </c>
      <c r="F3527" s="128">
        <v>4840</v>
      </c>
      <c r="G3527" s="128">
        <v>4520</v>
      </c>
      <c r="H3527" s="128">
        <v>892.9964883916499</v>
      </c>
      <c r="I3527" s="128">
        <v>-0.0001</v>
      </c>
      <c r="J3527" s="128">
        <v>-0.0001</v>
      </c>
    </row>
    <row r="3528" spans="1:8" ht="12.75">
      <c r="A3528" s="127">
        <v>38405.027650462966</v>
      </c>
      <c r="C3528" s="150" t="s">
        <v>1220</v>
      </c>
      <c r="D3528" s="128">
        <v>48.16677913049858</v>
      </c>
      <c r="H3528" s="128">
        <v>48.16677913049858</v>
      </c>
    </row>
    <row r="3530" spans="3:8" ht="12.75">
      <c r="C3530" s="150" t="s">
        <v>1221</v>
      </c>
      <c r="D3530" s="128">
        <v>0.8646731567195477</v>
      </c>
      <c r="F3530" s="128">
        <v>0</v>
      </c>
      <c r="G3530" s="128">
        <v>0</v>
      </c>
      <c r="H3530" s="128">
        <v>5.3938374625918595</v>
      </c>
    </row>
    <row r="3531" spans="1:10" ht="12.75">
      <c r="A3531" s="144" t="s">
        <v>1210</v>
      </c>
      <c r="C3531" s="145" t="s">
        <v>1211</v>
      </c>
      <c r="D3531" s="145" t="s">
        <v>1212</v>
      </c>
      <c r="F3531" s="145" t="s">
        <v>1213</v>
      </c>
      <c r="G3531" s="145" t="s">
        <v>1214</v>
      </c>
      <c r="H3531" s="145" t="s">
        <v>1215</v>
      </c>
      <c r="I3531" s="146" t="s">
        <v>1216</v>
      </c>
      <c r="J3531" s="145" t="s">
        <v>1217</v>
      </c>
    </row>
    <row r="3532" spans="1:8" ht="12.75">
      <c r="A3532" s="147" t="s">
        <v>1098</v>
      </c>
      <c r="C3532" s="148">
        <v>334.94100000010803</v>
      </c>
      <c r="D3532" s="128">
        <v>40393.08120006323</v>
      </c>
      <c r="F3532" s="128">
        <v>40300</v>
      </c>
      <c r="H3532" s="149" t="s">
        <v>115</v>
      </c>
    </row>
    <row r="3534" spans="4:8" ht="12.75">
      <c r="D3534" s="128">
        <v>40250</v>
      </c>
      <c r="F3534" s="128">
        <v>40500</v>
      </c>
      <c r="H3534" s="149" t="s">
        <v>116</v>
      </c>
    </row>
    <row r="3536" spans="4:8" ht="12.75">
      <c r="D3536" s="128">
        <v>40689.73216462135</v>
      </c>
      <c r="F3536" s="128">
        <v>40500</v>
      </c>
      <c r="H3536" s="149" t="s">
        <v>339</v>
      </c>
    </row>
    <row r="3538" spans="1:10" ht="12.75">
      <c r="A3538" s="144" t="s">
        <v>1218</v>
      </c>
      <c r="C3538" s="150" t="s">
        <v>1219</v>
      </c>
      <c r="D3538" s="128">
        <v>40444.27112156153</v>
      </c>
      <c r="F3538" s="128">
        <v>40433.333333333336</v>
      </c>
      <c r="H3538" s="128">
        <v>10.93778822819392</v>
      </c>
      <c r="I3538" s="128">
        <v>-0.0001</v>
      </c>
      <c r="J3538" s="128">
        <v>-0.0001</v>
      </c>
    </row>
    <row r="3539" spans="1:8" ht="12.75">
      <c r="A3539" s="127">
        <v>38405.02809027778</v>
      </c>
      <c r="C3539" s="150" t="s">
        <v>1220</v>
      </c>
      <c r="D3539" s="128">
        <v>224.29088300276675</v>
      </c>
      <c r="F3539" s="128">
        <v>115.47005383792514</v>
      </c>
      <c r="H3539" s="128">
        <v>224.29088300276675</v>
      </c>
    </row>
    <row r="3541" spans="3:8" ht="12.75">
      <c r="C3541" s="150" t="s">
        <v>1221</v>
      </c>
      <c r="D3541" s="128">
        <v>0.5545677466374056</v>
      </c>
      <c r="F3541" s="128">
        <v>0.2855813367796993</v>
      </c>
      <c r="H3541" s="128">
        <v>2050.6054635855967</v>
      </c>
    </row>
    <row r="3542" spans="1:10" ht="12.75">
      <c r="A3542" s="144" t="s">
        <v>1210</v>
      </c>
      <c r="C3542" s="145" t="s">
        <v>1211</v>
      </c>
      <c r="D3542" s="145" t="s">
        <v>1212</v>
      </c>
      <c r="F3542" s="145" t="s">
        <v>1213</v>
      </c>
      <c r="G3542" s="145" t="s">
        <v>1214</v>
      </c>
      <c r="H3542" s="145" t="s">
        <v>1215</v>
      </c>
      <c r="I3542" s="146" t="s">
        <v>1216</v>
      </c>
      <c r="J3542" s="145" t="s">
        <v>1217</v>
      </c>
    </row>
    <row r="3543" spans="1:8" ht="12.75">
      <c r="A3543" s="147" t="s">
        <v>1102</v>
      </c>
      <c r="C3543" s="148">
        <v>393.36599999992177</v>
      </c>
      <c r="D3543" s="128">
        <v>19099.015542656183</v>
      </c>
      <c r="F3543" s="128">
        <v>7800</v>
      </c>
      <c r="G3543" s="128">
        <v>7900</v>
      </c>
      <c r="H3543" s="149" t="s">
        <v>118</v>
      </c>
    </row>
    <row r="3545" spans="4:8" ht="12.75">
      <c r="D3545" s="128">
        <v>19173.186360031366</v>
      </c>
      <c r="F3545" s="128">
        <v>7900</v>
      </c>
      <c r="G3545" s="128">
        <v>7800</v>
      </c>
      <c r="H3545" s="149" t="s">
        <v>119</v>
      </c>
    </row>
    <row r="3547" spans="4:8" ht="12.75">
      <c r="D3547" s="128">
        <v>19080.602787345648</v>
      </c>
      <c r="F3547" s="128">
        <v>7900</v>
      </c>
      <c r="G3547" s="128">
        <v>7900</v>
      </c>
      <c r="H3547" s="149" t="s">
        <v>120</v>
      </c>
    </row>
    <row r="3549" spans="1:10" ht="12.75">
      <c r="A3549" s="144" t="s">
        <v>1218</v>
      </c>
      <c r="C3549" s="150" t="s">
        <v>1219</v>
      </c>
      <c r="D3549" s="128">
        <v>19117.6015633444</v>
      </c>
      <c r="F3549" s="128">
        <v>7866.666666666666</v>
      </c>
      <c r="G3549" s="128">
        <v>7866.666666666666</v>
      </c>
      <c r="H3549" s="128">
        <v>11250.934896677732</v>
      </c>
      <c r="I3549" s="128">
        <v>-0.0001</v>
      </c>
      <c r="J3549" s="128">
        <v>-0.0001</v>
      </c>
    </row>
    <row r="3550" spans="1:8" ht="12.75">
      <c r="A3550" s="127">
        <v>38405.02854166667</v>
      </c>
      <c r="C3550" s="150" t="s">
        <v>1220</v>
      </c>
      <c r="D3550" s="128">
        <v>49.01030102464882</v>
      </c>
      <c r="F3550" s="128">
        <v>57.73502691896257</v>
      </c>
      <c r="G3550" s="128">
        <v>57.73502691896257</v>
      </c>
      <c r="H3550" s="128">
        <v>49.01030102464882</v>
      </c>
    </row>
    <row r="3552" spans="3:8" ht="12.75">
      <c r="C3552" s="150" t="s">
        <v>1221</v>
      </c>
      <c r="D3552" s="128">
        <v>0.25636218467184674</v>
      </c>
      <c r="F3552" s="128">
        <v>0.7339198337156261</v>
      </c>
      <c r="G3552" s="128">
        <v>0.7339198337156261</v>
      </c>
      <c r="H3552" s="128">
        <v>0.43561092011225644</v>
      </c>
    </row>
    <row r="3553" spans="1:10" ht="12.75">
      <c r="A3553" s="144" t="s">
        <v>1210</v>
      </c>
      <c r="C3553" s="145" t="s">
        <v>1211</v>
      </c>
      <c r="D3553" s="145" t="s">
        <v>1212</v>
      </c>
      <c r="F3553" s="145" t="s">
        <v>1213</v>
      </c>
      <c r="G3553" s="145" t="s">
        <v>1214</v>
      </c>
      <c r="H3553" s="145" t="s">
        <v>1215</v>
      </c>
      <c r="I3553" s="146" t="s">
        <v>1216</v>
      </c>
      <c r="J3553" s="145" t="s">
        <v>1217</v>
      </c>
    </row>
    <row r="3554" spans="1:8" ht="12.75">
      <c r="A3554" s="147" t="s">
        <v>1096</v>
      </c>
      <c r="C3554" s="148">
        <v>396.15199999976903</v>
      </c>
      <c r="D3554" s="128">
        <v>115066.64624154568</v>
      </c>
      <c r="F3554" s="128">
        <v>110900</v>
      </c>
      <c r="G3554" s="128">
        <v>114100</v>
      </c>
      <c r="H3554" s="149" t="s">
        <v>121</v>
      </c>
    </row>
    <row r="3556" spans="4:8" ht="12.75">
      <c r="D3556" s="128">
        <v>114816.14304113388</v>
      </c>
      <c r="F3556" s="128">
        <v>110900</v>
      </c>
      <c r="G3556" s="128">
        <v>112100</v>
      </c>
      <c r="H3556" s="149" t="s">
        <v>122</v>
      </c>
    </row>
    <row r="3558" spans="4:8" ht="12.75">
      <c r="D3558" s="128">
        <v>114050</v>
      </c>
      <c r="F3558" s="128">
        <v>111600</v>
      </c>
      <c r="G3558" s="128">
        <v>113200</v>
      </c>
      <c r="H3558" s="149" t="s">
        <v>123</v>
      </c>
    </row>
    <row r="3560" spans="1:10" ht="12.75">
      <c r="A3560" s="144" t="s">
        <v>1218</v>
      </c>
      <c r="C3560" s="150" t="s">
        <v>1219</v>
      </c>
      <c r="D3560" s="128">
        <v>114644.26309422651</v>
      </c>
      <c r="F3560" s="128">
        <v>111133.33333333334</v>
      </c>
      <c r="G3560" s="128">
        <v>113133.33333333334</v>
      </c>
      <c r="H3560" s="128">
        <v>2521.6313066720204</v>
      </c>
      <c r="I3560" s="128">
        <v>-0.0001</v>
      </c>
      <c r="J3560" s="128">
        <v>-0.0001</v>
      </c>
    </row>
    <row r="3561" spans="1:8" ht="12.75">
      <c r="A3561" s="127">
        <v>38405.02900462963</v>
      </c>
      <c r="C3561" s="150" t="s">
        <v>1220</v>
      </c>
      <c r="D3561" s="128">
        <v>529.6691724305912</v>
      </c>
      <c r="F3561" s="128">
        <v>404.14518843273805</v>
      </c>
      <c r="G3561" s="128">
        <v>1001.6652800877813</v>
      </c>
      <c r="H3561" s="128">
        <v>529.6691724305912</v>
      </c>
    </row>
    <row r="3563" spans="3:8" ht="12.75">
      <c r="C3563" s="150" t="s">
        <v>1221</v>
      </c>
      <c r="D3563" s="128">
        <v>0.46201105762723976</v>
      </c>
      <c r="F3563" s="128">
        <v>0.36365793800186397</v>
      </c>
      <c r="G3563" s="128">
        <v>0.8853847496356344</v>
      </c>
      <c r="H3563" s="128">
        <v>21.00502048134998</v>
      </c>
    </row>
    <row r="3564" spans="1:10" ht="12.75">
      <c r="A3564" s="144" t="s">
        <v>1210</v>
      </c>
      <c r="C3564" s="145" t="s">
        <v>1211</v>
      </c>
      <c r="D3564" s="145" t="s">
        <v>1212</v>
      </c>
      <c r="F3564" s="145" t="s">
        <v>1213</v>
      </c>
      <c r="G3564" s="145" t="s">
        <v>1214</v>
      </c>
      <c r="H3564" s="145" t="s">
        <v>1215</v>
      </c>
      <c r="I3564" s="146" t="s">
        <v>1216</v>
      </c>
      <c r="J3564" s="145" t="s">
        <v>1217</v>
      </c>
    </row>
    <row r="3565" spans="1:8" ht="12.75">
      <c r="A3565" s="147" t="s">
        <v>1103</v>
      </c>
      <c r="C3565" s="148">
        <v>589.5920000001788</v>
      </c>
      <c r="D3565" s="128">
        <v>9025.835739061236</v>
      </c>
      <c r="F3565" s="128">
        <v>1870.0000000018626</v>
      </c>
      <c r="G3565" s="128">
        <v>1879.9999999981374</v>
      </c>
      <c r="H3565" s="149" t="s">
        <v>124</v>
      </c>
    </row>
    <row r="3567" spans="4:8" ht="12.75">
      <c r="D3567" s="128">
        <v>9223.963157489896</v>
      </c>
      <c r="F3567" s="128">
        <v>1890</v>
      </c>
      <c r="G3567" s="128">
        <v>1870.0000000018626</v>
      </c>
      <c r="H3567" s="149" t="s">
        <v>125</v>
      </c>
    </row>
    <row r="3569" spans="4:8" ht="12.75">
      <c r="D3569" s="128">
        <v>9372.426811411977</v>
      </c>
      <c r="F3569" s="128">
        <v>1870.0000000018626</v>
      </c>
      <c r="G3569" s="128">
        <v>1870.0000000018626</v>
      </c>
      <c r="H3569" s="149" t="s">
        <v>126</v>
      </c>
    </row>
    <row r="3571" spans="1:10" ht="12.75">
      <c r="A3571" s="144" t="s">
        <v>1218</v>
      </c>
      <c r="C3571" s="150" t="s">
        <v>1219</v>
      </c>
      <c r="D3571" s="128">
        <v>9207.408569321036</v>
      </c>
      <c r="F3571" s="128">
        <v>1876.6666666679084</v>
      </c>
      <c r="G3571" s="128">
        <v>1873.3333333339542</v>
      </c>
      <c r="H3571" s="128">
        <v>7332.509685080234</v>
      </c>
      <c r="I3571" s="128">
        <v>-0.0001</v>
      </c>
      <c r="J3571" s="128">
        <v>-0.0001</v>
      </c>
    </row>
    <row r="3572" spans="1:8" ht="12.75">
      <c r="A3572" s="127">
        <v>38405.029502314814</v>
      </c>
      <c r="C3572" s="150" t="s">
        <v>1220</v>
      </c>
      <c r="D3572" s="128">
        <v>173.8875603669225</v>
      </c>
      <c r="F3572" s="128">
        <v>11.547005382760133</v>
      </c>
      <c r="G3572" s="128">
        <v>5.773502689831492</v>
      </c>
      <c r="H3572" s="128">
        <v>173.8875603669225</v>
      </c>
    </row>
    <row r="3574" spans="3:8" ht="12.75">
      <c r="C3574" s="150" t="s">
        <v>1221</v>
      </c>
      <c r="D3574" s="128">
        <v>1.88856135858154</v>
      </c>
      <c r="F3574" s="128">
        <v>0.6152933596493335</v>
      </c>
      <c r="G3574" s="128">
        <v>0.30819409376314477</v>
      </c>
      <c r="H3574" s="128">
        <v>2.371460357164463</v>
      </c>
    </row>
    <row r="3575" spans="1:10" ht="12.75">
      <c r="A3575" s="144" t="s">
        <v>1210</v>
      </c>
      <c r="C3575" s="145" t="s">
        <v>1211</v>
      </c>
      <c r="D3575" s="145" t="s">
        <v>1212</v>
      </c>
      <c r="F3575" s="145" t="s">
        <v>1213</v>
      </c>
      <c r="G3575" s="145" t="s">
        <v>1214</v>
      </c>
      <c r="H3575" s="145" t="s">
        <v>1215</v>
      </c>
      <c r="I3575" s="146" t="s">
        <v>1216</v>
      </c>
      <c r="J3575" s="145" t="s">
        <v>1217</v>
      </c>
    </row>
    <row r="3576" spans="1:8" ht="12.75">
      <c r="A3576" s="147" t="s">
        <v>1104</v>
      </c>
      <c r="C3576" s="148">
        <v>766.4900000002235</v>
      </c>
      <c r="D3576" s="128">
        <v>1852.00777089037</v>
      </c>
      <c r="F3576" s="128">
        <v>1785</v>
      </c>
      <c r="G3576" s="128">
        <v>1740</v>
      </c>
      <c r="H3576" s="149" t="s">
        <v>127</v>
      </c>
    </row>
    <row r="3578" spans="4:8" ht="12.75">
      <c r="D3578" s="128">
        <v>1738.471373282373</v>
      </c>
      <c r="F3578" s="128">
        <v>1675</v>
      </c>
      <c r="G3578" s="128">
        <v>1635.9999999981374</v>
      </c>
      <c r="H3578" s="149" t="s">
        <v>128</v>
      </c>
    </row>
    <row r="3580" spans="4:8" ht="12.75">
      <c r="D3580" s="128">
        <v>1658</v>
      </c>
      <c r="F3580" s="128">
        <v>1622</v>
      </c>
      <c r="G3580" s="128">
        <v>1502</v>
      </c>
      <c r="H3580" s="149" t="s">
        <v>129</v>
      </c>
    </row>
    <row r="3582" spans="1:10" ht="12.75">
      <c r="A3582" s="144" t="s">
        <v>1218</v>
      </c>
      <c r="C3582" s="150" t="s">
        <v>1219</v>
      </c>
      <c r="D3582" s="128">
        <v>1749.4930480575808</v>
      </c>
      <c r="F3582" s="128">
        <v>1694</v>
      </c>
      <c r="G3582" s="128">
        <v>1625.9999999993793</v>
      </c>
      <c r="H3582" s="128">
        <v>90.81987732619622</v>
      </c>
      <c r="I3582" s="128">
        <v>-0.0001</v>
      </c>
      <c r="J3582" s="128">
        <v>-0.0001</v>
      </c>
    </row>
    <row r="3583" spans="1:8" ht="12.75">
      <c r="A3583" s="127">
        <v>38405.03</v>
      </c>
      <c r="C3583" s="150" t="s">
        <v>1220</v>
      </c>
      <c r="D3583" s="128">
        <v>97.47236417364897</v>
      </c>
      <c r="F3583" s="128">
        <v>83.14445261110328</v>
      </c>
      <c r="G3583" s="128">
        <v>119.31470990612063</v>
      </c>
      <c r="H3583" s="128">
        <v>97.47236417364897</v>
      </c>
    </row>
    <row r="3585" spans="3:8" ht="12.75">
      <c r="C3585" s="150" t="s">
        <v>1221</v>
      </c>
      <c r="D3585" s="128">
        <v>5.5714633608787505</v>
      </c>
      <c r="F3585" s="128">
        <v>4.9081731175385634</v>
      </c>
      <c r="G3585" s="128">
        <v>7.337928038509605</v>
      </c>
      <c r="H3585" s="128">
        <v>107.32492384190205</v>
      </c>
    </row>
    <row r="3586" spans="1:16" ht="12.75">
      <c r="A3586" s="138" t="s">
        <v>1275</v>
      </c>
      <c r="B3586" s="133" t="s">
        <v>1231</v>
      </c>
      <c r="D3586" s="138" t="s">
        <v>1276</v>
      </c>
      <c r="E3586" s="133" t="s">
        <v>1277</v>
      </c>
      <c r="F3586" s="134" t="s">
        <v>1232</v>
      </c>
      <c r="G3586" s="139" t="s">
        <v>1279</v>
      </c>
      <c r="H3586" s="140">
        <v>3</v>
      </c>
      <c r="I3586" s="141" t="s">
        <v>1280</v>
      </c>
      <c r="J3586" s="140">
        <v>2</v>
      </c>
      <c r="K3586" s="139" t="s">
        <v>1281</v>
      </c>
      <c r="L3586" s="142">
        <v>1</v>
      </c>
      <c r="M3586" s="139" t="s">
        <v>1282</v>
      </c>
      <c r="N3586" s="143">
        <v>1</v>
      </c>
      <c r="O3586" s="139" t="s">
        <v>1283</v>
      </c>
      <c r="P3586" s="143">
        <v>1</v>
      </c>
    </row>
    <row r="3588" spans="1:10" ht="12.75">
      <c r="A3588" s="144" t="s">
        <v>1210</v>
      </c>
      <c r="C3588" s="145" t="s">
        <v>1211</v>
      </c>
      <c r="D3588" s="145" t="s">
        <v>1212</v>
      </c>
      <c r="F3588" s="145" t="s">
        <v>1213</v>
      </c>
      <c r="G3588" s="145" t="s">
        <v>1214</v>
      </c>
      <c r="H3588" s="145" t="s">
        <v>1215</v>
      </c>
      <c r="I3588" s="146" t="s">
        <v>1216</v>
      </c>
      <c r="J3588" s="145" t="s">
        <v>1217</v>
      </c>
    </row>
    <row r="3589" spans="1:8" ht="12.75">
      <c r="A3589" s="147" t="s">
        <v>1081</v>
      </c>
      <c r="C3589" s="148">
        <v>178.2290000000503</v>
      </c>
      <c r="D3589" s="128">
        <v>520.7398228896782</v>
      </c>
      <c r="F3589" s="128">
        <v>472</v>
      </c>
      <c r="G3589" s="128">
        <v>466.00000000046566</v>
      </c>
      <c r="H3589" s="149" t="s">
        <v>130</v>
      </c>
    </row>
    <row r="3591" spans="4:8" ht="12.75">
      <c r="D3591" s="128">
        <v>471</v>
      </c>
      <c r="F3591" s="128">
        <v>444.00000000046566</v>
      </c>
      <c r="G3591" s="128">
        <v>450</v>
      </c>
      <c r="H3591" s="149" t="s">
        <v>131</v>
      </c>
    </row>
    <row r="3593" spans="4:8" ht="12.75">
      <c r="D3593" s="128">
        <v>515.6694295490161</v>
      </c>
      <c r="F3593" s="128">
        <v>458.99999999953434</v>
      </c>
      <c r="G3593" s="128">
        <v>492</v>
      </c>
      <c r="H3593" s="149" t="s">
        <v>132</v>
      </c>
    </row>
    <row r="3595" spans="1:8" ht="12.75">
      <c r="A3595" s="144" t="s">
        <v>1218</v>
      </c>
      <c r="C3595" s="150" t="s">
        <v>1219</v>
      </c>
      <c r="D3595" s="128">
        <v>502.46975081289804</v>
      </c>
      <c r="F3595" s="128">
        <v>458.33333333333337</v>
      </c>
      <c r="G3595" s="128">
        <v>469.33333333348855</v>
      </c>
      <c r="H3595" s="128">
        <v>37.17179922993202</v>
      </c>
    </row>
    <row r="3596" spans="1:8" ht="12.75">
      <c r="A3596" s="127">
        <v>38405.03224537037</v>
      </c>
      <c r="C3596" s="150" t="s">
        <v>1220</v>
      </c>
      <c r="D3596" s="128">
        <v>27.371264755701485</v>
      </c>
      <c r="F3596" s="128">
        <v>14.01189970440766</v>
      </c>
      <c r="G3596" s="128">
        <v>21.197484127408703</v>
      </c>
      <c r="H3596" s="128">
        <v>27.371264755701485</v>
      </c>
    </row>
    <row r="3598" spans="3:8" ht="12.75">
      <c r="C3598" s="150" t="s">
        <v>1221</v>
      </c>
      <c r="D3598" s="128">
        <v>5.44734577781451</v>
      </c>
      <c r="F3598" s="128">
        <v>3.0571417536889443</v>
      </c>
      <c r="G3598" s="128">
        <v>4.516509402145245</v>
      </c>
      <c r="H3598" s="128">
        <v>73.63448991638047</v>
      </c>
    </row>
    <row r="3599" spans="1:10" ht="12.75">
      <c r="A3599" s="144" t="s">
        <v>1210</v>
      </c>
      <c r="C3599" s="145" t="s">
        <v>1211</v>
      </c>
      <c r="D3599" s="145" t="s">
        <v>1212</v>
      </c>
      <c r="F3599" s="145" t="s">
        <v>1213</v>
      </c>
      <c r="G3599" s="145" t="s">
        <v>1214</v>
      </c>
      <c r="H3599" s="145" t="s">
        <v>1215</v>
      </c>
      <c r="I3599" s="146" t="s">
        <v>1216</v>
      </c>
      <c r="J3599" s="145" t="s">
        <v>1217</v>
      </c>
    </row>
    <row r="3600" spans="1:8" ht="12.75">
      <c r="A3600" s="147" t="s">
        <v>1097</v>
      </c>
      <c r="C3600" s="148">
        <v>251.61100000003353</v>
      </c>
      <c r="D3600" s="128">
        <v>3805128.345424652</v>
      </c>
      <c r="F3600" s="128">
        <v>35100</v>
      </c>
      <c r="G3600" s="128">
        <v>31100</v>
      </c>
      <c r="H3600" s="149" t="s">
        <v>133</v>
      </c>
    </row>
    <row r="3602" spans="4:8" ht="12.75">
      <c r="D3602" s="128">
        <v>3957268.1108322144</v>
      </c>
      <c r="F3602" s="128">
        <v>36300</v>
      </c>
      <c r="G3602" s="128">
        <v>31100</v>
      </c>
      <c r="H3602" s="149" t="s">
        <v>134</v>
      </c>
    </row>
    <row r="3604" spans="4:8" ht="12.75">
      <c r="D3604" s="128">
        <v>3817454.746486664</v>
      </c>
      <c r="F3604" s="128">
        <v>36700</v>
      </c>
      <c r="G3604" s="128">
        <v>31400</v>
      </c>
      <c r="H3604" s="149" t="s">
        <v>135</v>
      </c>
    </row>
    <row r="3606" spans="1:10" ht="12.75">
      <c r="A3606" s="144" t="s">
        <v>1218</v>
      </c>
      <c r="C3606" s="150" t="s">
        <v>1219</v>
      </c>
      <c r="D3606" s="128">
        <v>3859950.40091451</v>
      </c>
      <c r="F3606" s="128">
        <v>36033.333333333336</v>
      </c>
      <c r="G3606" s="128">
        <v>31200</v>
      </c>
      <c r="H3606" s="128">
        <v>3826357.5568108223</v>
      </c>
      <c r="I3606" s="128">
        <v>-0.0001</v>
      </c>
      <c r="J3606" s="128">
        <v>-0.0001</v>
      </c>
    </row>
    <row r="3607" spans="1:8" ht="12.75">
      <c r="A3607" s="127">
        <v>38405.0327662037</v>
      </c>
      <c r="C3607" s="150" t="s">
        <v>1220</v>
      </c>
      <c r="D3607" s="128">
        <v>84504.65986265689</v>
      </c>
      <c r="F3607" s="128">
        <v>832.6663997864531</v>
      </c>
      <c r="G3607" s="128">
        <v>173.20508075688772</v>
      </c>
      <c r="H3607" s="128">
        <v>84504.65986265689</v>
      </c>
    </row>
    <row r="3609" spans="3:8" ht="12.75">
      <c r="C3609" s="150" t="s">
        <v>1221</v>
      </c>
      <c r="D3609" s="128">
        <v>2.189268023823203</v>
      </c>
      <c r="F3609" s="128">
        <v>2.31082257110024</v>
      </c>
      <c r="G3609" s="128">
        <v>0.5551444896054094</v>
      </c>
      <c r="H3609" s="128">
        <v>2.20848832363407</v>
      </c>
    </row>
    <row r="3610" spans="1:10" ht="12.75">
      <c r="A3610" s="144" t="s">
        <v>1210</v>
      </c>
      <c r="C3610" s="145" t="s">
        <v>1211</v>
      </c>
      <c r="D3610" s="145" t="s">
        <v>1212</v>
      </c>
      <c r="F3610" s="145" t="s">
        <v>1213</v>
      </c>
      <c r="G3610" s="145" t="s">
        <v>1214</v>
      </c>
      <c r="H3610" s="145" t="s">
        <v>1215</v>
      </c>
      <c r="I3610" s="146" t="s">
        <v>1216</v>
      </c>
      <c r="J3610" s="145" t="s">
        <v>1217</v>
      </c>
    </row>
    <row r="3611" spans="1:8" ht="12.75">
      <c r="A3611" s="147" t="s">
        <v>1100</v>
      </c>
      <c r="C3611" s="148">
        <v>257.6099999998696</v>
      </c>
      <c r="D3611" s="128">
        <v>301852.64311504364</v>
      </c>
      <c r="F3611" s="128">
        <v>18992.5</v>
      </c>
      <c r="G3611" s="128">
        <v>15975</v>
      </c>
      <c r="H3611" s="149" t="s">
        <v>136</v>
      </c>
    </row>
    <row r="3613" spans="4:8" ht="12.75">
      <c r="D3613" s="128">
        <v>306590.1022734642</v>
      </c>
      <c r="F3613" s="128">
        <v>18245</v>
      </c>
      <c r="G3613" s="128">
        <v>16150</v>
      </c>
      <c r="H3613" s="149" t="s">
        <v>137</v>
      </c>
    </row>
    <row r="3615" spans="4:8" ht="12.75">
      <c r="D3615" s="128">
        <v>314004.28521966934</v>
      </c>
      <c r="F3615" s="128">
        <v>18087.5</v>
      </c>
      <c r="G3615" s="128">
        <v>16157.5</v>
      </c>
      <c r="H3615" s="149" t="s">
        <v>138</v>
      </c>
    </row>
    <row r="3617" spans="1:10" ht="12.75">
      <c r="A3617" s="144" t="s">
        <v>1218</v>
      </c>
      <c r="C3617" s="150" t="s">
        <v>1219</v>
      </c>
      <c r="D3617" s="128">
        <v>307482.3435360591</v>
      </c>
      <c r="F3617" s="128">
        <v>18441.666666666668</v>
      </c>
      <c r="G3617" s="128">
        <v>16094.166666666668</v>
      </c>
      <c r="H3617" s="128">
        <v>290214.4268693924</v>
      </c>
      <c r="I3617" s="128">
        <v>-0.0001</v>
      </c>
      <c r="J3617" s="128">
        <v>-0.0001</v>
      </c>
    </row>
    <row r="3618" spans="1:8" ht="12.75">
      <c r="A3618" s="127">
        <v>38405.03341435185</v>
      </c>
      <c r="C3618" s="150" t="s">
        <v>1220</v>
      </c>
      <c r="D3618" s="128">
        <v>6124.758959561949</v>
      </c>
      <c r="F3618" s="128">
        <v>483.49207163440985</v>
      </c>
      <c r="G3618" s="128">
        <v>103.2694695122103</v>
      </c>
      <c r="H3618" s="128">
        <v>6124.758959561949</v>
      </c>
    </row>
    <row r="3620" spans="3:8" ht="12.75">
      <c r="C3620" s="150" t="s">
        <v>1221</v>
      </c>
      <c r="D3620" s="128">
        <v>1.9919059055967185</v>
      </c>
      <c r="F3620" s="128">
        <v>2.6217373970234603</v>
      </c>
      <c r="G3620" s="128">
        <v>0.641657761169432</v>
      </c>
      <c r="H3620" s="128">
        <v>2.1104253932621777</v>
      </c>
    </row>
    <row r="3621" spans="1:10" ht="12.75">
      <c r="A3621" s="144" t="s">
        <v>1210</v>
      </c>
      <c r="C3621" s="145" t="s">
        <v>1211</v>
      </c>
      <c r="D3621" s="145" t="s">
        <v>1212</v>
      </c>
      <c r="F3621" s="145" t="s">
        <v>1213</v>
      </c>
      <c r="G3621" s="145" t="s">
        <v>1214</v>
      </c>
      <c r="H3621" s="145" t="s">
        <v>1215</v>
      </c>
      <c r="I3621" s="146" t="s">
        <v>1216</v>
      </c>
      <c r="J3621" s="145" t="s">
        <v>1217</v>
      </c>
    </row>
    <row r="3622" spans="1:8" ht="12.75">
      <c r="A3622" s="147" t="s">
        <v>1099</v>
      </c>
      <c r="C3622" s="148">
        <v>259.9399999999441</v>
      </c>
      <c r="D3622" s="128">
        <v>3173151.6527671814</v>
      </c>
      <c r="F3622" s="128">
        <v>29050</v>
      </c>
      <c r="G3622" s="128">
        <v>26000</v>
      </c>
      <c r="H3622" s="149" t="s">
        <v>139</v>
      </c>
    </row>
    <row r="3624" spans="4:8" ht="12.75">
      <c r="D3624" s="128">
        <v>3126957.7632980347</v>
      </c>
      <c r="F3624" s="128">
        <v>28925</v>
      </c>
      <c r="G3624" s="128">
        <v>26075</v>
      </c>
      <c r="H3624" s="149" t="s">
        <v>140</v>
      </c>
    </row>
    <row r="3626" spans="4:8" ht="12.75">
      <c r="D3626" s="128">
        <v>3025769.234901428</v>
      </c>
      <c r="F3626" s="128">
        <v>29050</v>
      </c>
      <c r="G3626" s="128">
        <v>26375</v>
      </c>
      <c r="H3626" s="149" t="s">
        <v>141</v>
      </c>
    </row>
    <row r="3628" spans="1:10" ht="12.75">
      <c r="A3628" s="144" t="s">
        <v>1218</v>
      </c>
      <c r="C3628" s="150" t="s">
        <v>1219</v>
      </c>
      <c r="D3628" s="128">
        <v>3108626.216988881</v>
      </c>
      <c r="F3628" s="128">
        <v>29008.333333333336</v>
      </c>
      <c r="G3628" s="128">
        <v>26150</v>
      </c>
      <c r="H3628" s="128">
        <v>3081071.7763891118</v>
      </c>
      <c r="I3628" s="128">
        <v>-0.0001</v>
      </c>
      <c r="J3628" s="128">
        <v>-0.0001</v>
      </c>
    </row>
    <row r="3629" spans="1:8" ht="12.75">
      <c r="A3629" s="127">
        <v>38405.03407407407</v>
      </c>
      <c r="C3629" s="150" t="s">
        <v>1220</v>
      </c>
      <c r="D3629" s="128">
        <v>75381.88420668457</v>
      </c>
      <c r="F3629" s="128">
        <v>72.16878364870323</v>
      </c>
      <c r="G3629" s="128">
        <v>198.4313483298443</v>
      </c>
      <c r="H3629" s="128">
        <v>75381.88420668457</v>
      </c>
    </row>
    <row r="3631" spans="3:8" ht="12.75">
      <c r="C3631" s="150" t="s">
        <v>1221</v>
      </c>
      <c r="D3631" s="128">
        <v>2.4249259623018293</v>
      </c>
      <c r="F3631" s="128">
        <v>0.2487863843103816</v>
      </c>
      <c r="G3631" s="128">
        <v>0.7588196876858291</v>
      </c>
      <c r="H3631" s="128">
        <v>2.44661240235789</v>
      </c>
    </row>
    <row r="3632" spans="1:10" ht="12.75">
      <c r="A3632" s="144" t="s">
        <v>1210</v>
      </c>
      <c r="C3632" s="145" t="s">
        <v>1211</v>
      </c>
      <c r="D3632" s="145" t="s">
        <v>1212</v>
      </c>
      <c r="F3632" s="145" t="s">
        <v>1213</v>
      </c>
      <c r="G3632" s="145" t="s">
        <v>1214</v>
      </c>
      <c r="H3632" s="145" t="s">
        <v>1215</v>
      </c>
      <c r="I3632" s="146" t="s">
        <v>1216</v>
      </c>
      <c r="J3632" s="145" t="s">
        <v>1217</v>
      </c>
    </row>
    <row r="3633" spans="1:8" ht="12.75">
      <c r="A3633" s="147" t="s">
        <v>1101</v>
      </c>
      <c r="C3633" s="148">
        <v>285.2129999999888</v>
      </c>
      <c r="D3633" s="128">
        <v>5095486.13621521</v>
      </c>
      <c r="F3633" s="128">
        <v>36725</v>
      </c>
      <c r="G3633" s="128">
        <v>22375</v>
      </c>
      <c r="H3633" s="149" t="s">
        <v>142</v>
      </c>
    </row>
    <row r="3635" spans="4:8" ht="12.75">
      <c r="D3635" s="128">
        <v>5040817.237083435</v>
      </c>
      <c r="F3635" s="128">
        <v>35900</v>
      </c>
      <c r="G3635" s="128">
        <v>22550</v>
      </c>
      <c r="H3635" s="149" t="s">
        <v>143</v>
      </c>
    </row>
    <row r="3637" spans="4:8" ht="12.75">
      <c r="D3637" s="128">
        <v>5017737.846305847</v>
      </c>
      <c r="F3637" s="128">
        <v>36825</v>
      </c>
      <c r="G3637" s="128">
        <v>22625</v>
      </c>
      <c r="H3637" s="149" t="s">
        <v>144</v>
      </c>
    </row>
    <row r="3639" spans="1:10" ht="12.75">
      <c r="A3639" s="144" t="s">
        <v>1218</v>
      </c>
      <c r="C3639" s="150" t="s">
        <v>1219</v>
      </c>
      <c r="D3639" s="128">
        <v>5051347.073201497</v>
      </c>
      <c r="F3639" s="128">
        <v>36483.333333333336</v>
      </c>
      <c r="G3639" s="128">
        <v>22516.666666666664</v>
      </c>
      <c r="H3639" s="128">
        <v>5022316.169103483</v>
      </c>
      <c r="I3639" s="128">
        <v>-0.0001</v>
      </c>
      <c r="J3639" s="128">
        <v>-0.0001</v>
      </c>
    </row>
    <row r="3640" spans="1:8" ht="12.75">
      <c r="A3640" s="127">
        <v>38405.03475694444</v>
      </c>
      <c r="C3640" s="150" t="s">
        <v>1220</v>
      </c>
      <c r="D3640" s="128">
        <v>39929.40310673327</v>
      </c>
      <c r="F3640" s="128">
        <v>507.6498136839343</v>
      </c>
      <c r="G3640" s="128">
        <v>128.2900359861721</v>
      </c>
      <c r="H3640" s="128">
        <v>39929.40310673327</v>
      </c>
    </row>
    <row r="3642" spans="3:8" ht="12.75">
      <c r="C3642" s="150" t="s">
        <v>1221</v>
      </c>
      <c r="D3642" s="128">
        <v>0.7904703938988373</v>
      </c>
      <c r="F3642" s="128">
        <v>1.391456775743995</v>
      </c>
      <c r="G3642" s="128">
        <v>0.5697558963116452</v>
      </c>
      <c r="H3642" s="128">
        <v>0.795039614438709</v>
      </c>
    </row>
    <row r="3643" spans="1:10" ht="12.75">
      <c r="A3643" s="144" t="s">
        <v>1210</v>
      </c>
      <c r="C3643" s="145" t="s">
        <v>1211</v>
      </c>
      <c r="D3643" s="145" t="s">
        <v>1212</v>
      </c>
      <c r="F3643" s="145" t="s">
        <v>1213</v>
      </c>
      <c r="G3643" s="145" t="s">
        <v>1214</v>
      </c>
      <c r="H3643" s="145" t="s">
        <v>1215</v>
      </c>
      <c r="I3643" s="146" t="s">
        <v>1216</v>
      </c>
      <c r="J3643" s="145" t="s">
        <v>1217</v>
      </c>
    </row>
    <row r="3644" spans="1:8" ht="12.75">
      <c r="A3644" s="147" t="s">
        <v>1097</v>
      </c>
      <c r="C3644" s="148">
        <v>288.1579999998212</v>
      </c>
      <c r="D3644" s="128">
        <v>395242.6741399765</v>
      </c>
      <c r="F3644" s="128">
        <v>6090</v>
      </c>
      <c r="G3644" s="128">
        <v>5420</v>
      </c>
      <c r="H3644" s="149" t="s">
        <v>145</v>
      </c>
    </row>
    <row r="3646" spans="4:8" ht="12.75">
      <c r="D3646" s="128">
        <v>390290.9368867874</v>
      </c>
      <c r="F3646" s="128">
        <v>6090</v>
      </c>
      <c r="G3646" s="128">
        <v>5420</v>
      </c>
      <c r="H3646" s="149" t="s">
        <v>146</v>
      </c>
    </row>
    <row r="3648" spans="4:8" ht="12.75">
      <c r="D3648" s="128">
        <v>389746.23851537704</v>
      </c>
      <c r="F3648" s="128">
        <v>6090</v>
      </c>
      <c r="G3648" s="128">
        <v>5420</v>
      </c>
      <c r="H3648" s="149" t="s">
        <v>147</v>
      </c>
    </row>
    <row r="3650" spans="1:10" ht="12.75">
      <c r="A3650" s="144" t="s">
        <v>1218</v>
      </c>
      <c r="C3650" s="150" t="s">
        <v>1219</v>
      </c>
      <c r="D3650" s="128">
        <v>391759.9498473803</v>
      </c>
      <c r="F3650" s="128">
        <v>6090</v>
      </c>
      <c r="G3650" s="128">
        <v>5420</v>
      </c>
      <c r="H3650" s="128">
        <v>386010.1379004776</v>
      </c>
      <c r="I3650" s="128">
        <v>-0.0001</v>
      </c>
      <c r="J3650" s="128">
        <v>-0.0001</v>
      </c>
    </row>
    <row r="3651" spans="1:8" ht="12.75">
      <c r="A3651" s="127">
        <v>38405.03517361111</v>
      </c>
      <c r="C3651" s="150" t="s">
        <v>1220</v>
      </c>
      <c r="D3651" s="128">
        <v>3028.3989916548726</v>
      </c>
      <c r="H3651" s="128">
        <v>3028.3989916548726</v>
      </c>
    </row>
    <row r="3653" spans="3:8" ht="12.75">
      <c r="C3653" s="150" t="s">
        <v>1221</v>
      </c>
      <c r="D3653" s="128">
        <v>0.773024142165288</v>
      </c>
      <c r="F3653" s="128">
        <v>0</v>
      </c>
      <c r="G3653" s="128">
        <v>0</v>
      </c>
      <c r="H3653" s="128">
        <v>0.78453871914516</v>
      </c>
    </row>
    <row r="3654" spans="1:10" ht="12.75">
      <c r="A3654" s="144" t="s">
        <v>1210</v>
      </c>
      <c r="C3654" s="145" t="s">
        <v>1211</v>
      </c>
      <c r="D3654" s="145" t="s">
        <v>1212</v>
      </c>
      <c r="F3654" s="145" t="s">
        <v>1213</v>
      </c>
      <c r="G3654" s="145" t="s">
        <v>1214</v>
      </c>
      <c r="H3654" s="145" t="s">
        <v>1215</v>
      </c>
      <c r="I3654" s="146" t="s">
        <v>1216</v>
      </c>
      <c r="J3654" s="145" t="s">
        <v>1217</v>
      </c>
    </row>
    <row r="3655" spans="1:8" ht="12.75">
      <c r="A3655" s="147" t="s">
        <v>1098</v>
      </c>
      <c r="C3655" s="148">
        <v>334.94100000010803</v>
      </c>
      <c r="D3655" s="128">
        <v>42291.628680467606</v>
      </c>
      <c r="F3655" s="128">
        <v>40000</v>
      </c>
      <c r="H3655" s="149" t="s">
        <v>148</v>
      </c>
    </row>
    <row r="3657" spans="4:8" ht="12.75">
      <c r="D3657" s="128">
        <v>42063.38571459055</v>
      </c>
      <c r="F3657" s="128">
        <v>39900</v>
      </c>
      <c r="H3657" s="149" t="s">
        <v>149</v>
      </c>
    </row>
    <row r="3659" spans="4:8" ht="12.75">
      <c r="D3659" s="128">
        <v>42190.681857287884</v>
      </c>
      <c r="F3659" s="128">
        <v>39800</v>
      </c>
      <c r="H3659" s="149" t="s">
        <v>150</v>
      </c>
    </row>
    <row r="3661" spans="1:10" ht="12.75">
      <c r="A3661" s="144" t="s">
        <v>1218</v>
      </c>
      <c r="C3661" s="150" t="s">
        <v>1219</v>
      </c>
      <c r="D3661" s="128">
        <v>42181.89875078201</v>
      </c>
      <c r="F3661" s="128">
        <v>39900</v>
      </c>
      <c r="H3661" s="128">
        <v>2281.898750782013</v>
      </c>
      <c r="I3661" s="128">
        <v>-0.0001</v>
      </c>
      <c r="J3661" s="128">
        <v>-0.0001</v>
      </c>
    </row>
    <row r="3662" spans="1:8" ht="12.75">
      <c r="A3662" s="127">
        <v>38405.03561342593</v>
      </c>
      <c r="C3662" s="150" t="s">
        <v>1220</v>
      </c>
      <c r="D3662" s="128">
        <v>114.37469164063623</v>
      </c>
      <c r="F3662" s="128">
        <v>100</v>
      </c>
      <c r="H3662" s="128">
        <v>114.37469164063623</v>
      </c>
    </row>
    <row r="3664" spans="3:8" ht="12.75">
      <c r="C3664" s="150" t="s">
        <v>1221</v>
      </c>
      <c r="D3664" s="128">
        <v>0.27114638038553407</v>
      </c>
      <c r="F3664" s="128">
        <v>0.2506265664160401</v>
      </c>
      <c r="H3664" s="128">
        <v>5.012259707028619</v>
      </c>
    </row>
    <row r="3665" spans="1:10" ht="12.75">
      <c r="A3665" s="144" t="s">
        <v>1210</v>
      </c>
      <c r="C3665" s="145" t="s">
        <v>1211</v>
      </c>
      <c r="D3665" s="145" t="s">
        <v>1212</v>
      </c>
      <c r="F3665" s="145" t="s">
        <v>1213</v>
      </c>
      <c r="G3665" s="145" t="s">
        <v>1214</v>
      </c>
      <c r="H3665" s="145" t="s">
        <v>1215</v>
      </c>
      <c r="I3665" s="146" t="s">
        <v>1216</v>
      </c>
      <c r="J3665" s="145" t="s">
        <v>1217</v>
      </c>
    </row>
    <row r="3666" spans="1:8" ht="12.75">
      <c r="A3666" s="147" t="s">
        <v>1102</v>
      </c>
      <c r="C3666" s="148">
        <v>393.36599999992177</v>
      </c>
      <c r="D3666" s="128">
        <v>59863.16799646616</v>
      </c>
      <c r="F3666" s="128">
        <v>7900</v>
      </c>
      <c r="G3666" s="128">
        <v>7900</v>
      </c>
      <c r="H3666" s="149" t="s">
        <v>151</v>
      </c>
    </row>
    <row r="3668" spans="4:8" ht="12.75">
      <c r="D3668" s="128">
        <v>58857.11966341734</v>
      </c>
      <c r="F3668" s="128">
        <v>7900</v>
      </c>
      <c r="G3668" s="128">
        <v>7900</v>
      </c>
      <c r="H3668" s="149" t="s">
        <v>152</v>
      </c>
    </row>
    <row r="3670" spans="4:8" ht="12.75">
      <c r="D3670" s="128">
        <v>59507.00591868162</v>
      </c>
      <c r="F3670" s="128">
        <v>7900</v>
      </c>
      <c r="G3670" s="128">
        <v>7900</v>
      </c>
      <c r="H3670" s="149" t="s">
        <v>153</v>
      </c>
    </row>
    <row r="3672" spans="1:10" ht="12.75">
      <c r="A3672" s="144" t="s">
        <v>1218</v>
      </c>
      <c r="C3672" s="150" t="s">
        <v>1219</v>
      </c>
      <c r="D3672" s="128">
        <v>59409.0978595217</v>
      </c>
      <c r="F3672" s="128">
        <v>7900</v>
      </c>
      <c r="G3672" s="128">
        <v>7900</v>
      </c>
      <c r="H3672" s="128">
        <v>51509.0978595217</v>
      </c>
      <c r="I3672" s="128">
        <v>-0.0001</v>
      </c>
      <c r="J3672" s="128">
        <v>-0.0001</v>
      </c>
    </row>
    <row r="3673" spans="1:8" ht="12.75">
      <c r="A3673" s="127">
        <v>38405.03606481481</v>
      </c>
      <c r="C3673" s="150" t="s">
        <v>1220</v>
      </c>
      <c r="D3673" s="128">
        <v>510.1203810322924</v>
      </c>
      <c r="H3673" s="128">
        <v>510.1203810322924</v>
      </c>
    </row>
    <row r="3675" spans="3:8" ht="12.75">
      <c r="C3675" s="150" t="s">
        <v>1221</v>
      </c>
      <c r="D3675" s="128">
        <v>0.8586570061011856</v>
      </c>
      <c r="F3675" s="128">
        <v>0</v>
      </c>
      <c r="G3675" s="128">
        <v>0</v>
      </c>
      <c r="H3675" s="128">
        <v>0.9903500589808801</v>
      </c>
    </row>
    <row r="3676" spans="1:10" ht="12.75">
      <c r="A3676" s="144" t="s">
        <v>1210</v>
      </c>
      <c r="C3676" s="145" t="s">
        <v>1211</v>
      </c>
      <c r="D3676" s="145" t="s">
        <v>1212</v>
      </c>
      <c r="F3676" s="145" t="s">
        <v>1213</v>
      </c>
      <c r="G3676" s="145" t="s">
        <v>1214</v>
      </c>
      <c r="H3676" s="145" t="s">
        <v>1215</v>
      </c>
      <c r="I3676" s="146" t="s">
        <v>1216</v>
      </c>
      <c r="J3676" s="145" t="s">
        <v>1217</v>
      </c>
    </row>
    <row r="3677" spans="1:8" ht="12.75">
      <c r="A3677" s="147" t="s">
        <v>1096</v>
      </c>
      <c r="C3677" s="148">
        <v>396.15199999976903</v>
      </c>
      <c r="D3677" s="128">
        <v>168505.9363105297</v>
      </c>
      <c r="F3677" s="128">
        <v>110900</v>
      </c>
      <c r="G3677" s="128">
        <v>109900</v>
      </c>
      <c r="H3677" s="149" t="s">
        <v>154</v>
      </c>
    </row>
    <row r="3679" spans="4:8" ht="12.75">
      <c r="D3679" s="128">
        <v>169923.63421106339</v>
      </c>
      <c r="F3679" s="128">
        <v>106800</v>
      </c>
      <c r="G3679" s="128">
        <v>109900</v>
      </c>
      <c r="H3679" s="149" t="s">
        <v>155</v>
      </c>
    </row>
    <row r="3681" spans="4:8" ht="12.75">
      <c r="D3681" s="128">
        <v>168394.857524395</v>
      </c>
      <c r="F3681" s="128">
        <v>110800</v>
      </c>
      <c r="G3681" s="128">
        <v>111300</v>
      </c>
      <c r="H3681" s="149" t="s">
        <v>156</v>
      </c>
    </row>
    <row r="3683" spans="1:10" ht="12.75">
      <c r="A3683" s="144" t="s">
        <v>1218</v>
      </c>
      <c r="C3683" s="150" t="s">
        <v>1219</v>
      </c>
      <c r="D3683" s="128">
        <v>168941.47601532936</v>
      </c>
      <c r="F3683" s="128">
        <v>109500</v>
      </c>
      <c r="G3683" s="128">
        <v>110366.66666666666</v>
      </c>
      <c r="H3683" s="128">
        <v>59012.78001850019</v>
      </c>
      <c r="I3683" s="128">
        <v>-0.0001</v>
      </c>
      <c r="J3683" s="128">
        <v>-0.0001</v>
      </c>
    </row>
    <row r="3684" spans="1:8" ht="12.75">
      <c r="A3684" s="127">
        <v>38405.036527777775</v>
      </c>
      <c r="C3684" s="150" t="s">
        <v>1220</v>
      </c>
      <c r="D3684" s="128">
        <v>852.3852798276887</v>
      </c>
      <c r="F3684" s="128">
        <v>2338.8031127053</v>
      </c>
      <c r="G3684" s="128">
        <v>808.2903768654761</v>
      </c>
      <c r="H3684" s="128">
        <v>852.3852798276887</v>
      </c>
    </row>
    <row r="3686" spans="3:8" ht="12.75">
      <c r="C3686" s="150" t="s">
        <v>1221</v>
      </c>
      <c r="D3686" s="128">
        <v>0.504544709761116</v>
      </c>
      <c r="F3686" s="128">
        <v>2.135893253612146</v>
      </c>
      <c r="G3686" s="128">
        <v>0.7323682061602022</v>
      </c>
      <c r="H3686" s="128">
        <v>1.444407939365796</v>
      </c>
    </row>
    <row r="3687" spans="1:10" ht="12.75">
      <c r="A3687" s="144" t="s">
        <v>1210</v>
      </c>
      <c r="C3687" s="145" t="s">
        <v>1211</v>
      </c>
      <c r="D3687" s="145" t="s">
        <v>1212</v>
      </c>
      <c r="F3687" s="145" t="s">
        <v>1213</v>
      </c>
      <c r="G3687" s="145" t="s">
        <v>1214</v>
      </c>
      <c r="H3687" s="145" t="s">
        <v>1215</v>
      </c>
      <c r="I3687" s="146" t="s">
        <v>1216</v>
      </c>
      <c r="J3687" s="145" t="s">
        <v>1217</v>
      </c>
    </row>
    <row r="3688" spans="1:8" ht="12.75">
      <c r="A3688" s="147" t="s">
        <v>1103</v>
      </c>
      <c r="C3688" s="148">
        <v>589.5920000001788</v>
      </c>
      <c r="D3688" s="128">
        <v>10337.517240136862</v>
      </c>
      <c r="F3688" s="128">
        <v>1879.9999999981374</v>
      </c>
      <c r="G3688" s="128">
        <v>1879.9999999981374</v>
      </c>
      <c r="H3688" s="149" t="s">
        <v>157</v>
      </c>
    </row>
    <row r="3690" spans="4:8" ht="12.75">
      <c r="D3690" s="128">
        <v>9955.387878254056</v>
      </c>
      <c r="F3690" s="128">
        <v>1860</v>
      </c>
      <c r="G3690" s="128">
        <v>1840</v>
      </c>
      <c r="H3690" s="149" t="s">
        <v>158</v>
      </c>
    </row>
    <row r="3692" spans="4:8" ht="12.75">
      <c r="D3692" s="128">
        <v>10192.795245304704</v>
      </c>
      <c r="F3692" s="128">
        <v>1860</v>
      </c>
      <c r="G3692" s="128">
        <v>1840</v>
      </c>
      <c r="H3692" s="149" t="s">
        <v>159</v>
      </c>
    </row>
    <row r="3694" spans="1:10" ht="12.75">
      <c r="A3694" s="144" t="s">
        <v>1218</v>
      </c>
      <c r="C3694" s="150" t="s">
        <v>1219</v>
      </c>
      <c r="D3694" s="128">
        <v>10161.900121231874</v>
      </c>
      <c r="F3694" s="128">
        <v>1866.6666666660458</v>
      </c>
      <c r="G3694" s="128">
        <v>1853.3333333327123</v>
      </c>
      <c r="H3694" s="128">
        <v>8302.30458427294</v>
      </c>
      <c r="I3694" s="128">
        <v>-0.0001</v>
      </c>
      <c r="J3694" s="128">
        <v>-0.0001</v>
      </c>
    </row>
    <row r="3695" spans="1:8" ht="12.75">
      <c r="A3695" s="127">
        <v>38405.03702546296</v>
      </c>
      <c r="C3695" s="150" t="s">
        <v>1220</v>
      </c>
      <c r="D3695" s="128">
        <v>192.92898647382677</v>
      </c>
      <c r="F3695" s="128">
        <v>11.54700538272572</v>
      </c>
      <c r="G3695" s="128">
        <v>23.094010766518235</v>
      </c>
      <c r="H3695" s="128">
        <v>192.92898647382677</v>
      </c>
    </row>
    <row r="3697" spans="3:8" ht="12.75">
      <c r="C3697" s="150" t="s">
        <v>1221</v>
      </c>
      <c r="D3697" s="128">
        <v>1.8985522803036465</v>
      </c>
      <c r="F3697" s="128">
        <v>0.6185895740747979</v>
      </c>
      <c r="G3697" s="128">
        <v>1.246079717618308</v>
      </c>
      <c r="H3697" s="128">
        <v>2.323800391993474</v>
      </c>
    </row>
    <row r="3698" spans="1:10" ht="12.75">
      <c r="A3698" s="144" t="s">
        <v>1210</v>
      </c>
      <c r="C3698" s="145" t="s">
        <v>1211</v>
      </c>
      <c r="D3698" s="145" t="s">
        <v>1212</v>
      </c>
      <c r="F3698" s="145" t="s">
        <v>1213</v>
      </c>
      <c r="G3698" s="145" t="s">
        <v>1214</v>
      </c>
      <c r="H3698" s="145" t="s">
        <v>1215</v>
      </c>
      <c r="I3698" s="146" t="s">
        <v>1216</v>
      </c>
      <c r="J3698" s="145" t="s">
        <v>1217</v>
      </c>
    </row>
    <row r="3699" spans="1:8" ht="12.75">
      <c r="A3699" s="147" t="s">
        <v>1104</v>
      </c>
      <c r="C3699" s="148">
        <v>766.4900000002235</v>
      </c>
      <c r="D3699" s="128">
        <v>1746.12763017416</v>
      </c>
      <c r="F3699" s="128">
        <v>1631</v>
      </c>
      <c r="G3699" s="128">
        <v>1635</v>
      </c>
      <c r="H3699" s="149" t="s">
        <v>160</v>
      </c>
    </row>
    <row r="3701" spans="4:8" ht="12.75">
      <c r="D3701" s="128">
        <v>1642</v>
      </c>
      <c r="F3701" s="128">
        <v>1624</v>
      </c>
      <c r="G3701" s="128">
        <v>1601.9999999981374</v>
      </c>
      <c r="H3701" s="149" t="s">
        <v>161</v>
      </c>
    </row>
    <row r="3703" spans="4:8" ht="12.75">
      <c r="D3703" s="128">
        <v>1739.5</v>
      </c>
      <c r="F3703" s="128">
        <v>1568</v>
      </c>
      <c r="G3703" s="128">
        <v>1530</v>
      </c>
      <c r="H3703" s="149" t="s">
        <v>162</v>
      </c>
    </row>
    <row r="3705" spans="1:10" ht="12.75">
      <c r="A3705" s="144" t="s">
        <v>1218</v>
      </c>
      <c r="C3705" s="150" t="s">
        <v>1219</v>
      </c>
      <c r="D3705" s="128">
        <v>1709.2092100580535</v>
      </c>
      <c r="F3705" s="128">
        <v>1607.6666666666665</v>
      </c>
      <c r="G3705" s="128">
        <v>1588.9999999993793</v>
      </c>
      <c r="H3705" s="128">
        <v>111.240104367319</v>
      </c>
      <c r="I3705" s="128">
        <v>-0.0001</v>
      </c>
      <c r="J3705" s="128">
        <v>-0.0001</v>
      </c>
    </row>
    <row r="3706" spans="1:8" ht="12.75">
      <c r="A3706" s="127">
        <v>38405.037523148145</v>
      </c>
      <c r="C3706" s="150" t="s">
        <v>1220</v>
      </c>
      <c r="D3706" s="128">
        <v>58.299140713233356</v>
      </c>
      <c r="F3706" s="128">
        <v>34.530180036213736</v>
      </c>
      <c r="G3706" s="128">
        <v>53.69357503441317</v>
      </c>
      <c r="H3706" s="128">
        <v>58.299140713233356</v>
      </c>
    </row>
    <row r="3708" spans="3:8" ht="12.75">
      <c r="C3708" s="150" t="s">
        <v>1221</v>
      </c>
      <c r="D3708" s="128">
        <v>3.410883838570776</v>
      </c>
      <c r="F3708" s="128">
        <v>2.1478444973800794</v>
      </c>
      <c r="G3708" s="128">
        <v>3.3790796119845288</v>
      </c>
      <c r="H3708" s="128">
        <v>52.40838368932791</v>
      </c>
    </row>
    <row r="3709" spans="1:16" ht="12.75">
      <c r="A3709" s="138" t="s">
        <v>1275</v>
      </c>
      <c r="B3709" s="133" t="s">
        <v>1233</v>
      </c>
      <c r="D3709" s="138" t="s">
        <v>1276</v>
      </c>
      <c r="E3709" s="133" t="s">
        <v>1277</v>
      </c>
      <c r="F3709" s="134" t="s">
        <v>1179</v>
      </c>
      <c r="G3709" s="139" t="s">
        <v>1279</v>
      </c>
      <c r="H3709" s="140">
        <v>3</v>
      </c>
      <c r="I3709" s="141" t="s">
        <v>1280</v>
      </c>
      <c r="J3709" s="140">
        <v>3</v>
      </c>
      <c r="K3709" s="139" t="s">
        <v>1281</v>
      </c>
      <c r="L3709" s="142">
        <v>1</v>
      </c>
      <c r="M3709" s="139" t="s">
        <v>1282</v>
      </c>
      <c r="N3709" s="143">
        <v>1</v>
      </c>
      <c r="O3709" s="139" t="s">
        <v>1283</v>
      </c>
      <c r="P3709" s="143">
        <v>1</v>
      </c>
    </row>
    <row r="3711" spans="1:10" ht="12.75">
      <c r="A3711" s="144" t="s">
        <v>1210</v>
      </c>
      <c r="C3711" s="145" t="s">
        <v>1211</v>
      </c>
      <c r="D3711" s="145" t="s">
        <v>1212</v>
      </c>
      <c r="F3711" s="145" t="s">
        <v>1213</v>
      </c>
      <c r="G3711" s="145" t="s">
        <v>1214</v>
      </c>
      <c r="H3711" s="145" t="s">
        <v>1215</v>
      </c>
      <c r="I3711" s="146" t="s">
        <v>1216</v>
      </c>
      <c r="J3711" s="145" t="s">
        <v>1217</v>
      </c>
    </row>
    <row r="3712" spans="1:8" ht="12.75">
      <c r="A3712" s="147" t="s">
        <v>1081</v>
      </c>
      <c r="C3712" s="148">
        <v>178.2290000000503</v>
      </c>
      <c r="D3712" s="128">
        <v>711.4932969715446</v>
      </c>
      <c r="F3712" s="128">
        <v>424</v>
      </c>
      <c r="G3712" s="128">
        <v>377</v>
      </c>
      <c r="H3712" s="149" t="s">
        <v>163</v>
      </c>
    </row>
    <row r="3714" spans="4:8" ht="12.75">
      <c r="D3714" s="128">
        <v>777.8453532550484</v>
      </c>
      <c r="F3714" s="128">
        <v>376</v>
      </c>
      <c r="G3714" s="128">
        <v>412.99999999953434</v>
      </c>
      <c r="H3714" s="149" t="s">
        <v>164</v>
      </c>
    </row>
    <row r="3716" spans="4:8" ht="12.75">
      <c r="D3716" s="128">
        <v>689.7710384754464</v>
      </c>
      <c r="F3716" s="128">
        <v>440</v>
      </c>
      <c r="G3716" s="128">
        <v>441.00000000046566</v>
      </c>
      <c r="H3716" s="149" t="s">
        <v>165</v>
      </c>
    </row>
    <row r="3718" spans="1:8" ht="12.75">
      <c r="A3718" s="144" t="s">
        <v>1218</v>
      </c>
      <c r="C3718" s="150" t="s">
        <v>1219</v>
      </c>
      <c r="D3718" s="128">
        <v>726.3698962340131</v>
      </c>
      <c r="F3718" s="128">
        <v>413.33333333333337</v>
      </c>
      <c r="G3718" s="128">
        <v>410.33333333333337</v>
      </c>
      <c r="H3718" s="128">
        <v>314.93600424146194</v>
      </c>
    </row>
    <row r="3719" spans="1:8" ht="12.75">
      <c r="A3719" s="127">
        <v>38405.03978009259</v>
      </c>
      <c r="C3719" s="150" t="s">
        <v>1220</v>
      </c>
      <c r="D3719" s="128">
        <v>45.883070245856</v>
      </c>
      <c r="F3719" s="128">
        <v>33.30665599145812</v>
      </c>
      <c r="G3719" s="128">
        <v>32.08322510824616</v>
      </c>
      <c r="H3719" s="128">
        <v>45.883070245856</v>
      </c>
    </row>
    <row r="3721" spans="3:8" ht="12.75">
      <c r="C3721" s="150" t="s">
        <v>1221</v>
      </c>
      <c r="D3721" s="128">
        <v>6.316763743065963</v>
      </c>
      <c r="F3721" s="128">
        <v>8.058061933417287</v>
      </c>
      <c r="G3721" s="128">
        <v>7.818820091367871</v>
      </c>
      <c r="H3721" s="128">
        <v>14.569013903750863</v>
      </c>
    </row>
    <row r="3722" spans="1:10" ht="12.75">
      <c r="A3722" s="144" t="s">
        <v>1210</v>
      </c>
      <c r="C3722" s="145" t="s">
        <v>1211</v>
      </c>
      <c r="D3722" s="145" t="s">
        <v>1212</v>
      </c>
      <c r="F3722" s="145" t="s">
        <v>1213</v>
      </c>
      <c r="G3722" s="145" t="s">
        <v>1214</v>
      </c>
      <c r="H3722" s="145" t="s">
        <v>1215</v>
      </c>
      <c r="I3722" s="146" t="s">
        <v>1216</v>
      </c>
      <c r="J3722" s="145" t="s">
        <v>1217</v>
      </c>
    </row>
    <row r="3723" spans="1:8" ht="12.75">
      <c r="A3723" s="147" t="s">
        <v>1097</v>
      </c>
      <c r="C3723" s="148">
        <v>251.61100000003353</v>
      </c>
      <c r="D3723" s="128">
        <v>4955816.005233765</v>
      </c>
      <c r="F3723" s="128">
        <v>39100</v>
      </c>
      <c r="G3723" s="128">
        <v>33200</v>
      </c>
      <c r="H3723" s="149" t="s">
        <v>166</v>
      </c>
    </row>
    <row r="3725" spans="4:8" ht="12.75">
      <c r="D3725" s="128">
        <v>4963944.834625244</v>
      </c>
      <c r="F3725" s="128">
        <v>38900</v>
      </c>
      <c r="G3725" s="128">
        <v>33300</v>
      </c>
      <c r="H3725" s="149" t="s">
        <v>167</v>
      </c>
    </row>
    <row r="3727" spans="4:8" ht="12.75">
      <c r="D3727" s="128">
        <v>4866513.264083862</v>
      </c>
      <c r="F3727" s="128">
        <v>38900</v>
      </c>
      <c r="G3727" s="128">
        <v>33100</v>
      </c>
      <c r="H3727" s="149" t="s">
        <v>168</v>
      </c>
    </row>
    <row r="3729" spans="1:10" ht="12.75">
      <c r="A3729" s="144" t="s">
        <v>1218</v>
      </c>
      <c r="C3729" s="150" t="s">
        <v>1219</v>
      </c>
      <c r="D3729" s="128">
        <v>4928758.034647624</v>
      </c>
      <c r="F3729" s="128">
        <v>38966.666666666664</v>
      </c>
      <c r="G3729" s="128">
        <v>33200</v>
      </c>
      <c r="H3729" s="128">
        <v>4892703.124096327</v>
      </c>
      <c r="I3729" s="128">
        <v>-0.0001</v>
      </c>
      <c r="J3729" s="128">
        <v>-0.0001</v>
      </c>
    </row>
    <row r="3730" spans="1:8" ht="12.75">
      <c r="A3730" s="127">
        <v>38405.040300925924</v>
      </c>
      <c r="C3730" s="150" t="s">
        <v>1220</v>
      </c>
      <c r="D3730" s="128">
        <v>54058.5614285101</v>
      </c>
      <c r="F3730" s="128">
        <v>115.47005383792514</v>
      </c>
      <c r="G3730" s="128">
        <v>100</v>
      </c>
      <c r="H3730" s="128">
        <v>54058.5614285101</v>
      </c>
    </row>
    <row r="3732" spans="3:8" ht="12.75">
      <c r="C3732" s="150" t="s">
        <v>1221</v>
      </c>
      <c r="D3732" s="128">
        <v>1.096798849699972</v>
      </c>
      <c r="F3732" s="128">
        <v>0.29633033491340927</v>
      </c>
      <c r="G3732" s="128">
        <v>0.30120481927710846</v>
      </c>
      <c r="H3732" s="128">
        <v>1.1048812907178915</v>
      </c>
    </row>
    <row r="3733" spans="1:10" ht="12.75">
      <c r="A3733" s="144" t="s">
        <v>1210</v>
      </c>
      <c r="C3733" s="145" t="s">
        <v>1211</v>
      </c>
      <c r="D3733" s="145" t="s">
        <v>1212</v>
      </c>
      <c r="F3733" s="145" t="s">
        <v>1213</v>
      </c>
      <c r="G3733" s="145" t="s">
        <v>1214</v>
      </c>
      <c r="H3733" s="145" t="s">
        <v>1215</v>
      </c>
      <c r="I3733" s="146" t="s">
        <v>1216</v>
      </c>
      <c r="J3733" s="145" t="s">
        <v>1217</v>
      </c>
    </row>
    <row r="3734" spans="1:8" ht="12.75">
      <c r="A3734" s="147" t="s">
        <v>1100</v>
      </c>
      <c r="C3734" s="148">
        <v>257.6099999998696</v>
      </c>
      <c r="D3734" s="128">
        <v>460189.8024253845</v>
      </c>
      <c r="F3734" s="128">
        <v>19902.5</v>
      </c>
      <c r="G3734" s="128">
        <v>16650</v>
      </c>
      <c r="H3734" s="149" t="s">
        <v>169</v>
      </c>
    </row>
    <row r="3736" spans="4:8" ht="12.75">
      <c r="D3736" s="128">
        <v>461726.98014450073</v>
      </c>
      <c r="F3736" s="128">
        <v>20435</v>
      </c>
      <c r="G3736" s="128">
        <v>16690</v>
      </c>
      <c r="H3736" s="149" t="s">
        <v>0</v>
      </c>
    </row>
    <row r="3738" spans="4:8" ht="12.75">
      <c r="D3738" s="128">
        <v>452123.76087236404</v>
      </c>
      <c r="F3738" s="128">
        <v>20237.5</v>
      </c>
      <c r="G3738" s="128">
        <v>16652.5</v>
      </c>
      <c r="H3738" s="149" t="s">
        <v>1</v>
      </c>
    </row>
    <row r="3740" spans="1:10" ht="12.75">
      <c r="A3740" s="144" t="s">
        <v>1218</v>
      </c>
      <c r="C3740" s="150" t="s">
        <v>1219</v>
      </c>
      <c r="D3740" s="128">
        <v>458013.5144807497</v>
      </c>
      <c r="F3740" s="128">
        <v>20191.666666666668</v>
      </c>
      <c r="G3740" s="128">
        <v>16664.166666666668</v>
      </c>
      <c r="H3740" s="128">
        <v>439585.5978140831</v>
      </c>
      <c r="I3740" s="128">
        <v>-0.0001</v>
      </c>
      <c r="J3740" s="128">
        <v>-0.0001</v>
      </c>
    </row>
    <row r="3741" spans="1:8" ht="12.75">
      <c r="A3741" s="127">
        <v>38405.0409375</v>
      </c>
      <c r="C3741" s="150" t="s">
        <v>1220</v>
      </c>
      <c r="D3741" s="128">
        <v>5158.258137266599</v>
      </c>
      <c r="F3741" s="128">
        <v>269.19246522392365</v>
      </c>
      <c r="G3741" s="128">
        <v>22.407216099581255</v>
      </c>
      <c r="H3741" s="128">
        <v>5158.258137266599</v>
      </c>
    </row>
    <row r="3743" spans="3:8" ht="12.75">
      <c r="C3743" s="150" t="s">
        <v>1221</v>
      </c>
      <c r="D3743" s="128">
        <v>1.1262240030437793</v>
      </c>
      <c r="F3743" s="128">
        <v>1.333185960663262</v>
      </c>
      <c r="G3743" s="128">
        <v>0.13446346611740514</v>
      </c>
      <c r="H3743" s="128">
        <v>1.1734365645546503</v>
      </c>
    </row>
    <row r="3744" spans="1:10" ht="12.75">
      <c r="A3744" s="144" t="s">
        <v>1210</v>
      </c>
      <c r="C3744" s="145" t="s">
        <v>1211</v>
      </c>
      <c r="D3744" s="145" t="s">
        <v>1212</v>
      </c>
      <c r="F3744" s="145" t="s">
        <v>1213</v>
      </c>
      <c r="G3744" s="145" t="s">
        <v>1214</v>
      </c>
      <c r="H3744" s="145" t="s">
        <v>1215</v>
      </c>
      <c r="I3744" s="146" t="s">
        <v>1216</v>
      </c>
      <c r="J3744" s="145" t="s">
        <v>1217</v>
      </c>
    </row>
    <row r="3745" spans="1:8" ht="12.75">
      <c r="A3745" s="147" t="s">
        <v>1099</v>
      </c>
      <c r="C3745" s="148">
        <v>259.9399999999441</v>
      </c>
      <c r="D3745" s="128">
        <v>4346171.382797241</v>
      </c>
      <c r="F3745" s="128">
        <v>32800</v>
      </c>
      <c r="G3745" s="128">
        <v>28675</v>
      </c>
      <c r="H3745" s="149" t="s">
        <v>2</v>
      </c>
    </row>
    <row r="3747" spans="4:8" ht="12.75">
      <c r="D3747" s="128">
        <v>4290625.897041321</v>
      </c>
      <c r="F3747" s="128">
        <v>32750</v>
      </c>
      <c r="G3747" s="128">
        <v>28625</v>
      </c>
      <c r="H3747" s="149" t="s">
        <v>3</v>
      </c>
    </row>
    <row r="3749" spans="4:8" ht="12.75">
      <c r="D3749" s="128">
        <v>4314365.932533264</v>
      </c>
      <c r="F3749" s="128">
        <v>32975</v>
      </c>
      <c r="G3749" s="128">
        <v>28550</v>
      </c>
      <c r="H3749" s="149" t="s">
        <v>4</v>
      </c>
    </row>
    <row r="3751" spans="1:10" ht="12.75">
      <c r="A3751" s="144" t="s">
        <v>1218</v>
      </c>
      <c r="C3751" s="150" t="s">
        <v>1219</v>
      </c>
      <c r="D3751" s="128">
        <v>4317054.404123942</v>
      </c>
      <c r="F3751" s="128">
        <v>32841.666666666664</v>
      </c>
      <c r="G3751" s="128">
        <v>28616.666666666664</v>
      </c>
      <c r="H3751" s="128">
        <v>4286361.785900182</v>
      </c>
      <c r="I3751" s="128">
        <v>-0.0001</v>
      </c>
      <c r="J3751" s="128">
        <v>-0.0001</v>
      </c>
    </row>
    <row r="3752" spans="1:8" ht="12.75">
      <c r="A3752" s="127">
        <v>38405.041608796295</v>
      </c>
      <c r="C3752" s="150" t="s">
        <v>1220</v>
      </c>
      <c r="D3752" s="128">
        <v>27870.166066662274</v>
      </c>
      <c r="F3752" s="128">
        <v>118.14539065631521</v>
      </c>
      <c r="G3752" s="128">
        <v>62.91528696058958</v>
      </c>
      <c r="H3752" s="128">
        <v>27870.166066662274</v>
      </c>
    </row>
    <row r="3754" spans="3:8" ht="12.75">
      <c r="C3754" s="150" t="s">
        <v>1221</v>
      </c>
      <c r="D3754" s="128">
        <v>0.6455829243207778</v>
      </c>
      <c r="F3754" s="128">
        <v>0.35974237195528613</v>
      </c>
      <c r="G3754" s="128">
        <v>0.2198553999787639</v>
      </c>
      <c r="H3754" s="128">
        <v>0.6502056396251966</v>
      </c>
    </row>
    <row r="3755" spans="1:10" ht="12.75">
      <c r="A3755" s="144" t="s">
        <v>1210</v>
      </c>
      <c r="C3755" s="145" t="s">
        <v>1211</v>
      </c>
      <c r="D3755" s="145" t="s">
        <v>1212</v>
      </c>
      <c r="F3755" s="145" t="s">
        <v>1213</v>
      </c>
      <c r="G3755" s="145" t="s">
        <v>1214</v>
      </c>
      <c r="H3755" s="145" t="s">
        <v>1215</v>
      </c>
      <c r="I3755" s="146" t="s">
        <v>1216</v>
      </c>
      <c r="J3755" s="145" t="s">
        <v>1217</v>
      </c>
    </row>
    <row r="3756" spans="1:8" ht="12.75">
      <c r="A3756" s="147" t="s">
        <v>1101</v>
      </c>
      <c r="C3756" s="148">
        <v>285.2129999999888</v>
      </c>
      <c r="D3756" s="128">
        <v>547715.2123241425</v>
      </c>
      <c r="F3756" s="128">
        <v>14225</v>
      </c>
      <c r="G3756" s="128">
        <v>12125</v>
      </c>
      <c r="H3756" s="149" t="s">
        <v>5</v>
      </c>
    </row>
    <row r="3758" spans="4:8" ht="12.75">
      <c r="D3758" s="128">
        <v>545428.5378017426</v>
      </c>
      <c r="F3758" s="128">
        <v>14250</v>
      </c>
      <c r="G3758" s="128">
        <v>12125</v>
      </c>
      <c r="H3758" s="149" t="s">
        <v>6</v>
      </c>
    </row>
    <row r="3760" spans="4:8" ht="12.75">
      <c r="D3760" s="128">
        <v>531485.157670021</v>
      </c>
      <c r="F3760" s="128">
        <v>14300</v>
      </c>
      <c r="G3760" s="128">
        <v>12125</v>
      </c>
      <c r="H3760" s="149" t="s">
        <v>7</v>
      </c>
    </row>
    <row r="3762" spans="1:10" ht="12.75">
      <c r="A3762" s="144" t="s">
        <v>1218</v>
      </c>
      <c r="C3762" s="150" t="s">
        <v>1219</v>
      </c>
      <c r="D3762" s="128">
        <v>541542.9692653021</v>
      </c>
      <c r="F3762" s="128">
        <v>14258.333333333332</v>
      </c>
      <c r="G3762" s="128">
        <v>12125</v>
      </c>
      <c r="H3762" s="128">
        <v>528422.9544786522</v>
      </c>
      <c r="I3762" s="128">
        <v>-0.0001</v>
      </c>
      <c r="J3762" s="128">
        <v>-0.0001</v>
      </c>
    </row>
    <row r="3763" spans="1:8" ht="12.75">
      <c r="A3763" s="127">
        <v>38405.042291666665</v>
      </c>
      <c r="C3763" s="150" t="s">
        <v>1220</v>
      </c>
      <c r="D3763" s="128">
        <v>8785.038455095118</v>
      </c>
      <c r="F3763" s="128">
        <v>38.188130791298676</v>
      </c>
      <c r="H3763" s="128">
        <v>8785.038455095118</v>
      </c>
    </row>
    <row r="3765" spans="3:8" ht="12.75">
      <c r="C3765" s="150" t="s">
        <v>1221</v>
      </c>
      <c r="D3765" s="128">
        <v>1.6222237114468612</v>
      </c>
      <c r="F3765" s="128">
        <v>0.26783025686474826</v>
      </c>
      <c r="G3765" s="128">
        <v>0</v>
      </c>
      <c r="H3765" s="128">
        <v>1.66250129382864</v>
      </c>
    </row>
    <row r="3766" spans="1:10" ht="12.75">
      <c r="A3766" s="144" t="s">
        <v>1210</v>
      </c>
      <c r="C3766" s="145" t="s">
        <v>1211</v>
      </c>
      <c r="D3766" s="145" t="s">
        <v>1212</v>
      </c>
      <c r="F3766" s="145" t="s">
        <v>1213</v>
      </c>
      <c r="G3766" s="145" t="s">
        <v>1214</v>
      </c>
      <c r="H3766" s="145" t="s">
        <v>1215</v>
      </c>
      <c r="I3766" s="146" t="s">
        <v>1216</v>
      </c>
      <c r="J3766" s="145" t="s">
        <v>1217</v>
      </c>
    </row>
    <row r="3767" spans="1:8" ht="12.75">
      <c r="A3767" s="147" t="s">
        <v>1097</v>
      </c>
      <c r="C3767" s="148">
        <v>288.1579999998212</v>
      </c>
      <c r="D3767" s="128">
        <v>486947.1440911293</v>
      </c>
      <c r="F3767" s="128">
        <v>6140</v>
      </c>
      <c r="G3767" s="128">
        <v>5510</v>
      </c>
      <c r="H3767" s="149" t="s">
        <v>8</v>
      </c>
    </row>
    <row r="3769" spans="4:8" ht="12.75">
      <c r="D3769" s="128">
        <v>496318.5597348213</v>
      </c>
      <c r="F3769" s="128">
        <v>6140</v>
      </c>
      <c r="G3769" s="128">
        <v>5510</v>
      </c>
      <c r="H3769" s="149" t="s">
        <v>9</v>
      </c>
    </row>
    <row r="3771" spans="4:8" ht="12.75">
      <c r="D3771" s="128">
        <v>497962.00307416916</v>
      </c>
      <c r="F3771" s="128">
        <v>6140</v>
      </c>
      <c r="G3771" s="128">
        <v>5510</v>
      </c>
      <c r="H3771" s="149" t="s">
        <v>10</v>
      </c>
    </row>
    <row r="3773" spans="1:10" ht="12.75">
      <c r="A3773" s="144" t="s">
        <v>1218</v>
      </c>
      <c r="C3773" s="150" t="s">
        <v>1219</v>
      </c>
      <c r="D3773" s="128">
        <v>493742.56896670663</v>
      </c>
      <c r="F3773" s="128">
        <v>6140</v>
      </c>
      <c r="G3773" s="128">
        <v>5510</v>
      </c>
      <c r="H3773" s="128">
        <v>487922.44728529063</v>
      </c>
      <c r="I3773" s="128">
        <v>-0.0001</v>
      </c>
      <c r="J3773" s="128">
        <v>-0.0001</v>
      </c>
    </row>
    <row r="3774" spans="1:8" ht="12.75">
      <c r="A3774" s="127">
        <v>38405.042708333334</v>
      </c>
      <c r="C3774" s="150" t="s">
        <v>1220</v>
      </c>
      <c r="D3774" s="128">
        <v>5942.101979268889</v>
      </c>
      <c r="H3774" s="128">
        <v>5942.101979268889</v>
      </c>
    </row>
    <row r="3776" spans="3:8" ht="12.75">
      <c r="C3776" s="150" t="s">
        <v>1221</v>
      </c>
      <c r="D3776" s="128">
        <v>1.2034818046384756</v>
      </c>
      <c r="F3776" s="128">
        <v>0</v>
      </c>
      <c r="G3776" s="128">
        <v>0</v>
      </c>
      <c r="H3776" s="128">
        <v>1.2178373863161318</v>
      </c>
    </row>
    <row r="3777" spans="1:10" ht="12.75">
      <c r="A3777" s="144" t="s">
        <v>1210</v>
      </c>
      <c r="C3777" s="145" t="s">
        <v>1211</v>
      </c>
      <c r="D3777" s="145" t="s">
        <v>1212</v>
      </c>
      <c r="F3777" s="145" t="s">
        <v>1213</v>
      </c>
      <c r="G3777" s="145" t="s">
        <v>1214</v>
      </c>
      <c r="H3777" s="145" t="s">
        <v>1215</v>
      </c>
      <c r="I3777" s="146" t="s">
        <v>1216</v>
      </c>
      <c r="J3777" s="145" t="s">
        <v>1217</v>
      </c>
    </row>
    <row r="3778" spans="1:8" ht="12.75">
      <c r="A3778" s="147" t="s">
        <v>1098</v>
      </c>
      <c r="C3778" s="148">
        <v>334.94100000010803</v>
      </c>
      <c r="D3778" s="128">
        <v>798213.1554031372</v>
      </c>
      <c r="F3778" s="128">
        <v>43000</v>
      </c>
      <c r="H3778" s="149" t="s">
        <v>11</v>
      </c>
    </row>
    <row r="3780" spans="4:8" ht="12.75">
      <c r="D3780" s="128">
        <v>815156.8611297607</v>
      </c>
      <c r="F3780" s="128">
        <v>42900</v>
      </c>
      <c r="H3780" s="149" t="s">
        <v>12</v>
      </c>
    </row>
    <row r="3782" spans="4:8" ht="12.75">
      <c r="D3782" s="128">
        <v>824558.7033004761</v>
      </c>
      <c r="F3782" s="128">
        <v>42800</v>
      </c>
      <c r="H3782" s="149" t="s">
        <v>13</v>
      </c>
    </row>
    <row r="3784" spans="1:10" ht="12.75">
      <c r="A3784" s="144" t="s">
        <v>1218</v>
      </c>
      <c r="C3784" s="150" t="s">
        <v>1219</v>
      </c>
      <c r="D3784" s="128">
        <v>812642.9066111248</v>
      </c>
      <c r="F3784" s="128">
        <v>42900</v>
      </c>
      <c r="H3784" s="128">
        <v>769742.9066111248</v>
      </c>
      <c r="I3784" s="128">
        <v>-0.0001</v>
      </c>
      <c r="J3784" s="128">
        <v>-0.0001</v>
      </c>
    </row>
    <row r="3785" spans="1:8" ht="12.75">
      <c r="A3785" s="127">
        <v>38405.04314814815</v>
      </c>
      <c r="C3785" s="150" t="s">
        <v>1220</v>
      </c>
      <c r="D3785" s="128">
        <v>13351.47740866</v>
      </c>
      <c r="F3785" s="128">
        <v>100</v>
      </c>
      <c r="H3785" s="128">
        <v>13351.47740866</v>
      </c>
    </row>
    <row r="3787" spans="3:8" ht="12.75">
      <c r="C3787" s="150" t="s">
        <v>1221</v>
      </c>
      <c r="D3787" s="128">
        <v>1.642969784150113</v>
      </c>
      <c r="F3787" s="128">
        <v>0.2331002331002331</v>
      </c>
      <c r="H3787" s="128">
        <v>1.734537245356544</v>
      </c>
    </row>
    <row r="3788" spans="1:10" ht="12.75">
      <c r="A3788" s="144" t="s">
        <v>1210</v>
      </c>
      <c r="C3788" s="145" t="s">
        <v>1211</v>
      </c>
      <c r="D3788" s="145" t="s">
        <v>1212</v>
      </c>
      <c r="F3788" s="145" t="s">
        <v>1213</v>
      </c>
      <c r="G3788" s="145" t="s">
        <v>1214</v>
      </c>
      <c r="H3788" s="145" t="s">
        <v>1215</v>
      </c>
      <c r="I3788" s="146" t="s">
        <v>1216</v>
      </c>
      <c r="J3788" s="145" t="s">
        <v>1217</v>
      </c>
    </row>
    <row r="3789" spans="1:8" ht="12.75">
      <c r="A3789" s="147" t="s">
        <v>1102</v>
      </c>
      <c r="C3789" s="148">
        <v>393.36599999992177</v>
      </c>
      <c r="D3789" s="128">
        <v>2984832.263080597</v>
      </c>
      <c r="F3789" s="128">
        <v>13600</v>
      </c>
      <c r="G3789" s="128">
        <v>13500</v>
      </c>
      <c r="H3789" s="149" t="s">
        <v>14</v>
      </c>
    </row>
    <row r="3791" spans="4:8" ht="12.75">
      <c r="D3791" s="128">
        <v>3026416.8746910095</v>
      </c>
      <c r="F3791" s="128">
        <v>15100</v>
      </c>
      <c r="G3791" s="128">
        <v>13000</v>
      </c>
      <c r="H3791" s="149" t="s">
        <v>15</v>
      </c>
    </row>
    <row r="3793" spans="4:8" ht="12.75">
      <c r="D3793" s="128">
        <v>2908719.078266144</v>
      </c>
      <c r="F3793" s="128">
        <v>14200</v>
      </c>
      <c r="G3793" s="128">
        <v>13700</v>
      </c>
      <c r="H3793" s="149" t="s">
        <v>16</v>
      </c>
    </row>
    <row r="3795" spans="1:10" ht="12.75">
      <c r="A3795" s="144" t="s">
        <v>1218</v>
      </c>
      <c r="C3795" s="150" t="s">
        <v>1219</v>
      </c>
      <c r="D3795" s="128">
        <v>2973322.73867925</v>
      </c>
      <c r="F3795" s="128">
        <v>14300</v>
      </c>
      <c r="G3795" s="128">
        <v>13400</v>
      </c>
      <c r="H3795" s="128">
        <v>2959472.73867925</v>
      </c>
      <c r="I3795" s="128">
        <v>-0.0001</v>
      </c>
      <c r="J3795" s="128">
        <v>-0.0001</v>
      </c>
    </row>
    <row r="3796" spans="1:8" ht="12.75">
      <c r="A3796" s="127">
        <v>38405.043599537035</v>
      </c>
      <c r="C3796" s="150" t="s">
        <v>1220</v>
      </c>
      <c r="D3796" s="128">
        <v>59687.05625827373</v>
      </c>
      <c r="F3796" s="128">
        <v>754.983443527075</v>
      </c>
      <c r="G3796" s="128">
        <v>360.5551275463989</v>
      </c>
      <c r="H3796" s="128">
        <v>59687.05625827373</v>
      </c>
    </row>
    <row r="3798" spans="3:8" ht="12.75">
      <c r="C3798" s="150" t="s">
        <v>1221</v>
      </c>
      <c r="D3798" s="128">
        <v>2.0074193588815294</v>
      </c>
      <c r="F3798" s="128">
        <v>5.279604500189335</v>
      </c>
      <c r="G3798" s="128">
        <v>2.6907099070626788</v>
      </c>
      <c r="H3798" s="128">
        <v>2.01681385600162</v>
      </c>
    </row>
    <row r="3799" spans="1:10" ht="12.75">
      <c r="A3799" s="144" t="s">
        <v>1210</v>
      </c>
      <c r="C3799" s="145" t="s">
        <v>1211</v>
      </c>
      <c r="D3799" s="145" t="s">
        <v>1212</v>
      </c>
      <c r="F3799" s="145" t="s">
        <v>1213</v>
      </c>
      <c r="G3799" s="145" t="s">
        <v>1214</v>
      </c>
      <c r="H3799" s="145" t="s">
        <v>1215</v>
      </c>
      <c r="I3799" s="146" t="s">
        <v>1216</v>
      </c>
      <c r="J3799" s="145" t="s">
        <v>1217</v>
      </c>
    </row>
    <row r="3800" spans="1:8" ht="12.75">
      <c r="A3800" s="147" t="s">
        <v>1096</v>
      </c>
      <c r="C3800" s="148">
        <v>396.15199999976903</v>
      </c>
      <c r="D3800" s="128">
        <v>5493678.983551025</v>
      </c>
      <c r="F3800" s="128">
        <v>134000</v>
      </c>
      <c r="G3800" s="128">
        <v>136400</v>
      </c>
      <c r="H3800" s="149" t="s">
        <v>17</v>
      </c>
    </row>
    <row r="3802" spans="4:8" ht="12.75">
      <c r="D3802" s="128">
        <v>5376750.699630737</v>
      </c>
      <c r="F3802" s="128">
        <v>134400</v>
      </c>
      <c r="G3802" s="128">
        <v>137300</v>
      </c>
      <c r="H3802" s="149" t="s">
        <v>18</v>
      </c>
    </row>
    <row r="3804" spans="4:8" ht="12.75">
      <c r="D3804" s="128">
        <v>5599911.995513916</v>
      </c>
      <c r="F3804" s="128">
        <v>132200</v>
      </c>
      <c r="G3804" s="128">
        <v>135900</v>
      </c>
      <c r="H3804" s="149" t="s">
        <v>19</v>
      </c>
    </row>
    <row r="3806" spans="1:10" ht="12.75">
      <c r="A3806" s="144" t="s">
        <v>1218</v>
      </c>
      <c r="C3806" s="150" t="s">
        <v>1219</v>
      </c>
      <c r="D3806" s="128">
        <v>5490113.89289856</v>
      </c>
      <c r="F3806" s="128">
        <v>133533.33333333334</v>
      </c>
      <c r="G3806" s="128">
        <v>136533.33333333334</v>
      </c>
      <c r="H3806" s="128">
        <v>5355096.611883895</v>
      </c>
      <c r="I3806" s="128">
        <v>-0.0001</v>
      </c>
      <c r="J3806" s="128">
        <v>-0.0001</v>
      </c>
    </row>
    <row r="3807" spans="1:8" ht="12.75">
      <c r="A3807" s="127">
        <v>38405.0440625</v>
      </c>
      <c r="C3807" s="150" t="s">
        <v>1220</v>
      </c>
      <c r="D3807" s="128">
        <v>111623.35507670426</v>
      </c>
      <c r="F3807" s="128">
        <v>1171.893055416463</v>
      </c>
      <c r="G3807" s="128">
        <v>709.4598884597588</v>
      </c>
      <c r="H3807" s="128">
        <v>111623.35507670426</v>
      </c>
    </row>
    <row r="3809" spans="3:8" ht="12.75">
      <c r="C3809" s="150" t="s">
        <v>1221</v>
      </c>
      <c r="D3809" s="128">
        <v>2.033170117310109</v>
      </c>
      <c r="F3809" s="128">
        <v>0.8776033864826234</v>
      </c>
      <c r="G3809" s="128">
        <v>0.5196239417429874</v>
      </c>
      <c r="H3809" s="128">
        <v>2.084432143184728</v>
      </c>
    </row>
    <row r="3810" spans="1:10" ht="12.75">
      <c r="A3810" s="144" t="s">
        <v>1210</v>
      </c>
      <c r="C3810" s="145" t="s">
        <v>1211</v>
      </c>
      <c r="D3810" s="145" t="s">
        <v>1212</v>
      </c>
      <c r="F3810" s="145" t="s">
        <v>1213</v>
      </c>
      <c r="G3810" s="145" t="s">
        <v>1214</v>
      </c>
      <c r="H3810" s="145" t="s">
        <v>1215</v>
      </c>
      <c r="I3810" s="146" t="s">
        <v>1216</v>
      </c>
      <c r="J3810" s="145" t="s">
        <v>1217</v>
      </c>
    </row>
    <row r="3811" spans="1:8" ht="12.75">
      <c r="A3811" s="147" t="s">
        <v>1103</v>
      </c>
      <c r="C3811" s="148">
        <v>589.5920000001788</v>
      </c>
      <c r="D3811" s="128">
        <v>488093.75340366364</v>
      </c>
      <c r="F3811" s="128">
        <v>3840.0000000037253</v>
      </c>
      <c r="G3811" s="128">
        <v>3730</v>
      </c>
      <c r="H3811" s="149" t="s">
        <v>20</v>
      </c>
    </row>
    <row r="3813" spans="4:8" ht="12.75">
      <c r="D3813" s="128">
        <v>475132.1780204773</v>
      </c>
      <c r="F3813" s="128">
        <v>3820</v>
      </c>
      <c r="G3813" s="128">
        <v>3550</v>
      </c>
      <c r="H3813" s="149" t="s">
        <v>21</v>
      </c>
    </row>
    <row r="3815" spans="4:8" ht="12.75">
      <c r="D3815" s="128">
        <v>499609.3630824089</v>
      </c>
      <c r="F3815" s="128">
        <v>3709.9999999962747</v>
      </c>
      <c r="G3815" s="128">
        <v>3650</v>
      </c>
      <c r="H3815" s="149" t="s">
        <v>22</v>
      </c>
    </row>
    <row r="3817" spans="1:10" ht="12.75">
      <c r="A3817" s="144" t="s">
        <v>1218</v>
      </c>
      <c r="C3817" s="150" t="s">
        <v>1219</v>
      </c>
      <c r="D3817" s="128">
        <v>487611.7648355166</v>
      </c>
      <c r="F3817" s="128">
        <v>3790</v>
      </c>
      <c r="G3817" s="128">
        <v>3643.333333333333</v>
      </c>
      <c r="H3817" s="128">
        <v>483899.5472622949</v>
      </c>
      <c r="I3817" s="128">
        <v>-0.0001</v>
      </c>
      <c r="J3817" s="128">
        <v>-0.0001</v>
      </c>
    </row>
    <row r="3818" spans="1:8" ht="12.75">
      <c r="A3818" s="127">
        <v>38405.04456018518</v>
      </c>
      <c r="C3818" s="150" t="s">
        <v>1220</v>
      </c>
      <c r="D3818" s="128">
        <v>12245.708712604523</v>
      </c>
      <c r="F3818" s="128">
        <v>70.0000000034741</v>
      </c>
      <c r="G3818" s="128">
        <v>90.18499505645788</v>
      </c>
      <c r="H3818" s="128">
        <v>12245.708712604523</v>
      </c>
    </row>
    <row r="3820" spans="3:8" ht="12.75">
      <c r="C3820" s="150" t="s">
        <v>1221</v>
      </c>
      <c r="D3820" s="128">
        <v>2.5113644903000445</v>
      </c>
      <c r="F3820" s="128">
        <v>1.8469656993001078</v>
      </c>
      <c r="G3820" s="128">
        <v>2.4753429567188814</v>
      </c>
      <c r="H3820" s="128">
        <v>2.53063033058942</v>
      </c>
    </row>
    <row r="3821" spans="1:10" ht="12.75">
      <c r="A3821" s="144" t="s">
        <v>1210</v>
      </c>
      <c r="C3821" s="145" t="s">
        <v>1211</v>
      </c>
      <c r="D3821" s="145" t="s">
        <v>1212</v>
      </c>
      <c r="F3821" s="145" t="s">
        <v>1213</v>
      </c>
      <c r="G3821" s="145" t="s">
        <v>1214</v>
      </c>
      <c r="H3821" s="145" t="s">
        <v>1215</v>
      </c>
      <c r="I3821" s="146" t="s">
        <v>1216</v>
      </c>
      <c r="J3821" s="145" t="s">
        <v>1217</v>
      </c>
    </row>
    <row r="3822" spans="1:8" ht="12.75">
      <c r="A3822" s="147" t="s">
        <v>1104</v>
      </c>
      <c r="C3822" s="148">
        <v>766.4900000002235</v>
      </c>
      <c r="D3822" s="128">
        <v>26938.478378027678</v>
      </c>
      <c r="F3822" s="128">
        <v>1862</v>
      </c>
      <c r="G3822" s="128">
        <v>1781</v>
      </c>
      <c r="H3822" s="149" t="s">
        <v>23</v>
      </c>
    </row>
    <row r="3824" spans="4:8" ht="12.75">
      <c r="D3824" s="128">
        <v>27204.9039016366</v>
      </c>
      <c r="F3824" s="128">
        <v>1881</v>
      </c>
      <c r="G3824" s="128">
        <v>1996</v>
      </c>
      <c r="H3824" s="149" t="s">
        <v>24</v>
      </c>
    </row>
    <row r="3826" spans="4:8" ht="12.75">
      <c r="D3826" s="128">
        <v>26355.866013288498</v>
      </c>
      <c r="F3826" s="128">
        <v>1860</v>
      </c>
      <c r="G3826" s="128">
        <v>1909</v>
      </c>
      <c r="H3826" s="149" t="s">
        <v>25</v>
      </c>
    </row>
    <row r="3828" spans="1:10" ht="12.75">
      <c r="A3828" s="144" t="s">
        <v>1218</v>
      </c>
      <c r="C3828" s="150" t="s">
        <v>1219</v>
      </c>
      <c r="D3828" s="128">
        <v>26833.082764317594</v>
      </c>
      <c r="F3828" s="128">
        <v>1867.6666666666665</v>
      </c>
      <c r="G3828" s="128">
        <v>1895.3333333333335</v>
      </c>
      <c r="H3828" s="128">
        <v>24951.042926919217</v>
      </c>
      <c r="I3828" s="128">
        <v>-0.0001</v>
      </c>
      <c r="J3828" s="128">
        <v>-0.0001</v>
      </c>
    </row>
    <row r="3829" spans="1:8" ht="12.75">
      <c r="A3829" s="127">
        <v>38405.04505787037</v>
      </c>
      <c r="C3829" s="150" t="s">
        <v>1220</v>
      </c>
      <c r="D3829" s="128">
        <v>434.2205781680059</v>
      </c>
      <c r="F3829" s="128">
        <v>11.590225767142474</v>
      </c>
      <c r="G3829" s="128">
        <v>108.1495877631225</v>
      </c>
      <c r="H3829" s="128">
        <v>434.2205781680059</v>
      </c>
    </row>
    <row r="3831" spans="3:8" ht="12.75">
      <c r="C3831" s="150" t="s">
        <v>1221</v>
      </c>
      <c r="D3831" s="128">
        <v>1.6182284457655711</v>
      </c>
      <c r="F3831" s="128">
        <v>0.6205725022564239</v>
      </c>
      <c r="G3831" s="128">
        <v>5.706098545363478</v>
      </c>
      <c r="H3831" s="128">
        <v>1.740290293435123</v>
      </c>
    </row>
    <row r="3832" spans="1:16" ht="12.75">
      <c r="A3832" s="138" t="s">
        <v>1275</v>
      </c>
      <c r="B3832" s="133" t="s">
        <v>1236</v>
      </c>
      <c r="D3832" s="138" t="s">
        <v>1276</v>
      </c>
      <c r="E3832" s="133" t="s">
        <v>1277</v>
      </c>
      <c r="F3832" s="134" t="s">
        <v>1292</v>
      </c>
      <c r="G3832" s="139" t="s">
        <v>1279</v>
      </c>
      <c r="H3832" s="140">
        <v>3</v>
      </c>
      <c r="I3832" s="141" t="s">
        <v>1280</v>
      </c>
      <c r="J3832" s="140">
        <v>4</v>
      </c>
      <c r="K3832" s="139" t="s">
        <v>1281</v>
      </c>
      <c r="L3832" s="142">
        <v>1</v>
      </c>
      <c r="M3832" s="139" t="s">
        <v>1282</v>
      </c>
      <c r="N3832" s="143">
        <v>1</v>
      </c>
      <c r="O3832" s="139" t="s">
        <v>1283</v>
      </c>
      <c r="P3832" s="143">
        <v>1</v>
      </c>
    </row>
    <row r="3834" spans="1:10" ht="12.75">
      <c r="A3834" s="144" t="s">
        <v>1210</v>
      </c>
      <c r="C3834" s="145" t="s">
        <v>1211</v>
      </c>
      <c r="D3834" s="145" t="s">
        <v>1212</v>
      </c>
      <c r="F3834" s="145" t="s">
        <v>1213</v>
      </c>
      <c r="G3834" s="145" t="s">
        <v>1214</v>
      </c>
      <c r="H3834" s="145" t="s">
        <v>1215</v>
      </c>
      <c r="I3834" s="146" t="s">
        <v>1216</v>
      </c>
      <c r="J3834" s="145" t="s">
        <v>1217</v>
      </c>
    </row>
    <row r="3835" spans="1:8" ht="12.75">
      <c r="A3835" s="147" t="s">
        <v>1081</v>
      </c>
      <c r="C3835" s="148">
        <v>178.2290000000503</v>
      </c>
      <c r="D3835" s="128">
        <v>767.844337053597</v>
      </c>
      <c r="F3835" s="128">
        <v>410</v>
      </c>
      <c r="G3835" s="128">
        <v>466.00000000046566</v>
      </c>
      <c r="H3835" s="149" t="s">
        <v>26</v>
      </c>
    </row>
    <row r="3837" spans="4:8" ht="12.75">
      <c r="D3837" s="128">
        <v>708.0975192831829</v>
      </c>
      <c r="F3837" s="128">
        <v>401</v>
      </c>
      <c r="G3837" s="128">
        <v>399</v>
      </c>
      <c r="H3837" s="149" t="s">
        <v>27</v>
      </c>
    </row>
    <row r="3839" spans="4:8" ht="12.75">
      <c r="D3839" s="128">
        <v>709.2634751591831</v>
      </c>
      <c r="F3839" s="128">
        <v>391</v>
      </c>
      <c r="G3839" s="128">
        <v>367</v>
      </c>
      <c r="H3839" s="149" t="s">
        <v>28</v>
      </c>
    </row>
    <row r="3841" spans="1:8" ht="12.75">
      <c r="A3841" s="144" t="s">
        <v>1218</v>
      </c>
      <c r="C3841" s="150" t="s">
        <v>1219</v>
      </c>
      <c r="D3841" s="128">
        <v>728.4017771653209</v>
      </c>
      <c r="F3841" s="128">
        <v>400.66666666666663</v>
      </c>
      <c r="G3841" s="128">
        <v>410.6666666668219</v>
      </c>
      <c r="H3841" s="128">
        <v>321.40363936261565</v>
      </c>
    </row>
    <row r="3842" spans="1:8" ht="12.75">
      <c r="A3842" s="127">
        <v>38405.047326388885</v>
      </c>
      <c r="C3842" s="150" t="s">
        <v>1220</v>
      </c>
      <c r="D3842" s="128">
        <v>34.16323332445854</v>
      </c>
      <c r="F3842" s="128">
        <v>9.50438495292217</v>
      </c>
      <c r="G3842" s="128">
        <v>50.52062285205036</v>
      </c>
      <c r="H3842" s="128">
        <v>34.16323332445854</v>
      </c>
    </row>
    <row r="3844" spans="3:8" ht="12.75">
      <c r="C3844" s="150" t="s">
        <v>1221</v>
      </c>
      <c r="D3844" s="128">
        <v>4.690163367998582</v>
      </c>
      <c r="F3844" s="128">
        <v>2.3721426671186783</v>
      </c>
      <c r="G3844" s="128">
        <v>12.302099720462156</v>
      </c>
      <c r="H3844" s="128">
        <v>10.629385962215169</v>
      </c>
    </row>
    <row r="3845" spans="1:10" ht="12.75">
      <c r="A3845" s="144" t="s">
        <v>1210</v>
      </c>
      <c r="C3845" s="145" t="s">
        <v>1211</v>
      </c>
      <c r="D3845" s="145" t="s">
        <v>1212</v>
      </c>
      <c r="F3845" s="145" t="s">
        <v>1213</v>
      </c>
      <c r="G3845" s="145" t="s">
        <v>1214</v>
      </c>
      <c r="H3845" s="145" t="s">
        <v>1215</v>
      </c>
      <c r="I3845" s="146" t="s">
        <v>1216</v>
      </c>
      <c r="J3845" s="145" t="s">
        <v>1217</v>
      </c>
    </row>
    <row r="3846" spans="1:8" ht="12.75">
      <c r="A3846" s="147" t="s">
        <v>1097</v>
      </c>
      <c r="C3846" s="148">
        <v>251.61100000003353</v>
      </c>
      <c r="D3846" s="128">
        <v>4912323.91519928</v>
      </c>
      <c r="F3846" s="128">
        <v>36700</v>
      </c>
      <c r="G3846" s="128">
        <v>33800</v>
      </c>
      <c r="H3846" s="149" t="s">
        <v>29</v>
      </c>
    </row>
    <row r="3848" spans="4:8" ht="12.75">
      <c r="D3848" s="128">
        <v>4732405.819526672</v>
      </c>
      <c r="F3848" s="128">
        <v>36300</v>
      </c>
      <c r="G3848" s="128">
        <v>33800</v>
      </c>
      <c r="H3848" s="149" t="s">
        <v>30</v>
      </c>
    </row>
    <row r="3850" spans="4:8" ht="12.75">
      <c r="D3850" s="128">
        <v>4909468.030586243</v>
      </c>
      <c r="F3850" s="128">
        <v>37800</v>
      </c>
      <c r="G3850" s="128">
        <v>33100</v>
      </c>
      <c r="H3850" s="149" t="s">
        <v>31</v>
      </c>
    </row>
    <row r="3852" spans="1:10" ht="12.75">
      <c r="A3852" s="144" t="s">
        <v>1218</v>
      </c>
      <c r="C3852" s="150" t="s">
        <v>1219</v>
      </c>
      <c r="D3852" s="128">
        <v>4851399.255104065</v>
      </c>
      <c r="F3852" s="128">
        <v>36933.333333333336</v>
      </c>
      <c r="G3852" s="128">
        <v>33566.666666666664</v>
      </c>
      <c r="H3852" s="128">
        <v>4816165.848751381</v>
      </c>
      <c r="I3852" s="128">
        <v>-0.0001</v>
      </c>
      <c r="J3852" s="128">
        <v>-0.0001</v>
      </c>
    </row>
    <row r="3853" spans="1:8" ht="12.75">
      <c r="A3853" s="127">
        <v>38405.04783564815</v>
      </c>
      <c r="C3853" s="150" t="s">
        <v>1220</v>
      </c>
      <c r="D3853" s="128">
        <v>103061.23083934134</v>
      </c>
      <c r="F3853" s="128">
        <v>776.745346515403</v>
      </c>
      <c r="G3853" s="128">
        <v>404.14518843273805</v>
      </c>
      <c r="H3853" s="128">
        <v>103061.23083934134</v>
      </c>
    </row>
    <row r="3855" spans="3:8" ht="12.75">
      <c r="C3855" s="150" t="s">
        <v>1221</v>
      </c>
      <c r="D3855" s="128">
        <v>2.1243609404217265</v>
      </c>
      <c r="F3855" s="128">
        <v>2.1031011187240147</v>
      </c>
      <c r="G3855" s="128">
        <v>1.2040075127092498</v>
      </c>
      <c r="H3855" s="128">
        <v>2.139902031531173</v>
      </c>
    </row>
    <row r="3856" spans="1:10" ht="12.75">
      <c r="A3856" s="144" t="s">
        <v>1210</v>
      </c>
      <c r="C3856" s="145" t="s">
        <v>1211</v>
      </c>
      <c r="D3856" s="145" t="s">
        <v>1212</v>
      </c>
      <c r="F3856" s="145" t="s">
        <v>1213</v>
      </c>
      <c r="G3856" s="145" t="s">
        <v>1214</v>
      </c>
      <c r="H3856" s="145" t="s">
        <v>1215</v>
      </c>
      <c r="I3856" s="146" t="s">
        <v>1216</v>
      </c>
      <c r="J3856" s="145" t="s">
        <v>1217</v>
      </c>
    </row>
    <row r="3857" spans="1:8" ht="12.75">
      <c r="A3857" s="147" t="s">
        <v>1100</v>
      </c>
      <c r="C3857" s="148">
        <v>257.6099999998696</v>
      </c>
      <c r="D3857" s="128">
        <v>446456.0037918091</v>
      </c>
      <c r="F3857" s="128">
        <v>19625</v>
      </c>
      <c r="G3857" s="128">
        <v>16817.5</v>
      </c>
      <c r="H3857" s="149" t="s">
        <v>32</v>
      </c>
    </row>
    <row r="3859" spans="4:8" ht="12.75">
      <c r="D3859" s="128">
        <v>446219.0315065384</v>
      </c>
      <c r="F3859" s="128">
        <v>19332.5</v>
      </c>
      <c r="G3859" s="128">
        <v>16712.5</v>
      </c>
      <c r="H3859" s="149" t="s">
        <v>33</v>
      </c>
    </row>
    <row r="3861" spans="4:8" ht="12.75">
      <c r="D3861" s="128">
        <v>423860.16479206085</v>
      </c>
      <c r="F3861" s="128">
        <v>19425</v>
      </c>
      <c r="G3861" s="128">
        <v>16802.5</v>
      </c>
      <c r="H3861" s="149" t="s">
        <v>34</v>
      </c>
    </row>
    <row r="3863" spans="1:10" ht="12.75">
      <c r="A3863" s="144" t="s">
        <v>1218</v>
      </c>
      <c r="C3863" s="150" t="s">
        <v>1219</v>
      </c>
      <c r="D3863" s="128">
        <v>438845.06669680274</v>
      </c>
      <c r="F3863" s="128">
        <v>19460.833333333332</v>
      </c>
      <c r="G3863" s="128">
        <v>16777.5</v>
      </c>
      <c r="H3863" s="128">
        <v>420725.9000301361</v>
      </c>
      <c r="I3863" s="128">
        <v>-0.0001</v>
      </c>
      <c r="J3863" s="128">
        <v>-0.0001</v>
      </c>
    </row>
    <row r="3864" spans="1:8" ht="12.75">
      <c r="A3864" s="127">
        <v>38405.048483796294</v>
      </c>
      <c r="C3864" s="150" t="s">
        <v>1220</v>
      </c>
      <c r="D3864" s="128">
        <v>12977.8466159484</v>
      </c>
      <c r="F3864" s="128">
        <v>149.50613142387618</v>
      </c>
      <c r="G3864" s="128">
        <v>56.789083458002736</v>
      </c>
      <c r="H3864" s="128">
        <v>12977.8466159484</v>
      </c>
    </row>
    <row r="3866" spans="3:8" ht="12.75">
      <c r="C3866" s="150" t="s">
        <v>1221</v>
      </c>
      <c r="D3866" s="128">
        <v>2.9572729878526287</v>
      </c>
      <c r="F3866" s="128">
        <v>0.7682411583464714</v>
      </c>
      <c r="G3866" s="128">
        <v>0.3384835849083757</v>
      </c>
      <c r="H3866" s="128">
        <v>3.084632207101775</v>
      </c>
    </row>
    <row r="3867" spans="1:10" ht="12.75">
      <c r="A3867" s="144" t="s">
        <v>1210</v>
      </c>
      <c r="C3867" s="145" t="s">
        <v>1211</v>
      </c>
      <c r="D3867" s="145" t="s">
        <v>1212</v>
      </c>
      <c r="F3867" s="145" t="s">
        <v>1213</v>
      </c>
      <c r="G3867" s="145" t="s">
        <v>1214</v>
      </c>
      <c r="H3867" s="145" t="s">
        <v>1215</v>
      </c>
      <c r="I3867" s="146" t="s">
        <v>1216</v>
      </c>
      <c r="J3867" s="145" t="s">
        <v>1217</v>
      </c>
    </row>
    <row r="3868" spans="1:8" ht="12.75">
      <c r="A3868" s="147" t="s">
        <v>1099</v>
      </c>
      <c r="C3868" s="148">
        <v>259.9399999999441</v>
      </c>
      <c r="D3868" s="128">
        <v>4497262.200271606</v>
      </c>
      <c r="F3868" s="128">
        <v>33125</v>
      </c>
      <c r="G3868" s="128">
        <v>29725</v>
      </c>
      <c r="H3868" s="149" t="s">
        <v>35</v>
      </c>
    </row>
    <row r="3870" spans="4:8" ht="12.75">
      <c r="D3870" s="128">
        <v>4667988.7210998535</v>
      </c>
      <c r="F3870" s="128">
        <v>32775</v>
      </c>
      <c r="G3870" s="128">
        <v>29900</v>
      </c>
      <c r="H3870" s="149" t="s">
        <v>36</v>
      </c>
    </row>
    <row r="3872" spans="4:8" ht="12.75">
      <c r="D3872" s="128">
        <v>4563284.47077179</v>
      </c>
      <c r="F3872" s="128">
        <v>33775</v>
      </c>
      <c r="G3872" s="128">
        <v>30050</v>
      </c>
      <c r="H3872" s="149" t="s">
        <v>37</v>
      </c>
    </row>
    <row r="3874" spans="1:10" ht="12.75">
      <c r="A3874" s="144" t="s">
        <v>1218</v>
      </c>
      <c r="C3874" s="150" t="s">
        <v>1219</v>
      </c>
      <c r="D3874" s="128">
        <v>4576178.4640477495</v>
      </c>
      <c r="F3874" s="128">
        <v>33225</v>
      </c>
      <c r="G3874" s="128">
        <v>29891.666666666664</v>
      </c>
      <c r="H3874" s="128">
        <v>4544648.9657778535</v>
      </c>
      <c r="I3874" s="128">
        <v>-0.0001</v>
      </c>
      <c r="J3874" s="128">
        <v>-0.0001</v>
      </c>
    </row>
    <row r="3875" spans="1:8" ht="12.75">
      <c r="A3875" s="127">
        <v>38405.049155092594</v>
      </c>
      <c r="C3875" s="150" t="s">
        <v>1220</v>
      </c>
      <c r="D3875" s="128">
        <v>86090.51937048585</v>
      </c>
      <c r="F3875" s="128">
        <v>507.444578254611</v>
      </c>
      <c r="G3875" s="128">
        <v>162.6601774661928</v>
      </c>
      <c r="H3875" s="128">
        <v>86090.51937048585</v>
      </c>
    </row>
    <row r="3877" spans="3:8" ht="12.75">
      <c r="C3877" s="150" t="s">
        <v>1221</v>
      </c>
      <c r="D3877" s="128">
        <v>1.8812753927069648</v>
      </c>
      <c r="F3877" s="128">
        <v>1.5272974514811468</v>
      </c>
      <c r="G3877" s="128">
        <v>0.5441656341216377</v>
      </c>
      <c r="H3877" s="128">
        <v>1.8943271530709032</v>
      </c>
    </row>
    <row r="3878" spans="1:10" ht="12.75">
      <c r="A3878" s="144" t="s">
        <v>1210</v>
      </c>
      <c r="C3878" s="145" t="s">
        <v>1211</v>
      </c>
      <c r="D3878" s="145" t="s">
        <v>1212</v>
      </c>
      <c r="F3878" s="145" t="s">
        <v>1213</v>
      </c>
      <c r="G3878" s="145" t="s">
        <v>1214</v>
      </c>
      <c r="H3878" s="145" t="s">
        <v>1215</v>
      </c>
      <c r="I3878" s="146" t="s">
        <v>1216</v>
      </c>
      <c r="J3878" s="145" t="s">
        <v>1217</v>
      </c>
    </row>
    <row r="3879" spans="1:8" ht="12.75">
      <c r="A3879" s="147" t="s">
        <v>1101</v>
      </c>
      <c r="C3879" s="148">
        <v>285.2129999999888</v>
      </c>
      <c r="D3879" s="128">
        <v>771814.4911088943</v>
      </c>
      <c r="F3879" s="128">
        <v>15075</v>
      </c>
      <c r="G3879" s="128">
        <v>12725</v>
      </c>
      <c r="H3879" s="149" t="s">
        <v>38</v>
      </c>
    </row>
    <row r="3881" spans="4:8" ht="12.75">
      <c r="D3881" s="128">
        <v>781060.6697692871</v>
      </c>
      <c r="F3881" s="128">
        <v>15225</v>
      </c>
      <c r="G3881" s="128">
        <v>12725</v>
      </c>
      <c r="H3881" s="149" t="s">
        <v>39</v>
      </c>
    </row>
    <row r="3883" spans="4:8" ht="12.75">
      <c r="D3883" s="128">
        <v>746360.906835556</v>
      </c>
      <c r="F3883" s="128">
        <v>15725</v>
      </c>
      <c r="G3883" s="128">
        <v>12700</v>
      </c>
      <c r="H3883" s="149" t="s">
        <v>40</v>
      </c>
    </row>
    <row r="3885" spans="1:10" ht="12.75">
      <c r="A3885" s="144" t="s">
        <v>1218</v>
      </c>
      <c r="C3885" s="150" t="s">
        <v>1219</v>
      </c>
      <c r="D3885" s="128">
        <v>766412.0225712459</v>
      </c>
      <c r="F3885" s="128">
        <v>15341.666666666668</v>
      </c>
      <c r="G3885" s="128">
        <v>12716.666666666668</v>
      </c>
      <c r="H3885" s="128">
        <v>752471.0213038187</v>
      </c>
      <c r="I3885" s="128">
        <v>-0.0001</v>
      </c>
      <c r="J3885" s="128">
        <v>-0.0001</v>
      </c>
    </row>
    <row r="3886" spans="1:8" ht="12.75">
      <c r="A3886" s="127">
        <v>38405.049837962964</v>
      </c>
      <c r="C3886" s="150" t="s">
        <v>1220</v>
      </c>
      <c r="D3886" s="128">
        <v>17969.65182298976</v>
      </c>
      <c r="F3886" s="128">
        <v>340.34296427770227</v>
      </c>
      <c r="G3886" s="128">
        <v>14.433756729740642</v>
      </c>
      <c r="H3886" s="128">
        <v>17969.65182298976</v>
      </c>
    </row>
    <row r="3888" spans="3:8" ht="12.75">
      <c r="C3888" s="150" t="s">
        <v>1221</v>
      </c>
      <c r="D3888" s="128">
        <v>2.34464639042367</v>
      </c>
      <c r="F3888" s="128">
        <v>2.2184223635700313</v>
      </c>
      <c r="G3888" s="128">
        <v>0.11350267415261317</v>
      </c>
      <c r="H3888" s="128">
        <v>2.3880855626643873</v>
      </c>
    </row>
    <row r="3889" spans="1:10" ht="12.75">
      <c r="A3889" s="144" t="s">
        <v>1210</v>
      </c>
      <c r="C3889" s="145" t="s">
        <v>1211</v>
      </c>
      <c r="D3889" s="145" t="s">
        <v>1212</v>
      </c>
      <c r="F3889" s="145" t="s">
        <v>1213</v>
      </c>
      <c r="G3889" s="145" t="s">
        <v>1214</v>
      </c>
      <c r="H3889" s="145" t="s">
        <v>1215</v>
      </c>
      <c r="I3889" s="146" t="s">
        <v>1216</v>
      </c>
      <c r="J3889" s="145" t="s">
        <v>1217</v>
      </c>
    </row>
    <row r="3890" spans="1:8" ht="12.75">
      <c r="A3890" s="147" t="s">
        <v>1097</v>
      </c>
      <c r="C3890" s="148">
        <v>288.1579999998212</v>
      </c>
      <c r="D3890" s="128">
        <v>489552.66773223877</v>
      </c>
      <c r="F3890" s="128">
        <v>6280</v>
      </c>
      <c r="G3890" s="128">
        <v>5610</v>
      </c>
      <c r="H3890" s="149" t="s">
        <v>41</v>
      </c>
    </row>
    <row r="3892" spans="4:8" ht="12.75">
      <c r="D3892" s="128">
        <v>481447.02997112274</v>
      </c>
      <c r="F3892" s="128">
        <v>6280</v>
      </c>
      <c r="G3892" s="128">
        <v>5610</v>
      </c>
      <c r="H3892" s="149" t="s">
        <v>42</v>
      </c>
    </row>
    <row r="3894" spans="4:8" ht="12.75">
      <c r="D3894" s="128">
        <v>478210.62760829926</v>
      </c>
      <c r="F3894" s="128">
        <v>6280</v>
      </c>
      <c r="G3894" s="128">
        <v>5610</v>
      </c>
      <c r="H3894" s="149" t="s">
        <v>43</v>
      </c>
    </row>
    <row r="3896" spans="1:10" ht="12.75">
      <c r="A3896" s="144" t="s">
        <v>1218</v>
      </c>
      <c r="C3896" s="150" t="s">
        <v>1219</v>
      </c>
      <c r="D3896" s="128">
        <v>483070.1084372202</v>
      </c>
      <c r="F3896" s="128">
        <v>6280</v>
      </c>
      <c r="G3896" s="128">
        <v>5610</v>
      </c>
      <c r="H3896" s="128">
        <v>477130.29649031756</v>
      </c>
      <c r="I3896" s="128">
        <v>-0.0001</v>
      </c>
      <c r="J3896" s="128">
        <v>-0.0001</v>
      </c>
    </row>
    <row r="3897" spans="1:8" ht="12.75">
      <c r="A3897" s="127">
        <v>38405.05025462963</v>
      </c>
      <c r="C3897" s="150" t="s">
        <v>1220</v>
      </c>
      <c r="D3897" s="128">
        <v>5842.624095694823</v>
      </c>
      <c r="H3897" s="128">
        <v>5842.624095694823</v>
      </c>
    </row>
    <row r="3899" spans="3:8" ht="12.75">
      <c r="C3899" s="150" t="s">
        <v>1221</v>
      </c>
      <c r="D3899" s="128">
        <v>1.2094774637570298</v>
      </c>
      <c r="F3899" s="128">
        <v>0</v>
      </c>
      <c r="G3899" s="128">
        <v>0</v>
      </c>
      <c r="H3899" s="128">
        <v>1.224534291507391</v>
      </c>
    </row>
    <row r="3900" spans="1:10" ht="12.75">
      <c r="A3900" s="144" t="s">
        <v>1210</v>
      </c>
      <c r="C3900" s="145" t="s">
        <v>1211</v>
      </c>
      <c r="D3900" s="145" t="s">
        <v>1212</v>
      </c>
      <c r="F3900" s="145" t="s">
        <v>1213</v>
      </c>
      <c r="G3900" s="145" t="s">
        <v>1214</v>
      </c>
      <c r="H3900" s="145" t="s">
        <v>1215</v>
      </c>
      <c r="I3900" s="146" t="s">
        <v>1216</v>
      </c>
      <c r="J3900" s="145" t="s">
        <v>1217</v>
      </c>
    </row>
    <row r="3901" spans="1:8" ht="12.75">
      <c r="A3901" s="147" t="s">
        <v>1098</v>
      </c>
      <c r="C3901" s="148">
        <v>334.94100000010803</v>
      </c>
      <c r="D3901" s="128">
        <v>1537899.840637207</v>
      </c>
      <c r="F3901" s="128">
        <v>45100</v>
      </c>
      <c r="H3901" s="149" t="s">
        <v>44</v>
      </c>
    </row>
    <row r="3903" spans="4:8" ht="12.75">
      <c r="D3903" s="128">
        <v>1556911.4598407745</v>
      </c>
      <c r="F3903" s="128">
        <v>46300</v>
      </c>
      <c r="H3903" s="149" t="s">
        <v>45</v>
      </c>
    </row>
    <row r="3905" spans="4:8" ht="12.75">
      <c r="D3905" s="128">
        <v>1587578.8961429596</v>
      </c>
      <c r="F3905" s="128">
        <v>45600</v>
      </c>
      <c r="H3905" s="149" t="s">
        <v>46</v>
      </c>
    </row>
    <row r="3907" spans="1:10" ht="12.75">
      <c r="A3907" s="144" t="s">
        <v>1218</v>
      </c>
      <c r="C3907" s="150" t="s">
        <v>1219</v>
      </c>
      <c r="D3907" s="128">
        <v>1560796.7322069802</v>
      </c>
      <c r="F3907" s="128">
        <v>45666.66666666667</v>
      </c>
      <c r="H3907" s="128">
        <v>1515130.0655403137</v>
      </c>
      <c r="I3907" s="128">
        <v>-0.0001</v>
      </c>
      <c r="J3907" s="128">
        <v>-0.0001</v>
      </c>
    </row>
    <row r="3908" spans="1:8" ht="12.75">
      <c r="A3908" s="127">
        <v>38405.05069444444</v>
      </c>
      <c r="C3908" s="150" t="s">
        <v>1220</v>
      </c>
      <c r="D3908" s="128">
        <v>25066.38476137747</v>
      </c>
      <c r="F3908" s="128">
        <v>602.7713773341708</v>
      </c>
      <c r="H3908" s="128">
        <v>25066.38476137747</v>
      </c>
    </row>
    <row r="3910" spans="3:8" ht="12.75">
      <c r="C3910" s="150" t="s">
        <v>1221</v>
      </c>
      <c r="D3910" s="128">
        <v>1.6059993107451853</v>
      </c>
      <c r="F3910" s="128">
        <v>1.3199373226295714</v>
      </c>
      <c r="H3910" s="128">
        <v>1.6544048152353508</v>
      </c>
    </row>
    <row r="3911" spans="1:10" ht="12.75">
      <c r="A3911" s="144" t="s">
        <v>1210</v>
      </c>
      <c r="C3911" s="145" t="s">
        <v>1211</v>
      </c>
      <c r="D3911" s="145" t="s">
        <v>1212</v>
      </c>
      <c r="F3911" s="145" t="s">
        <v>1213</v>
      </c>
      <c r="G3911" s="145" t="s">
        <v>1214</v>
      </c>
      <c r="H3911" s="145" t="s">
        <v>1215</v>
      </c>
      <c r="I3911" s="146" t="s">
        <v>1216</v>
      </c>
      <c r="J3911" s="145" t="s">
        <v>1217</v>
      </c>
    </row>
    <row r="3912" spans="1:8" ht="12.75">
      <c r="A3912" s="147" t="s">
        <v>1102</v>
      </c>
      <c r="C3912" s="148">
        <v>393.36599999992177</v>
      </c>
      <c r="D3912" s="128">
        <v>3647821.084918976</v>
      </c>
      <c r="F3912" s="128">
        <v>14400</v>
      </c>
      <c r="G3912" s="128">
        <v>15400</v>
      </c>
      <c r="H3912" s="149" t="s">
        <v>47</v>
      </c>
    </row>
    <row r="3914" spans="4:8" ht="12.75">
      <c r="D3914" s="128">
        <v>3555695.654815674</v>
      </c>
      <c r="F3914" s="128">
        <v>15500</v>
      </c>
      <c r="G3914" s="128">
        <v>15100</v>
      </c>
      <c r="H3914" s="149" t="s">
        <v>48</v>
      </c>
    </row>
    <row r="3916" spans="4:8" ht="12.75">
      <c r="D3916" s="128">
        <v>3667137.693687439</v>
      </c>
      <c r="F3916" s="128">
        <v>14700</v>
      </c>
      <c r="G3916" s="128">
        <v>15400</v>
      </c>
      <c r="H3916" s="149" t="s">
        <v>49</v>
      </c>
    </row>
    <row r="3918" spans="1:10" ht="12.75">
      <c r="A3918" s="144" t="s">
        <v>1218</v>
      </c>
      <c r="C3918" s="150" t="s">
        <v>1219</v>
      </c>
      <c r="D3918" s="128">
        <v>3623551.4778073626</v>
      </c>
      <c r="F3918" s="128">
        <v>14866.666666666668</v>
      </c>
      <c r="G3918" s="128">
        <v>15300</v>
      </c>
      <c r="H3918" s="128">
        <v>3608468.1444740295</v>
      </c>
      <c r="I3918" s="128">
        <v>-0.0001</v>
      </c>
      <c r="J3918" s="128">
        <v>-0.0001</v>
      </c>
    </row>
    <row r="3919" spans="1:8" ht="12.75">
      <c r="A3919" s="127">
        <v>38405.051145833335</v>
      </c>
      <c r="C3919" s="150" t="s">
        <v>1220</v>
      </c>
      <c r="D3919" s="128">
        <v>59553.27345318643</v>
      </c>
      <c r="F3919" s="128">
        <v>568.6240703077326</v>
      </c>
      <c r="G3919" s="128">
        <v>173.20508075688772</v>
      </c>
      <c r="H3919" s="128">
        <v>59553.27345318643</v>
      </c>
    </row>
    <row r="3921" spans="3:8" ht="12.75">
      <c r="C3921" s="150" t="s">
        <v>1221</v>
      </c>
      <c r="D3921" s="128">
        <v>1.643505655098974</v>
      </c>
      <c r="F3921" s="128">
        <v>3.8248255850295916</v>
      </c>
      <c r="G3921" s="128">
        <v>1.1320593513522073</v>
      </c>
      <c r="H3921" s="128">
        <v>1.6503754798108914</v>
      </c>
    </row>
    <row r="3922" spans="1:10" ht="12.75">
      <c r="A3922" s="144" t="s">
        <v>1210</v>
      </c>
      <c r="C3922" s="145" t="s">
        <v>1211</v>
      </c>
      <c r="D3922" s="145" t="s">
        <v>1212</v>
      </c>
      <c r="F3922" s="145" t="s">
        <v>1213</v>
      </c>
      <c r="G3922" s="145" t="s">
        <v>1214</v>
      </c>
      <c r="H3922" s="145" t="s">
        <v>1215</v>
      </c>
      <c r="I3922" s="146" t="s">
        <v>1216</v>
      </c>
      <c r="J3922" s="145" t="s">
        <v>1217</v>
      </c>
    </row>
    <row r="3923" spans="1:8" ht="12.75">
      <c r="A3923" s="147" t="s">
        <v>1096</v>
      </c>
      <c r="C3923" s="148">
        <v>396.15199999976903</v>
      </c>
      <c r="D3923" s="128">
        <v>4355588.139923096</v>
      </c>
      <c r="F3923" s="128">
        <v>134100</v>
      </c>
      <c r="G3923" s="128">
        <v>134900</v>
      </c>
      <c r="H3923" s="149" t="s">
        <v>50</v>
      </c>
    </row>
    <row r="3925" spans="4:8" ht="12.75">
      <c r="D3925" s="128">
        <v>4272109.511421204</v>
      </c>
      <c r="F3925" s="128">
        <v>133900</v>
      </c>
      <c r="G3925" s="128">
        <v>134900</v>
      </c>
      <c r="H3925" s="149" t="s">
        <v>51</v>
      </c>
    </row>
    <row r="3927" spans="4:8" ht="12.75">
      <c r="D3927" s="128">
        <v>4396850.629127502</v>
      </c>
      <c r="F3927" s="128">
        <v>132700</v>
      </c>
      <c r="G3927" s="128">
        <v>135100</v>
      </c>
      <c r="H3927" s="149" t="s">
        <v>52</v>
      </c>
    </row>
    <row r="3929" spans="1:10" ht="12.75">
      <c r="A3929" s="144" t="s">
        <v>1218</v>
      </c>
      <c r="C3929" s="150" t="s">
        <v>1219</v>
      </c>
      <c r="D3929" s="128">
        <v>4341516.093490601</v>
      </c>
      <c r="F3929" s="128">
        <v>133566.66666666666</v>
      </c>
      <c r="G3929" s="128">
        <v>134966.66666666666</v>
      </c>
      <c r="H3929" s="128">
        <v>4207256.917905979</v>
      </c>
      <c r="I3929" s="128">
        <v>-0.0001</v>
      </c>
      <c r="J3929" s="128">
        <v>-0.0001</v>
      </c>
    </row>
    <row r="3930" spans="1:8" ht="12.75">
      <c r="A3930" s="127">
        <v>38405.051620370374</v>
      </c>
      <c r="C3930" s="150" t="s">
        <v>1220</v>
      </c>
      <c r="D3930" s="128">
        <v>63550.007708523</v>
      </c>
      <c r="F3930" s="128">
        <v>757.1877794400366</v>
      </c>
      <c r="G3930" s="128">
        <v>115.47005383792514</v>
      </c>
      <c r="H3930" s="128">
        <v>63550.007708523</v>
      </c>
    </row>
    <row r="3932" spans="3:8" ht="12.75">
      <c r="C3932" s="150" t="s">
        <v>1221</v>
      </c>
      <c r="D3932" s="128">
        <v>1.4637745511022273</v>
      </c>
      <c r="F3932" s="128">
        <v>0.5668987617469702</v>
      </c>
      <c r="G3932" s="128">
        <v>0.08555449778063112</v>
      </c>
      <c r="H3932" s="128">
        <v>1.5104855479126025</v>
      </c>
    </row>
    <row r="3933" spans="1:10" ht="12.75">
      <c r="A3933" s="144" t="s">
        <v>1210</v>
      </c>
      <c r="C3933" s="145" t="s">
        <v>1211</v>
      </c>
      <c r="D3933" s="145" t="s">
        <v>1212</v>
      </c>
      <c r="F3933" s="145" t="s">
        <v>1213</v>
      </c>
      <c r="G3933" s="145" t="s">
        <v>1214</v>
      </c>
      <c r="H3933" s="145" t="s">
        <v>1215</v>
      </c>
      <c r="I3933" s="146" t="s">
        <v>1216</v>
      </c>
      <c r="J3933" s="145" t="s">
        <v>1217</v>
      </c>
    </row>
    <row r="3934" spans="1:8" ht="12.75">
      <c r="A3934" s="147" t="s">
        <v>1103</v>
      </c>
      <c r="C3934" s="148">
        <v>589.5920000001788</v>
      </c>
      <c r="D3934" s="128">
        <v>420032.8074479103</v>
      </c>
      <c r="F3934" s="128">
        <v>3459.9999999962747</v>
      </c>
      <c r="G3934" s="128">
        <v>3530</v>
      </c>
      <c r="H3934" s="149" t="s">
        <v>53</v>
      </c>
    </row>
    <row r="3936" spans="4:8" ht="12.75">
      <c r="D3936" s="128">
        <v>404681.8269896507</v>
      </c>
      <c r="F3936" s="128">
        <v>3370</v>
      </c>
      <c r="G3936" s="128">
        <v>3559.9999999962747</v>
      </c>
      <c r="H3936" s="149" t="s">
        <v>54</v>
      </c>
    </row>
    <row r="3938" spans="4:8" ht="12.75">
      <c r="D3938" s="128">
        <v>407735.8410844803</v>
      </c>
      <c r="F3938" s="128">
        <v>3459.9999999962747</v>
      </c>
      <c r="G3938" s="128">
        <v>3470</v>
      </c>
      <c r="H3938" s="149" t="s">
        <v>55</v>
      </c>
    </row>
    <row r="3940" spans="1:10" ht="12.75">
      <c r="A3940" s="144" t="s">
        <v>1218</v>
      </c>
      <c r="C3940" s="150" t="s">
        <v>1219</v>
      </c>
      <c r="D3940" s="128">
        <v>410816.82517401373</v>
      </c>
      <c r="F3940" s="128">
        <v>3429.999999997516</v>
      </c>
      <c r="G3940" s="128">
        <v>3519.9999999987585</v>
      </c>
      <c r="H3940" s="128">
        <v>407339.0950484926</v>
      </c>
      <c r="I3940" s="128">
        <v>-0.0001</v>
      </c>
      <c r="J3940" s="128">
        <v>-0.0001</v>
      </c>
    </row>
    <row r="3941" spans="1:8" ht="12.75">
      <c r="A3941" s="127">
        <v>38405.05210648148</v>
      </c>
      <c r="C3941" s="150" t="s">
        <v>1220</v>
      </c>
      <c r="D3941" s="128">
        <v>8126.038239966375</v>
      </c>
      <c r="F3941" s="128">
        <v>51.96152422489449</v>
      </c>
      <c r="G3941" s="128">
        <v>45.82575694792821</v>
      </c>
      <c r="H3941" s="128">
        <v>8126.038239966375</v>
      </c>
    </row>
    <row r="3943" spans="3:8" ht="12.75">
      <c r="C3943" s="150" t="s">
        <v>1221</v>
      </c>
      <c r="D3943" s="128">
        <v>1.9780198234394004</v>
      </c>
      <c r="F3943" s="128">
        <v>1.5149132427093914</v>
      </c>
      <c r="G3943" s="128">
        <v>1.3018680951120558</v>
      </c>
      <c r="H3943" s="128">
        <v>1.99490752023176</v>
      </c>
    </row>
    <row r="3944" spans="1:10" ht="12.75">
      <c r="A3944" s="144" t="s">
        <v>1210</v>
      </c>
      <c r="C3944" s="145" t="s">
        <v>1211</v>
      </c>
      <c r="D3944" s="145" t="s">
        <v>1212</v>
      </c>
      <c r="F3944" s="145" t="s">
        <v>1213</v>
      </c>
      <c r="G3944" s="145" t="s">
        <v>1214</v>
      </c>
      <c r="H3944" s="145" t="s">
        <v>1215</v>
      </c>
      <c r="I3944" s="146" t="s">
        <v>1216</v>
      </c>
      <c r="J3944" s="145" t="s">
        <v>1217</v>
      </c>
    </row>
    <row r="3945" spans="1:8" ht="12.75">
      <c r="A3945" s="147" t="s">
        <v>1104</v>
      </c>
      <c r="C3945" s="148">
        <v>766.4900000002235</v>
      </c>
      <c r="D3945" s="128">
        <v>18135.387490451336</v>
      </c>
      <c r="F3945" s="128">
        <v>1746</v>
      </c>
      <c r="G3945" s="128">
        <v>1913</v>
      </c>
      <c r="H3945" s="149" t="s">
        <v>56</v>
      </c>
    </row>
    <row r="3947" spans="4:8" ht="12.75">
      <c r="D3947" s="128">
        <v>17872.340830892324</v>
      </c>
      <c r="F3947" s="128">
        <v>1829.9999999981374</v>
      </c>
      <c r="G3947" s="128">
        <v>1903</v>
      </c>
      <c r="H3947" s="149" t="s">
        <v>57</v>
      </c>
    </row>
    <row r="3949" spans="4:8" ht="12.75">
      <c r="D3949" s="128">
        <v>18385.03928616643</v>
      </c>
      <c r="F3949" s="128">
        <v>1735</v>
      </c>
      <c r="G3949" s="128">
        <v>1732</v>
      </c>
      <c r="H3949" s="149" t="s">
        <v>229</v>
      </c>
    </row>
    <row r="3951" spans="1:10" ht="12.75">
      <c r="A3951" s="144" t="s">
        <v>1218</v>
      </c>
      <c r="C3951" s="150" t="s">
        <v>1219</v>
      </c>
      <c r="D3951" s="128">
        <v>18130.922535836697</v>
      </c>
      <c r="F3951" s="128">
        <v>1770.3333333327123</v>
      </c>
      <c r="G3951" s="128">
        <v>1849.3333333333335</v>
      </c>
      <c r="H3951" s="128">
        <v>16319.547739089026</v>
      </c>
      <c r="I3951" s="128">
        <v>-0.0001</v>
      </c>
      <c r="J3951" s="128">
        <v>-0.0001</v>
      </c>
    </row>
    <row r="3952" spans="1:8" ht="12.75">
      <c r="A3952" s="127">
        <v>38405.05260416667</v>
      </c>
      <c r="C3952" s="150" t="s">
        <v>1220</v>
      </c>
      <c r="D3952" s="128">
        <v>256.3783890559791</v>
      </c>
      <c r="F3952" s="128">
        <v>51.96473162850806</v>
      </c>
      <c r="G3952" s="128">
        <v>101.73658797764614</v>
      </c>
      <c r="H3952" s="128">
        <v>256.3783890559791</v>
      </c>
    </row>
    <row r="3954" spans="3:8" ht="12.75">
      <c r="C3954" s="150" t="s">
        <v>1221</v>
      </c>
      <c r="D3954" s="128">
        <v>1.4140394044993245</v>
      </c>
      <c r="F3954" s="128">
        <v>2.935307755330048</v>
      </c>
      <c r="G3954" s="128">
        <v>5.501257460939769</v>
      </c>
      <c r="H3954" s="128">
        <v>1.5709895467378336</v>
      </c>
    </row>
    <row r="3957" spans="1:11" ht="12.75">
      <c r="A3957" s="131" t="s">
        <v>1139</v>
      </c>
      <c r="D3957" s="134" t="s">
        <v>1142</v>
      </c>
      <c r="E3957" s="133" t="s">
        <v>1083</v>
      </c>
      <c r="F3957" s="132" t="s">
        <v>1140</v>
      </c>
      <c r="G3957" s="133" t="s">
        <v>1141</v>
      </c>
      <c r="H3957" s="132" t="s">
        <v>1143</v>
      </c>
      <c r="I3957" s="133" t="s">
        <v>1144</v>
      </c>
      <c r="J3957" s="132" t="s">
        <v>1150</v>
      </c>
      <c r="K3957" s="135">
        <v>0.19117647409439087</v>
      </c>
    </row>
    <row r="3958" spans="6:7" ht="12.75">
      <c r="F3958" s="132" t="s">
        <v>1151</v>
      </c>
      <c r="G3958" s="133" t="s">
        <v>1152</v>
      </c>
    </row>
    <row r="3959" spans="1:11" ht="12.75">
      <c r="A3959" s="136" t="s">
        <v>1153</v>
      </c>
      <c r="B3959" s="137">
        <v>38405.05273148148</v>
      </c>
      <c r="D3959" s="132" t="s">
        <v>1120</v>
      </c>
      <c r="E3959" s="133" t="s">
        <v>1121</v>
      </c>
      <c r="F3959" s="132" t="s">
        <v>1122</v>
      </c>
      <c r="G3959" s="133" t="s">
        <v>1123</v>
      </c>
      <c r="H3959" s="132" t="s">
        <v>1272</v>
      </c>
      <c r="I3959" s="133" t="s">
        <v>1273</v>
      </c>
      <c r="J3959" s="132" t="s">
        <v>1274</v>
      </c>
      <c r="K3959" s="135">
        <v>0.7647058963775635</v>
      </c>
    </row>
    <row r="3962" ht="15.75">
      <c r="A3962" s="151" t="s">
        <v>1180</v>
      </c>
    </row>
    <row r="3965" spans="1:8" ht="15">
      <c r="A3965" s="152" t="s">
        <v>1181</v>
      </c>
      <c r="C3965" s="153" t="s">
        <v>1204</v>
      </c>
      <c r="E3965" s="152" t="s">
        <v>1182</v>
      </c>
      <c r="H3965" s="152" t="s">
        <v>1183</v>
      </c>
    </row>
    <row r="3968" spans="1:11" ht="12.75">
      <c r="A3968" s="154" t="s">
        <v>117</v>
      </c>
      <c r="K3968" s="155" t="s">
        <v>1184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zoomScale="125" zoomScaleNormal="125" workbookViewId="0" topLeftCell="A351">
      <selection activeCell="E375" sqref="E375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5" customWidth="1"/>
    <col min="5" max="5" width="12.28125" style="74" bestFit="1" customWidth="1"/>
    <col min="6" max="6" width="9.140625" style="97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1078</v>
      </c>
      <c r="D1" s="102" t="s">
        <v>1079</v>
      </c>
      <c r="E1" s="77" t="s">
        <v>1080</v>
      </c>
      <c r="F1" s="95" t="s">
        <v>1088</v>
      </c>
      <c r="J1" s="78"/>
      <c r="K1" s="78"/>
      <c r="L1" s="79"/>
      <c r="M1" s="79"/>
    </row>
    <row r="2" spans="1:13" ht="11.25">
      <c r="A2" s="15"/>
      <c r="B2" s="15"/>
      <c r="C2" s="76"/>
      <c r="D2" s="103"/>
      <c r="E2" s="77"/>
      <c r="F2" s="95"/>
      <c r="J2" s="78"/>
      <c r="K2" s="78"/>
      <c r="L2" s="79"/>
      <c r="M2" s="79"/>
    </row>
    <row r="3" spans="1:13" ht="11.25">
      <c r="A3" s="80" t="s">
        <v>1069</v>
      </c>
      <c r="B3" s="15"/>
      <c r="C3" s="15" t="s">
        <v>1084</v>
      </c>
      <c r="D3" s="104">
        <v>38406.803506944445</v>
      </c>
      <c r="E3" s="77">
        <v>4741551.224235495</v>
      </c>
      <c r="F3" s="95">
        <v>1.534883636590373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1208</v>
      </c>
      <c r="D4" s="104">
        <v>38406.81105324074</v>
      </c>
      <c r="E4" s="77">
        <v>4071.425797244692</v>
      </c>
      <c r="F4" s="95">
        <v>22.246424715144272</v>
      </c>
      <c r="J4" s="83"/>
      <c r="K4" s="81"/>
      <c r="L4" s="84"/>
      <c r="M4" s="84"/>
    </row>
    <row r="5" spans="1:13" ht="11.25">
      <c r="A5" s="80"/>
      <c r="B5" s="15"/>
      <c r="C5" s="15" t="s">
        <v>1209</v>
      </c>
      <c r="D5" s="104">
        <v>38406.81862268518</v>
      </c>
      <c r="E5" s="77">
        <v>5280457.409427263</v>
      </c>
      <c r="F5" s="95">
        <v>2.0879034134571195</v>
      </c>
      <c r="J5" s="83"/>
      <c r="K5" s="81"/>
      <c r="L5" s="84"/>
      <c r="M5" s="84"/>
    </row>
    <row r="6" spans="1:13" ht="11.25">
      <c r="A6" s="80"/>
      <c r="B6" s="15"/>
      <c r="C6" s="15" t="s">
        <v>1147</v>
      </c>
      <c r="D6" s="104">
        <v>38406.82616898148</v>
      </c>
      <c r="E6" s="77">
        <v>4673420.985353281</v>
      </c>
      <c r="F6" s="95">
        <v>0.4530587017372208</v>
      </c>
      <c r="J6" s="83"/>
      <c r="K6" s="81"/>
      <c r="L6" s="84"/>
      <c r="M6" s="84"/>
    </row>
    <row r="7" spans="1:13" ht="11.25">
      <c r="A7" s="80"/>
      <c r="B7" s="15"/>
      <c r="C7" s="15" t="s">
        <v>1201</v>
      </c>
      <c r="D7" s="104">
        <v>38406.83373842593</v>
      </c>
      <c r="E7" s="77">
        <v>238935.84643089076</v>
      </c>
      <c r="F7" s="95">
        <v>0.7476827901594666</v>
      </c>
      <c r="J7" s="83"/>
      <c r="K7" s="81"/>
      <c r="L7" s="84"/>
      <c r="M7" s="84"/>
    </row>
    <row r="8" spans="1:13" ht="11.25">
      <c r="A8" s="80"/>
      <c r="B8" s="15"/>
      <c r="C8" s="15" t="s">
        <v>708</v>
      </c>
      <c r="D8" s="104">
        <v>38406.84130787037</v>
      </c>
      <c r="E8" s="77">
        <v>5743049.438262343</v>
      </c>
      <c r="F8" s="95">
        <v>0.8334113587563771</v>
      </c>
      <c r="J8" s="83"/>
      <c r="K8" s="81"/>
      <c r="L8" s="84"/>
      <c r="M8" s="84"/>
    </row>
    <row r="9" spans="1:13" ht="11.25">
      <c r="A9" s="80"/>
      <c r="B9" s="15"/>
      <c r="C9" s="15" t="s">
        <v>1145</v>
      </c>
      <c r="D9" s="104">
        <v>38406.84886574074</v>
      </c>
      <c r="E9" s="77">
        <v>4608409.476108005</v>
      </c>
      <c r="F9" s="95">
        <v>1.8958797173999458</v>
      </c>
      <c r="J9" s="83"/>
      <c r="K9" s="81"/>
      <c r="L9" s="84"/>
      <c r="M9" s="84"/>
    </row>
    <row r="10" spans="1:13" ht="11.25">
      <c r="A10" s="80"/>
      <c r="B10" s="15"/>
      <c r="C10" s="15" t="s">
        <v>1240</v>
      </c>
      <c r="D10" s="104">
        <v>38406.856412037036</v>
      </c>
      <c r="E10" s="77">
        <v>5834361.552428685</v>
      </c>
      <c r="F10" s="95">
        <v>0.6189755928638523</v>
      </c>
      <c r="J10" s="83"/>
      <c r="K10" s="81"/>
      <c r="L10" s="84"/>
      <c r="M10" s="84"/>
    </row>
    <row r="11" spans="1:13" ht="11.25">
      <c r="A11" s="80"/>
      <c r="B11" s="15"/>
      <c r="C11" s="15" t="s">
        <v>1241</v>
      </c>
      <c r="D11" s="104">
        <v>38406.863969907405</v>
      </c>
      <c r="E11" s="77">
        <v>3886247.224432826</v>
      </c>
      <c r="F11" s="95">
        <v>1.172961505148194</v>
      </c>
      <c r="J11" s="83"/>
      <c r="K11" s="81"/>
      <c r="L11" s="84"/>
      <c r="M11" s="84"/>
    </row>
    <row r="12" spans="1:13" ht="11.25">
      <c r="A12" s="80"/>
      <c r="B12" s="15"/>
      <c r="C12" s="15" t="s">
        <v>1242</v>
      </c>
      <c r="D12" s="104">
        <v>38406.87152777778</v>
      </c>
      <c r="E12" s="77">
        <v>1299477.766293245</v>
      </c>
      <c r="F12" s="95">
        <v>0.6315606387155784</v>
      </c>
      <c r="J12" s="83"/>
      <c r="K12" s="81"/>
      <c r="L12" s="84"/>
      <c r="M12" s="84"/>
    </row>
    <row r="13" spans="1:13" ht="11.25">
      <c r="A13" s="80"/>
      <c r="B13" s="15"/>
      <c r="C13" s="15" t="s">
        <v>1148</v>
      </c>
      <c r="D13" s="104">
        <v>38406.879108796296</v>
      </c>
      <c r="E13" s="77">
        <v>5497946.50878772</v>
      </c>
      <c r="F13" s="95">
        <v>0.4536938359792683</v>
      </c>
      <c r="J13" s="83"/>
      <c r="K13" s="81"/>
      <c r="L13" s="84"/>
      <c r="M13" s="84"/>
    </row>
    <row r="14" spans="1:13" ht="11.25">
      <c r="A14" s="80"/>
      <c r="B14" s="15"/>
      <c r="C14" s="15" t="s">
        <v>1202</v>
      </c>
      <c r="D14" s="104">
        <v>38406.94703703704</v>
      </c>
      <c r="E14" s="77">
        <v>4768409.884387984</v>
      </c>
      <c r="F14" s="95">
        <v>2.5587914783497725</v>
      </c>
      <c r="J14" s="83"/>
      <c r="K14" s="81"/>
      <c r="L14" s="84"/>
      <c r="M14" s="84"/>
    </row>
    <row r="15" spans="1:13" ht="11.25">
      <c r="A15" s="80"/>
      <c r="B15" s="15"/>
      <c r="C15" s="15" t="s">
        <v>1146</v>
      </c>
      <c r="D15" s="104">
        <v>38406.95462962963</v>
      </c>
      <c r="E15" s="77">
        <v>66034.7412274222</v>
      </c>
      <c r="F15" s="95">
        <v>1.3963149873063103</v>
      </c>
      <c r="J15" s="83"/>
      <c r="K15" s="81"/>
      <c r="L15" s="84"/>
      <c r="M15" s="84"/>
    </row>
    <row r="16" spans="1:13" ht="11.25">
      <c r="A16" s="80"/>
      <c r="B16" s="15"/>
      <c r="C16" s="15" t="s">
        <v>1243</v>
      </c>
      <c r="D16" s="104">
        <v>38406.96221064815</v>
      </c>
      <c r="E16" s="77">
        <v>4119971.9814133104</v>
      </c>
      <c r="F16" s="95">
        <v>0.6284923277630486</v>
      </c>
      <c r="J16" s="83"/>
      <c r="K16" s="81"/>
      <c r="L16" s="84"/>
      <c r="M16" s="84"/>
    </row>
    <row r="17" spans="1:13" ht="11.25">
      <c r="A17" s="80"/>
      <c r="B17" s="15"/>
      <c r="C17" s="15" t="s">
        <v>1244</v>
      </c>
      <c r="D17" s="104">
        <v>38406.96978009259</v>
      </c>
      <c r="E17" s="77">
        <v>5457926.293674461</v>
      </c>
      <c r="F17" s="95">
        <v>0.5690078135937038</v>
      </c>
      <c r="J17" s="83"/>
      <c r="K17" s="81"/>
      <c r="L17" s="84"/>
      <c r="M17" s="84"/>
    </row>
    <row r="18" spans="1:13" ht="11.25">
      <c r="A18" s="80"/>
      <c r="B18" s="15"/>
      <c r="C18" s="15" t="s">
        <v>1245</v>
      </c>
      <c r="D18" s="104">
        <v>38406.97734953704</v>
      </c>
      <c r="E18" s="77">
        <v>3292143.740280154</v>
      </c>
      <c r="F18" s="95">
        <v>2.984761051458312</v>
      </c>
      <c r="J18" s="83"/>
      <c r="K18" s="81"/>
      <c r="L18" s="84"/>
      <c r="M18" s="84"/>
    </row>
    <row r="19" spans="1:13" ht="11.25">
      <c r="A19" s="80"/>
      <c r="B19" s="15"/>
      <c r="C19" s="15" t="s">
        <v>1060</v>
      </c>
      <c r="D19" s="104">
        <v>38406.98490740741</v>
      </c>
      <c r="E19" s="77">
        <v>4709763.180868716</v>
      </c>
      <c r="F19" s="95">
        <v>1.9710416340963526</v>
      </c>
      <c r="J19" s="83"/>
      <c r="K19" s="81"/>
      <c r="L19" s="84"/>
      <c r="M19" s="84"/>
    </row>
    <row r="20" spans="1:13" ht="11.25">
      <c r="A20" s="80"/>
      <c r="B20" s="15"/>
      <c r="C20" s="15" t="s">
        <v>1155</v>
      </c>
      <c r="D20" s="104">
        <v>38406.99248842592</v>
      </c>
      <c r="E20" s="77">
        <v>5316339.889185922</v>
      </c>
      <c r="F20" s="95">
        <v>0.9218937161953465</v>
      </c>
      <c r="J20" s="83"/>
      <c r="K20" s="81"/>
      <c r="L20" s="84"/>
      <c r="M20" s="84"/>
    </row>
    <row r="21" spans="1:13" ht="11.25">
      <c r="A21" s="80"/>
      <c r="B21" s="15"/>
      <c r="C21" s="15" t="s">
        <v>1246</v>
      </c>
      <c r="D21" s="104">
        <v>38407.00005787037</v>
      </c>
      <c r="E21" s="77">
        <v>4099031.438408255</v>
      </c>
      <c r="F21" s="95">
        <v>0.7308620537375883</v>
      </c>
      <c r="J21" s="83"/>
      <c r="K21" s="81"/>
      <c r="L21" s="84"/>
      <c r="M21" s="84"/>
    </row>
    <row r="22" spans="1:13" ht="11.25">
      <c r="A22" s="80"/>
      <c r="B22" s="15"/>
      <c r="C22" s="15" t="s">
        <v>1247</v>
      </c>
      <c r="D22" s="104">
        <v>38407.00760416667</v>
      </c>
      <c r="E22" s="77">
        <v>1151858.0543167146</v>
      </c>
      <c r="F22" s="95">
        <v>1.8069113403060042</v>
      </c>
      <c r="J22" s="83"/>
      <c r="K22" s="81"/>
      <c r="L22" s="84"/>
      <c r="M22" s="84"/>
    </row>
    <row r="23" spans="1:13" ht="11.25">
      <c r="A23" s="80"/>
      <c r="B23" s="15"/>
      <c r="C23" s="15" t="s">
        <v>1296</v>
      </c>
      <c r="D23" s="104">
        <v>38407.01516203704</v>
      </c>
      <c r="E23" s="77">
        <v>6002200.664191171</v>
      </c>
      <c r="F23" s="95">
        <v>1.5491557448075914</v>
      </c>
      <c r="J23" s="83"/>
      <c r="K23" s="81"/>
      <c r="L23" s="84"/>
      <c r="M23" s="84"/>
    </row>
    <row r="24" spans="1:13" ht="11.25">
      <c r="A24" s="80"/>
      <c r="B24" s="15"/>
      <c r="C24" s="15" t="s">
        <v>1154</v>
      </c>
      <c r="D24" s="104">
        <v>38407.02271990741</v>
      </c>
      <c r="E24" s="77">
        <v>4725487.157613288</v>
      </c>
      <c r="F24" s="95">
        <v>1.5036273001134601</v>
      </c>
      <c r="J24" s="83"/>
      <c r="K24" s="81"/>
      <c r="L24" s="84"/>
      <c r="M24" s="84"/>
    </row>
    <row r="25" spans="1:13" ht="11.25">
      <c r="A25" s="80"/>
      <c r="B25" s="15"/>
      <c r="C25" s="15" t="s">
        <v>1248</v>
      </c>
      <c r="D25" s="104">
        <v>38407.030277777776</v>
      </c>
      <c r="E25" s="84">
        <v>5568566.65317809</v>
      </c>
      <c r="F25" s="95">
        <v>0.774883541245651</v>
      </c>
      <c r="J25" s="83"/>
      <c r="K25" s="81"/>
      <c r="L25" s="84"/>
      <c r="M25" s="84"/>
    </row>
    <row r="26" spans="1:13" ht="11.25">
      <c r="A26" s="80"/>
      <c r="B26" s="15"/>
      <c r="C26" s="15" t="s">
        <v>1124</v>
      </c>
      <c r="D26" s="104">
        <v>38407.037835648145</v>
      </c>
      <c r="E26" s="84">
        <v>245775.53920357916</v>
      </c>
      <c r="F26" s="95">
        <v>0.8646631032427216</v>
      </c>
      <c r="J26" s="83"/>
      <c r="K26" s="81"/>
      <c r="L26" s="84"/>
      <c r="M26" s="84"/>
    </row>
    <row r="27" spans="1:13" ht="11.25">
      <c r="A27" s="80"/>
      <c r="B27" s="15"/>
      <c r="C27" s="15" t="s">
        <v>1249</v>
      </c>
      <c r="D27" s="104">
        <v>38407.04541666667</v>
      </c>
      <c r="E27" s="84">
        <v>5042826.557190586</v>
      </c>
      <c r="F27" s="95">
        <v>1.9930493864439094</v>
      </c>
      <c r="J27" s="83"/>
      <c r="K27" s="81"/>
      <c r="L27" s="84"/>
      <c r="M27" s="84"/>
    </row>
    <row r="28" spans="1:13" ht="11.25">
      <c r="A28" s="80"/>
      <c r="B28" s="15"/>
      <c r="C28" s="15" t="s">
        <v>1250</v>
      </c>
      <c r="D28" s="104">
        <v>38407.05297453704</v>
      </c>
      <c r="E28" s="84">
        <v>5440753.8151632035</v>
      </c>
      <c r="F28" s="95">
        <v>0.3243317306869871</v>
      </c>
      <c r="J28" s="83"/>
      <c r="K28" s="81"/>
      <c r="L28" s="84"/>
      <c r="M28" s="84"/>
    </row>
    <row r="29" spans="1:13" ht="11.25">
      <c r="A29" s="80"/>
      <c r="B29" s="15"/>
      <c r="C29" s="15" t="s">
        <v>1252</v>
      </c>
      <c r="D29" s="104">
        <v>38407.060532407406</v>
      </c>
      <c r="E29" s="84">
        <v>4782605.298569992</v>
      </c>
      <c r="F29" s="95">
        <v>1.465246510019924</v>
      </c>
      <c r="J29" s="83"/>
      <c r="K29" s="81"/>
      <c r="L29" s="84"/>
      <c r="M29" s="84"/>
    </row>
    <row r="30" spans="1:13" ht="11.25">
      <c r="A30" s="80"/>
      <c r="B30" s="15"/>
      <c r="C30" s="15" t="s">
        <v>1125</v>
      </c>
      <c r="D30" s="104">
        <v>38407.06810185185</v>
      </c>
      <c r="E30" s="84">
        <v>5606784.445084244</v>
      </c>
      <c r="F30" s="95">
        <v>1.4846962645519992</v>
      </c>
      <c r="J30" s="83"/>
      <c r="K30" s="81"/>
      <c r="L30" s="84"/>
      <c r="M30" s="84"/>
    </row>
    <row r="31" spans="1:6" ht="11.25">
      <c r="A31" s="80"/>
      <c r="B31" s="15"/>
      <c r="C31" s="15" t="s">
        <v>1284</v>
      </c>
      <c r="D31" s="104">
        <v>38407.07564814815</v>
      </c>
      <c r="E31" s="84">
        <v>5975.6630372333</v>
      </c>
      <c r="F31" s="95">
        <v>8.229052656248133</v>
      </c>
    </row>
    <row r="32" spans="1:13" ht="11.25">
      <c r="A32" s="80"/>
      <c r="B32" s="15"/>
      <c r="C32" s="15" t="s">
        <v>1231</v>
      </c>
      <c r="D32" s="104">
        <v>38407.08319444444</v>
      </c>
      <c r="E32" s="84">
        <v>68893.5554262574</v>
      </c>
      <c r="F32" s="95">
        <v>2.1827585012870254</v>
      </c>
      <c r="L32" s="84"/>
      <c r="M32" s="84"/>
    </row>
    <row r="33" spans="1:12" ht="11.25">
      <c r="A33" s="80"/>
      <c r="B33" s="15"/>
      <c r="C33" s="15" t="s">
        <v>1233</v>
      </c>
      <c r="D33" s="104">
        <v>38407.09076388889</v>
      </c>
      <c r="E33" s="84">
        <v>6127906.975274793</v>
      </c>
      <c r="F33" s="95">
        <v>0.9222368331728071</v>
      </c>
      <c r="L33" s="84"/>
    </row>
    <row r="34" spans="1:13" ht="11.25">
      <c r="A34" s="80"/>
      <c r="B34" s="15"/>
      <c r="C34" s="15" t="s">
        <v>1236</v>
      </c>
      <c r="D34" s="104">
        <v>38407.09832175926</v>
      </c>
      <c r="E34" s="84">
        <v>4861092.462425835</v>
      </c>
      <c r="F34" s="95">
        <v>1.4927922646790532</v>
      </c>
      <c r="L34" s="84"/>
      <c r="M34" s="76"/>
    </row>
    <row r="35" spans="1:6" ht="11.25">
      <c r="A35" s="80"/>
      <c r="B35" s="15"/>
      <c r="C35" s="15"/>
      <c r="D35" s="104"/>
      <c r="E35" s="84"/>
      <c r="F35" s="95"/>
    </row>
    <row r="36" spans="1:13" ht="11.25">
      <c r="A36" s="80"/>
      <c r="B36" s="15"/>
      <c r="C36" s="15"/>
      <c r="D36" s="104"/>
      <c r="E36" s="84">
        <v>4639805.101157815</v>
      </c>
      <c r="F36" s="95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4"/>
      <c r="E37" s="84">
        <v>2423504.6946430886</v>
      </c>
      <c r="F37" s="95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4"/>
      <c r="E38" s="84">
        <v>52.232898619778844</v>
      </c>
      <c r="F38" s="95" t="s">
        <v>1077</v>
      </c>
      <c r="J38" s="83"/>
      <c r="K38" s="81"/>
      <c r="L38" s="84"/>
      <c r="M38" s="84"/>
    </row>
    <row r="39" spans="1:13" ht="11.25">
      <c r="A39" s="80"/>
      <c r="B39" s="15"/>
      <c r="C39" s="15"/>
      <c r="D39" s="104"/>
      <c r="E39" s="84"/>
      <c r="F39" s="95"/>
      <c r="J39" s="83"/>
      <c r="K39" s="81"/>
      <c r="L39" s="84"/>
      <c r="M39" s="84"/>
    </row>
    <row r="40" spans="1:13" ht="11.25">
      <c r="A40" s="80"/>
      <c r="B40" s="15"/>
      <c r="C40" s="15"/>
      <c r="D40" s="104"/>
      <c r="E40" s="84"/>
      <c r="F40" s="95"/>
      <c r="J40" s="83"/>
      <c r="K40" s="81"/>
      <c r="L40" s="84"/>
      <c r="M40" s="84"/>
    </row>
    <row r="41" spans="1:13" ht="11.25">
      <c r="A41" s="80"/>
      <c r="B41" s="15"/>
      <c r="C41" s="15" t="s">
        <v>1078</v>
      </c>
      <c r="D41" s="104" t="s">
        <v>1079</v>
      </c>
      <c r="E41" s="84" t="s">
        <v>1080</v>
      </c>
      <c r="F41" s="95" t="s">
        <v>1088</v>
      </c>
      <c r="J41" s="83"/>
      <c r="K41" s="81"/>
      <c r="L41" s="84"/>
      <c r="M41" s="84"/>
    </row>
    <row r="42" spans="1:13" ht="12.75">
      <c r="A42" s="80" t="s">
        <v>1091</v>
      </c>
      <c r="B42" s="15"/>
      <c r="C42" t="s">
        <v>1084</v>
      </c>
      <c r="D42" s="127">
        <v>38406.80304398148</v>
      </c>
      <c r="E42" s="177">
        <v>4151596.6596221924</v>
      </c>
      <c r="F42" s="177">
        <v>1.2619542656078295</v>
      </c>
      <c r="J42" s="83"/>
      <c r="K42" s="81"/>
      <c r="L42" s="84"/>
      <c r="M42" s="84"/>
    </row>
    <row r="43" spans="1:13" ht="12.75">
      <c r="A43" s="80"/>
      <c r="B43" s="15"/>
      <c r="C43" t="s">
        <v>1208</v>
      </c>
      <c r="D43" s="127">
        <v>38406.810590277775</v>
      </c>
      <c r="E43" s="177">
        <v>14974.328197975952</v>
      </c>
      <c r="F43" s="177">
        <v>1.2603937098484304</v>
      </c>
      <c r="J43" s="83"/>
      <c r="K43" s="81"/>
      <c r="L43" s="84"/>
      <c r="M43" s="84"/>
    </row>
    <row r="44" spans="1:13" ht="12.75">
      <c r="A44" s="80"/>
      <c r="B44" s="15"/>
      <c r="C44" t="s">
        <v>1209</v>
      </c>
      <c r="D44" s="127">
        <v>38406.81814814815</v>
      </c>
      <c r="E44" s="177">
        <v>4539584.276318868</v>
      </c>
      <c r="F44" s="177">
        <v>0.4112862278259955</v>
      </c>
      <c r="J44" s="83"/>
      <c r="K44" s="81"/>
      <c r="L44" s="84"/>
      <c r="M44" s="84"/>
    </row>
    <row r="45" spans="1:13" ht="12.75">
      <c r="A45" s="80"/>
      <c r="B45" s="15"/>
      <c r="C45" t="s">
        <v>1147</v>
      </c>
      <c r="D45" s="127">
        <v>38406.82570601852</v>
      </c>
      <c r="E45" s="177">
        <v>4039107.5166219072</v>
      </c>
      <c r="F45" s="177">
        <v>0.4947428132953708</v>
      </c>
      <c r="J45" s="83"/>
      <c r="K45" s="81"/>
      <c r="L45" s="84"/>
      <c r="M45" s="84"/>
    </row>
    <row r="46" spans="1:13" ht="12.75">
      <c r="A46" s="80"/>
      <c r="B46" s="15"/>
      <c r="C46" t="s">
        <v>1201</v>
      </c>
      <c r="D46" s="127">
        <v>38406.83327546297</v>
      </c>
      <c r="E46" s="177">
        <v>228727.44017791748</v>
      </c>
      <c r="F46" s="177">
        <v>1.8118929163464588</v>
      </c>
      <c r="J46" s="83"/>
      <c r="K46" s="81"/>
      <c r="L46" s="84"/>
      <c r="M46" s="84"/>
    </row>
    <row r="47" spans="1:13" ht="12.75">
      <c r="A47" s="80"/>
      <c r="B47" s="15"/>
      <c r="C47" t="s">
        <v>708</v>
      </c>
      <c r="D47" s="127">
        <v>38406.840844907405</v>
      </c>
      <c r="E47" s="177">
        <v>4945477.318570455</v>
      </c>
      <c r="F47" s="177">
        <v>0.4067093134085531</v>
      </c>
      <c r="J47" s="83"/>
      <c r="K47" s="81"/>
      <c r="L47" s="84"/>
      <c r="M47" s="84"/>
    </row>
    <row r="48" spans="1:13" ht="12.75">
      <c r="A48" s="80"/>
      <c r="B48" s="15"/>
      <c r="C48" t="s">
        <v>1145</v>
      </c>
      <c r="D48" s="127">
        <v>38406.84840277778</v>
      </c>
      <c r="E48" s="177">
        <v>4092716.26839447</v>
      </c>
      <c r="F48" s="177">
        <v>0.47495345323834437</v>
      </c>
      <c r="J48" s="83"/>
      <c r="K48" s="81"/>
      <c r="L48" s="84"/>
      <c r="M48" s="84"/>
    </row>
    <row r="49" spans="1:13" ht="12.75">
      <c r="A49" s="80"/>
      <c r="B49" s="15"/>
      <c r="C49" t="s">
        <v>1240</v>
      </c>
      <c r="D49" s="127">
        <v>38406.85594907407</v>
      </c>
      <c r="E49" s="177">
        <v>4706297.26214091</v>
      </c>
      <c r="F49" s="177">
        <v>1.3569283684499742</v>
      </c>
      <c r="J49" s="83"/>
      <c r="K49" s="81"/>
      <c r="L49" s="84"/>
      <c r="M49" s="84"/>
    </row>
    <row r="50" spans="1:13" ht="12.75">
      <c r="A50" s="80"/>
      <c r="B50" s="15"/>
      <c r="C50" t="s">
        <v>1241</v>
      </c>
      <c r="D50" s="127">
        <v>38406.86350694444</v>
      </c>
      <c r="E50" s="177">
        <v>3770780.226135254</v>
      </c>
      <c r="F50" s="177">
        <v>0.8963754578855521</v>
      </c>
      <c r="J50" s="83"/>
      <c r="K50" s="81"/>
      <c r="L50" s="84"/>
      <c r="M50" s="84"/>
    </row>
    <row r="51" spans="1:13" ht="12.75">
      <c r="A51" s="80"/>
      <c r="B51" s="15"/>
      <c r="C51" t="s">
        <v>1242</v>
      </c>
      <c r="D51" s="127">
        <v>38406.87106481481</v>
      </c>
      <c r="E51" s="177">
        <v>965916.4260676701</v>
      </c>
      <c r="F51" s="177">
        <v>4.165649660770412</v>
      </c>
      <c r="J51" s="83"/>
      <c r="K51" s="81"/>
      <c r="L51" s="84"/>
      <c r="M51" s="84"/>
    </row>
    <row r="52" spans="1:13" ht="12.75">
      <c r="A52" s="80"/>
      <c r="B52" s="15"/>
      <c r="C52" t="s">
        <v>1148</v>
      </c>
      <c r="D52" s="127">
        <v>38406.87863425926</v>
      </c>
      <c r="E52" s="177">
        <v>2287809.3180096946</v>
      </c>
      <c r="F52" s="177">
        <v>0.8379848103851613</v>
      </c>
      <c r="J52" s="83"/>
      <c r="K52" s="81"/>
      <c r="L52" s="84"/>
      <c r="M52" s="84"/>
    </row>
    <row r="53" spans="1:13" ht="12.75">
      <c r="A53" s="80"/>
      <c r="B53" s="15"/>
      <c r="C53" t="s">
        <v>1202</v>
      </c>
      <c r="D53" s="127">
        <v>38406.94657407407</v>
      </c>
      <c r="E53" s="177">
        <v>4109182.259759267</v>
      </c>
      <c r="F53" s="177">
        <v>2.4264038837981072</v>
      </c>
      <c r="J53" s="83"/>
      <c r="K53" s="81"/>
      <c r="L53" s="84"/>
      <c r="M53" s="84"/>
    </row>
    <row r="54" spans="1:13" ht="12.75">
      <c r="A54" s="80"/>
      <c r="B54" s="15"/>
      <c r="C54" t="s">
        <v>1146</v>
      </c>
      <c r="D54" s="127">
        <v>38406.95416666667</v>
      </c>
      <c r="E54" s="177">
        <v>60577.98763656616</v>
      </c>
      <c r="F54" s="177">
        <v>1.5498073915526644</v>
      </c>
      <c r="J54" s="83"/>
      <c r="K54" s="81"/>
      <c r="L54" s="84"/>
      <c r="M54" s="84"/>
    </row>
    <row r="55" spans="1:13" ht="12.75">
      <c r="A55" s="80"/>
      <c r="B55" s="15"/>
      <c r="C55" t="s">
        <v>1243</v>
      </c>
      <c r="D55" s="127">
        <v>38406.961747685185</v>
      </c>
      <c r="E55" s="177">
        <v>3624236.327533722</v>
      </c>
      <c r="F55" s="177">
        <v>2.489302392687024</v>
      </c>
      <c r="J55" s="83"/>
      <c r="K55" s="81"/>
      <c r="L55" s="84"/>
      <c r="M55" s="84"/>
    </row>
    <row r="56" spans="1:13" ht="12.75">
      <c r="A56" s="80"/>
      <c r="B56" s="15"/>
      <c r="C56" t="s">
        <v>1244</v>
      </c>
      <c r="D56" s="127">
        <v>38406.969305555554</v>
      </c>
      <c r="E56" s="177">
        <v>3949997.839953105</v>
      </c>
      <c r="F56" s="177">
        <v>1.6522666379930775</v>
      </c>
      <c r="J56" s="83"/>
      <c r="K56" s="81"/>
      <c r="L56" s="84"/>
      <c r="M56" s="84"/>
    </row>
    <row r="57" spans="1:13" ht="12.75">
      <c r="A57" s="80"/>
      <c r="B57" s="15"/>
      <c r="C57" t="s">
        <v>1245</v>
      </c>
      <c r="D57" s="127">
        <v>38406.976875</v>
      </c>
      <c r="E57" s="177">
        <v>3452777.8436101275</v>
      </c>
      <c r="F57" s="177">
        <v>0.5688121433008421</v>
      </c>
      <c r="J57" s="83"/>
      <c r="K57" s="81"/>
      <c r="L57" s="84"/>
      <c r="M57" s="84"/>
    </row>
    <row r="58" spans="1:13" ht="12.75">
      <c r="A58" s="80"/>
      <c r="B58" s="15"/>
      <c r="C58" t="s">
        <v>1060</v>
      </c>
      <c r="D58" s="127">
        <v>38406.984444444446</v>
      </c>
      <c r="E58" s="177">
        <v>3992668.601338704</v>
      </c>
      <c r="F58" s="177">
        <v>0.9368295931541639</v>
      </c>
      <c r="J58" s="83"/>
      <c r="K58" s="81"/>
      <c r="L58" s="84"/>
      <c r="M58" s="84"/>
    </row>
    <row r="59" spans="1:13" ht="12.75">
      <c r="A59" s="80"/>
      <c r="B59" s="15"/>
      <c r="C59" t="s">
        <v>1155</v>
      </c>
      <c r="D59" s="127">
        <v>38406.99202546296</v>
      </c>
      <c r="E59" s="177">
        <v>4559434.693588257</v>
      </c>
      <c r="F59" s="177">
        <v>0.6696771058016917</v>
      </c>
      <c r="J59" s="83"/>
      <c r="K59" s="81"/>
      <c r="L59" s="84"/>
      <c r="M59" s="84"/>
    </row>
    <row r="60" spans="1:13" ht="12.75">
      <c r="A60" s="80"/>
      <c r="B60" s="15"/>
      <c r="C60" t="s">
        <v>1246</v>
      </c>
      <c r="D60" s="127">
        <v>38406.99958333333</v>
      </c>
      <c r="E60" s="177">
        <v>3357334.7031669617</v>
      </c>
      <c r="F60" s="177">
        <v>2.244016625106524</v>
      </c>
      <c r="J60" s="83"/>
      <c r="K60" s="81"/>
      <c r="L60" s="84"/>
      <c r="M60" s="84"/>
    </row>
    <row r="61" spans="1:13" ht="12.75">
      <c r="A61" s="80"/>
      <c r="B61" s="15"/>
      <c r="C61" t="s">
        <v>1247</v>
      </c>
      <c r="D61" s="127">
        <v>38407.00714120371</v>
      </c>
      <c r="E61" s="177">
        <v>1100808.9425824482</v>
      </c>
      <c r="F61" s="177">
        <v>1.6914320357346901</v>
      </c>
      <c r="J61" s="83"/>
      <c r="K61" s="81"/>
      <c r="L61" s="84"/>
      <c r="M61" s="84"/>
    </row>
    <row r="62" spans="1:13" ht="12.75">
      <c r="A62" s="80"/>
      <c r="B62" s="15"/>
      <c r="C62" t="s">
        <v>1296</v>
      </c>
      <c r="D62" s="127">
        <v>38407.014699074076</v>
      </c>
      <c r="E62" s="177">
        <v>3462713.497488658</v>
      </c>
      <c r="F62" s="177">
        <v>1.9239864797796222</v>
      </c>
      <c r="J62" s="83"/>
      <c r="K62" s="81"/>
      <c r="L62" s="84"/>
      <c r="M62" s="84"/>
    </row>
    <row r="63" spans="1:6" ht="12.75">
      <c r="A63" s="80"/>
      <c r="B63" s="15"/>
      <c r="C63" t="s">
        <v>1154</v>
      </c>
      <c r="D63" s="127">
        <v>38407.022256944445</v>
      </c>
      <c r="E63" s="177">
        <v>4028552.455575307</v>
      </c>
      <c r="F63" s="177">
        <v>1.6045370979965774</v>
      </c>
    </row>
    <row r="64" spans="1:13" ht="12.75">
      <c r="A64" s="80"/>
      <c r="B64" s="15"/>
      <c r="C64" t="s">
        <v>1248</v>
      </c>
      <c r="D64" s="127">
        <v>38407.02980324074</v>
      </c>
      <c r="E64" s="177">
        <v>4165443.3140716553</v>
      </c>
      <c r="F64" s="177">
        <v>2.5084841162428124</v>
      </c>
      <c r="L64" s="84"/>
      <c r="M64" s="84"/>
    </row>
    <row r="65" spans="1:12" ht="12.75">
      <c r="A65" s="80"/>
      <c r="B65" s="15"/>
      <c r="C65" t="s">
        <v>1124</v>
      </c>
      <c r="D65" s="127">
        <v>38407.03736111111</v>
      </c>
      <c r="E65" s="177">
        <v>234664.74369541806</v>
      </c>
      <c r="F65" s="177">
        <v>1.901269690625135</v>
      </c>
      <c r="L65" s="84"/>
    </row>
    <row r="66" spans="1:13" ht="12.75">
      <c r="A66" s="80"/>
      <c r="B66" s="15"/>
      <c r="C66" t="s">
        <v>1249</v>
      </c>
      <c r="D66" s="127">
        <v>38407.04494212963</v>
      </c>
      <c r="E66" s="177">
        <v>3799244.171629588</v>
      </c>
      <c r="F66" s="177">
        <v>1.5149201080271408</v>
      </c>
      <c r="L66" s="84"/>
      <c r="M66" s="76"/>
    </row>
    <row r="67" spans="1:6" ht="12.75">
      <c r="A67" s="80"/>
      <c r="B67" s="15"/>
      <c r="C67" t="s">
        <v>1250</v>
      </c>
      <c r="D67" s="127">
        <v>38407.052511574075</v>
      </c>
      <c r="E67" s="177">
        <v>5290575.934656779</v>
      </c>
      <c r="F67" s="177">
        <v>1.9532636258194762</v>
      </c>
    </row>
    <row r="68" spans="1:13" ht="12.75">
      <c r="A68" s="80"/>
      <c r="B68" s="15"/>
      <c r="C68" t="s">
        <v>1252</v>
      </c>
      <c r="D68" s="127">
        <v>38407.060069444444</v>
      </c>
      <c r="E68" s="177">
        <v>4024140.5855471296</v>
      </c>
      <c r="F68" s="177">
        <v>0.34928028342686707</v>
      </c>
      <c r="J68" s="78"/>
      <c r="K68" s="78"/>
      <c r="L68" s="79"/>
      <c r="M68" s="79"/>
    </row>
    <row r="69" spans="1:13" ht="12.75">
      <c r="A69" s="80"/>
      <c r="B69" s="15"/>
      <c r="C69" t="s">
        <v>1125</v>
      </c>
      <c r="D69" s="127">
        <v>38407.06763888889</v>
      </c>
      <c r="E69" s="177">
        <v>2300556.6775283813</v>
      </c>
      <c r="F69" s="177">
        <v>1.741429335616531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1284</v>
      </c>
      <c r="D70" s="127">
        <v>38407.07518518518</v>
      </c>
      <c r="E70" s="177">
        <v>20636.386572043102</v>
      </c>
      <c r="F70" s="177">
        <v>0.49709611167102785</v>
      </c>
      <c r="J70" s="83"/>
      <c r="K70" s="81"/>
      <c r="L70" s="84"/>
      <c r="M70" s="84"/>
    </row>
    <row r="71" spans="1:13" ht="12.75">
      <c r="A71" s="80"/>
      <c r="B71" s="15"/>
      <c r="C71" t="s">
        <v>1231</v>
      </c>
      <c r="D71" s="127">
        <v>38407.08273148148</v>
      </c>
      <c r="E71" s="177">
        <v>67238.09414168198</v>
      </c>
      <c r="F71" s="177">
        <v>1.4714713227309792</v>
      </c>
      <c r="J71" s="83"/>
      <c r="K71" s="81"/>
      <c r="L71" s="84"/>
      <c r="M71" s="84"/>
    </row>
    <row r="72" spans="1:13" ht="12.75">
      <c r="A72" s="80"/>
      <c r="B72" s="15"/>
      <c r="C72" t="s">
        <v>1233</v>
      </c>
      <c r="D72" s="127">
        <v>38407.09028935185</v>
      </c>
      <c r="E72" s="177">
        <v>3464669.8636716204</v>
      </c>
      <c r="F72" s="177">
        <v>0.40794070863345766</v>
      </c>
      <c r="J72" s="83"/>
      <c r="K72" s="81"/>
      <c r="L72" s="84"/>
      <c r="M72" s="84"/>
    </row>
    <row r="73" spans="1:13" ht="12.75">
      <c r="A73" s="80"/>
      <c r="B73" s="15"/>
      <c r="C73" t="s">
        <v>1236</v>
      </c>
      <c r="D73" s="127">
        <v>38407.097858796296</v>
      </c>
      <c r="E73" s="177">
        <v>4122220.083162944</v>
      </c>
      <c r="F73" s="177">
        <v>1.7671999061978436</v>
      </c>
      <c r="J73" s="83"/>
      <c r="K73" s="81"/>
      <c r="L73" s="84"/>
      <c r="M73" s="84"/>
    </row>
    <row r="74" spans="1:13" ht="11.25">
      <c r="A74" s="80"/>
      <c r="B74" s="15"/>
      <c r="C74" s="15"/>
      <c r="D74" s="104"/>
      <c r="E74" s="84"/>
      <c r="F74" s="95"/>
      <c r="J74" s="83"/>
      <c r="K74" s="81"/>
      <c r="L74" s="84"/>
      <c r="M74" s="84"/>
    </row>
    <row r="75" spans="1:13" ht="11.25">
      <c r="A75" s="80"/>
      <c r="B75" s="15"/>
      <c r="C75" s="15"/>
      <c r="D75" s="104"/>
      <c r="E75" s="84">
        <v>4038904.371986583</v>
      </c>
      <c r="F75" s="95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4"/>
      <c r="E76" s="84">
        <v>2072859.2677294167</v>
      </c>
      <c r="F76" s="95"/>
      <c r="J76" s="83"/>
      <c r="K76" s="81"/>
      <c r="L76" s="84"/>
      <c r="M76" s="84"/>
    </row>
    <row r="77" spans="1:13" ht="11.25">
      <c r="A77" s="80"/>
      <c r="B77" s="15"/>
      <c r="C77" s="15"/>
      <c r="D77" s="104"/>
      <c r="E77" s="84">
        <v>51.322316074293596</v>
      </c>
      <c r="F77" s="95" t="s">
        <v>1077</v>
      </c>
      <c r="J77" s="83"/>
      <c r="K77" s="81"/>
      <c r="L77" s="84"/>
      <c r="M77" s="84"/>
    </row>
    <row r="78" spans="1:13" ht="11.25">
      <c r="A78" s="80"/>
      <c r="B78" s="15"/>
      <c r="C78" s="15"/>
      <c r="D78" s="104"/>
      <c r="E78" s="84"/>
      <c r="F78" s="95"/>
      <c r="J78" s="83"/>
      <c r="K78" s="81"/>
      <c r="L78" s="84"/>
      <c r="M78" s="84"/>
    </row>
    <row r="79" spans="1:13" ht="11.25">
      <c r="A79" s="80"/>
      <c r="B79" s="15"/>
      <c r="C79" s="15"/>
      <c r="D79" s="104"/>
      <c r="E79" s="15"/>
      <c r="F79" s="96"/>
      <c r="J79" s="83"/>
      <c r="K79" s="81"/>
      <c r="L79" s="84"/>
      <c r="M79" s="84"/>
    </row>
    <row r="80" spans="1:13" ht="11.25">
      <c r="A80" s="80"/>
      <c r="B80" s="15"/>
      <c r="C80" s="15" t="s">
        <v>1078</v>
      </c>
      <c r="D80" s="104" t="s">
        <v>1079</v>
      </c>
      <c r="E80" s="84" t="s">
        <v>1080</v>
      </c>
      <c r="F80" s="95" t="s">
        <v>1088</v>
      </c>
      <c r="J80" s="83"/>
      <c r="K80" s="81"/>
      <c r="L80" s="84"/>
      <c r="M80" s="84"/>
    </row>
    <row r="81" spans="1:13" ht="11.25">
      <c r="A81" s="80" t="s">
        <v>1092</v>
      </c>
      <c r="B81" s="15"/>
      <c r="C81" s="15" t="s">
        <v>1084</v>
      </c>
      <c r="D81" s="104">
        <v>38406.80105324074</v>
      </c>
      <c r="E81" s="84">
        <v>4810927.50757554</v>
      </c>
      <c r="F81" s="95">
        <v>0.6345480042056659</v>
      </c>
      <c r="J81" s="83"/>
      <c r="K81" s="81"/>
      <c r="L81" s="84"/>
      <c r="M81" s="84"/>
    </row>
    <row r="82" spans="1:13" ht="11.25">
      <c r="A82" s="80"/>
      <c r="B82" s="15"/>
      <c r="C82" s="15" t="s">
        <v>1208</v>
      </c>
      <c r="D82" s="104">
        <v>38406.80861111111</v>
      </c>
      <c r="E82" s="84">
        <v>8013.690979006655</v>
      </c>
      <c r="F82" s="95">
        <v>1.6360985270869763</v>
      </c>
      <c r="J82" s="83"/>
      <c r="K82" s="81"/>
      <c r="L82" s="84"/>
      <c r="M82" s="84"/>
    </row>
    <row r="83" spans="1:13" ht="11.25">
      <c r="A83" s="80"/>
      <c r="B83" s="15"/>
      <c r="C83" s="15" t="s">
        <v>1209</v>
      </c>
      <c r="D83" s="104">
        <v>38406.816157407404</v>
      </c>
      <c r="E83" s="84">
        <v>4394705.240529573</v>
      </c>
      <c r="F83" s="95">
        <v>1.261882614289175</v>
      </c>
      <c r="J83" s="83"/>
      <c r="K83" s="81"/>
      <c r="L83" s="84"/>
      <c r="M83" s="84"/>
    </row>
    <row r="84" spans="1:13" ht="11.25">
      <c r="A84" s="80"/>
      <c r="B84" s="15"/>
      <c r="C84" s="15" t="s">
        <v>1147</v>
      </c>
      <c r="D84" s="104">
        <v>38406.82371527778</v>
      </c>
      <c r="E84" s="84">
        <v>4905277.866456582</v>
      </c>
      <c r="F84" s="95">
        <v>0.23946601560470074</v>
      </c>
      <c r="J84" s="83"/>
      <c r="K84" s="81"/>
      <c r="L84" s="84"/>
      <c r="M84" s="84"/>
    </row>
    <row r="85" spans="1:13" ht="11.25">
      <c r="A85" s="80"/>
      <c r="B85" s="15"/>
      <c r="C85" s="15" t="s">
        <v>1201</v>
      </c>
      <c r="D85" s="104">
        <v>38406.83128472222</v>
      </c>
      <c r="E85" s="84">
        <v>3332329.5899441857</v>
      </c>
      <c r="F85" s="95">
        <v>0.6692350771182626</v>
      </c>
      <c r="J85" s="83"/>
      <c r="K85" s="81"/>
      <c r="L85" s="84"/>
      <c r="M85" s="84"/>
    </row>
    <row r="86" spans="1:13" ht="11.25">
      <c r="A86" s="80"/>
      <c r="B86" s="15"/>
      <c r="C86" s="15" t="s">
        <v>708</v>
      </c>
      <c r="D86" s="104">
        <v>38406.838842592595</v>
      </c>
      <c r="E86" s="84">
        <v>2344272.472184671</v>
      </c>
      <c r="F86" s="95">
        <v>0.05658837747016929</v>
      </c>
      <c r="J86" s="83"/>
      <c r="K86" s="81"/>
      <c r="L86" s="84"/>
      <c r="M86" s="84"/>
    </row>
    <row r="87" spans="1:13" ht="11.25">
      <c r="A87" s="80"/>
      <c r="B87" s="15"/>
      <c r="C87" s="15" t="s">
        <v>1145</v>
      </c>
      <c r="D87" s="104">
        <v>38406.84641203703</v>
      </c>
      <c r="E87" s="84">
        <v>5048061.521468932</v>
      </c>
      <c r="F87" s="95">
        <v>3.569546775020833</v>
      </c>
      <c r="J87" s="83"/>
      <c r="K87" s="81"/>
      <c r="L87" s="84"/>
      <c r="M87" s="84"/>
    </row>
    <row r="88" spans="1:13" ht="11.25">
      <c r="A88" s="80"/>
      <c r="B88" s="15"/>
      <c r="C88" s="15" t="s">
        <v>1240</v>
      </c>
      <c r="D88" s="104">
        <v>38406.85395833333</v>
      </c>
      <c r="E88" s="84">
        <v>2528689.4745175145</v>
      </c>
      <c r="F88" s="95">
        <v>3.248605629722922</v>
      </c>
      <c r="J88" s="83"/>
      <c r="K88" s="81"/>
      <c r="L88" s="84"/>
      <c r="M88" s="84"/>
    </row>
    <row r="89" spans="1:13" ht="11.25">
      <c r="A89" s="80"/>
      <c r="B89" s="15"/>
      <c r="C89" s="15" t="s">
        <v>1241</v>
      </c>
      <c r="D89" s="104">
        <v>38406.8615162037</v>
      </c>
      <c r="E89" s="84">
        <v>8058317.8693714775</v>
      </c>
      <c r="F89" s="95">
        <v>1.270627781472026</v>
      </c>
      <c r="J89" s="83"/>
      <c r="K89" s="81"/>
      <c r="L89" s="84"/>
      <c r="M89" s="84"/>
    </row>
    <row r="90" spans="1:13" ht="11.25">
      <c r="A90" s="80"/>
      <c r="B90" s="15"/>
      <c r="C90" s="15" t="s">
        <v>1242</v>
      </c>
      <c r="D90" s="104">
        <v>38406.86907407407</v>
      </c>
      <c r="E90" s="84">
        <v>5381048.769459743</v>
      </c>
      <c r="F90" s="95">
        <v>1.488039669811903</v>
      </c>
      <c r="J90" s="83"/>
      <c r="K90" s="81"/>
      <c r="L90" s="84"/>
      <c r="M90" s="84"/>
    </row>
    <row r="91" spans="1:13" ht="11.25">
      <c r="A91" s="80"/>
      <c r="B91" s="15"/>
      <c r="C91" s="15" t="s">
        <v>1148</v>
      </c>
      <c r="D91" s="104">
        <v>38406.87664351852</v>
      </c>
      <c r="E91" s="84">
        <v>2659589.6438398925</v>
      </c>
      <c r="F91" s="95">
        <v>1.8127707986088188</v>
      </c>
      <c r="J91" s="83"/>
      <c r="K91" s="81"/>
      <c r="L91" s="84"/>
      <c r="M91" s="84"/>
    </row>
    <row r="92" spans="1:13" ht="11.25">
      <c r="A92" s="80"/>
      <c r="B92" s="15"/>
      <c r="C92" s="15" t="s">
        <v>1202</v>
      </c>
      <c r="D92" s="104">
        <v>38406.94458333333</v>
      </c>
      <c r="E92" s="84">
        <v>5052417.512866107</v>
      </c>
      <c r="F92" s="95">
        <v>0.317657723053527</v>
      </c>
      <c r="J92" s="83"/>
      <c r="K92" s="81"/>
      <c r="L92" s="84"/>
      <c r="M92" s="84"/>
    </row>
    <row r="93" spans="1:13" ht="11.25">
      <c r="A93" s="80"/>
      <c r="B93" s="15"/>
      <c r="C93" s="15" t="s">
        <v>1146</v>
      </c>
      <c r="D93" s="104">
        <v>38406.95217592592</v>
      </c>
      <c r="E93" s="84">
        <v>3439083.1690613506</v>
      </c>
      <c r="F93" s="95">
        <v>0.6659965736767771</v>
      </c>
      <c r="J93" s="83"/>
      <c r="K93" s="81"/>
      <c r="L93" s="84"/>
      <c r="M93" s="84"/>
    </row>
    <row r="94" spans="1:13" ht="11.25">
      <c r="A94" s="80"/>
      <c r="B94" s="15"/>
      <c r="C94" s="15" t="s">
        <v>1243</v>
      </c>
      <c r="D94" s="104">
        <v>38406.95974537037</v>
      </c>
      <c r="E94" s="84">
        <v>4025966.1503735185</v>
      </c>
      <c r="F94" s="95">
        <v>0.651917588082377</v>
      </c>
      <c r="J94" s="83"/>
      <c r="K94" s="81"/>
      <c r="L94" s="84"/>
      <c r="M94" s="84"/>
    </row>
    <row r="95" spans="1:13" ht="11.25">
      <c r="A95" s="80"/>
      <c r="B95" s="15"/>
      <c r="C95" s="15" t="s">
        <v>1244</v>
      </c>
      <c r="D95" s="104">
        <v>38406.96730324074</v>
      </c>
      <c r="E95" s="84">
        <v>2917615.2295799255</v>
      </c>
      <c r="F95" s="95">
        <v>1.9119203553763153</v>
      </c>
      <c r="J95" s="83"/>
      <c r="K95" s="81"/>
      <c r="L95" s="84"/>
      <c r="M95" s="84"/>
    </row>
    <row r="96" spans="1:13" ht="11.25">
      <c r="A96" s="80"/>
      <c r="B96" s="15"/>
      <c r="C96" s="15" t="s">
        <v>1245</v>
      </c>
      <c r="D96" s="104">
        <v>38406.97488425926</v>
      </c>
      <c r="E96" s="84">
        <v>10823352.82732125</v>
      </c>
      <c r="F96" s="95">
        <v>0.9635281456408492</v>
      </c>
      <c r="J96" s="83"/>
      <c r="K96" s="81"/>
      <c r="L96" s="84"/>
      <c r="M96" s="84"/>
    </row>
    <row r="97" spans="1:6" ht="11.25">
      <c r="A97" s="80"/>
      <c r="B97" s="15"/>
      <c r="C97" s="15" t="s">
        <v>1060</v>
      </c>
      <c r="D97" s="104">
        <v>38406.98244212963</v>
      </c>
      <c r="E97" s="84">
        <v>5022270.521557968</v>
      </c>
      <c r="F97" s="95">
        <v>1.0480450517556532</v>
      </c>
    </row>
    <row r="98" spans="1:13" ht="11.25">
      <c r="A98" s="80"/>
      <c r="B98" s="15"/>
      <c r="C98" s="15" t="s">
        <v>1155</v>
      </c>
      <c r="D98" s="104">
        <v>38406.99002314815</v>
      </c>
      <c r="E98" s="84">
        <v>4580421.854017784</v>
      </c>
      <c r="F98" s="95">
        <v>0.2169137840871359</v>
      </c>
      <c r="L98" s="84"/>
      <c r="M98" s="84"/>
    </row>
    <row r="99" spans="1:12" ht="11.25">
      <c r="A99" s="80"/>
      <c r="B99" s="15"/>
      <c r="C99" s="15" t="s">
        <v>1246</v>
      </c>
      <c r="D99" s="104">
        <v>38406.99759259259</v>
      </c>
      <c r="E99" s="84">
        <v>4278845.459736129</v>
      </c>
      <c r="F99" s="95">
        <v>1.2567553990559923</v>
      </c>
      <c r="L99" s="84"/>
    </row>
    <row r="100" spans="1:13" ht="11.25">
      <c r="A100" s="80"/>
      <c r="B100" s="15"/>
      <c r="C100" s="15" t="s">
        <v>1247</v>
      </c>
      <c r="D100" s="104">
        <v>38407.00515046297</v>
      </c>
      <c r="E100" s="84">
        <v>5630534.118069738</v>
      </c>
      <c r="F100" s="95">
        <v>2.6163159376654614</v>
      </c>
      <c r="L100" s="84"/>
      <c r="M100" s="76"/>
    </row>
    <row r="101" spans="1:6" ht="11.25">
      <c r="A101" s="80"/>
      <c r="B101" s="15"/>
      <c r="C101" s="15" t="s">
        <v>1296</v>
      </c>
      <c r="D101" s="104">
        <v>38407.01269675926</v>
      </c>
      <c r="E101" s="84">
        <v>4735474.711864845</v>
      </c>
      <c r="F101" s="95">
        <v>1.1423508736532826</v>
      </c>
    </row>
    <row r="102" spans="1:13" ht="11.25">
      <c r="A102" s="80"/>
      <c r="B102" s="15"/>
      <c r="C102" s="15" t="s">
        <v>1154</v>
      </c>
      <c r="D102" s="104">
        <v>38407.020266203705</v>
      </c>
      <c r="E102" s="84">
        <v>5010325.038093197</v>
      </c>
      <c r="F102" s="95">
        <v>1.7843274089405972</v>
      </c>
      <c r="J102" s="78"/>
      <c r="K102" s="78"/>
      <c r="L102" s="79"/>
      <c r="M102" s="79"/>
    </row>
    <row r="103" spans="1:13" ht="11.25">
      <c r="A103" s="80"/>
      <c r="B103" s="15"/>
      <c r="C103" s="15" t="s">
        <v>1248</v>
      </c>
      <c r="D103" s="104">
        <v>38407.0278125</v>
      </c>
      <c r="E103" s="15">
        <v>3218143.162555716</v>
      </c>
      <c r="F103" s="96">
        <v>1.4288243564648722</v>
      </c>
      <c r="J103" s="83"/>
      <c r="K103" s="81"/>
      <c r="L103" s="84"/>
      <c r="M103" s="84"/>
    </row>
    <row r="104" spans="1:13" ht="11.25">
      <c r="A104" s="80"/>
      <c r="B104" s="15"/>
      <c r="C104" s="15" t="s">
        <v>1124</v>
      </c>
      <c r="D104" s="104">
        <v>38407.03537037037</v>
      </c>
      <c r="E104" s="15">
        <v>3532694.207162173</v>
      </c>
      <c r="F104" s="96">
        <v>1.4255026116787906</v>
      </c>
      <c r="J104" s="83"/>
      <c r="K104" s="81"/>
      <c r="L104" s="84"/>
      <c r="M104" s="84"/>
    </row>
    <row r="105" spans="1:13" ht="11.25">
      <c r="A105" s="80"/>
      <c r="B105" s="15"/>
      <c r="C105" s="15" t="s">
        <v>1249</v>
      </c>
      <c r="D105" s="104">
        <v>38407.04293981481</v>
      </c>
      <c r="E105" s="15">
        <v>4612501.5297986455</v>
      </c>
      <c r="F105" s="96">
        <v>2.3687635173798975</v>
      </c>
      <c r="J105" s="83"/>
      <c r="K105" s="81"/>
      <c r="L105" s="84"/>
      <c r="M105" s="84"/>
    </row>
    <row r="106" spans="1:13" ht="11.25">
      <c r="A106" s="80"/>
      <c r="B106" s="15"/>
      <c r="C106" s="15" t="s">
        <v>1250</v>
      </c>
      <c r="D106" s="104">
        <v>38407.050520833334</v>
      </c>
      <c r="E106" s="15">
        <v>2491751.626042077</v>
      </c>
      <c r="F106" s="96">
        <v>1.4992410995541732</v>
      </c>
      <c r="J106" s="83"/>
      <c r="K106" s="81"/>
      <c r="L106" s="84"/>
      <c r="M106" s="84"/>
    </row>
    <row r="107" spans="1:13" ht="11.25">
      <c r="A107" s="80"/>
      <c r="B107" s="15"/>
      <c r="C107" s="15" t="s">
        <v>1252</v>
      </c>
      <c r="D107" s="104">
        <v>38407.0580787037</v>
      </c>
      <c r="E107" s="15">
        <v>5289181.133984505</v>
      </c>
      <c r="F107" s="96">
        <v>1.1757214869159978</v>
      </c>
      <c r="J107" s="83"/>
      <c r="K107" s="81"/>
      <c r="L107" s="84"/>
      <c r="M107" s="84"/>
    </row>
    <row r="108" spans="1:13" ht="11.25">
      <c r="A108" s="80"/>
      <c r="B108" s="15"/>
      <c r="C108" s="15" t="s">
        <v>1125</v>
      </c>
      <c r="D108" s="104">
        <v>38407.06563657407</v>
      </c>
      <c r="E108" s="15">
        <v>2735500.1220350033</v>
      </c>
      <c r="F108" s="96">
        <v>1.3213920543322353</v>
      </c>
      <c r="J108" s="83"/>
      <c r="K108" s="81"/>
      <c r="L108" s="84"/>
      <c r="M108" s="84"/>
    </row>
    <row r="109" spans="1:13" ht="11.25">
      <c r="A109" s="80"/>
      <c r="B109" s="15"/>
      <c r="C109" s="15" t="s">
        <v>1284</v>
      </c>
      <c r="D109" s="104">
        <v>38407.07319444444</v>
      </c>
      <c r="E109" s="15">
        <v>8245.358589860567</v>
      </c>
      <c r="F109" s="96">
        <v>3.1688917121015745</v>
      </c>
      <c r="J109" s="83"/>
      <c r="K109" s="81"/>
      <c r="L109" s="84"/>
      <c r="M109" s="84"/>
    </row>
    <row r="110" spans="1:13" ht="11.25">
      <c r="A110" s="80"/>
      <c r="B110" s="15"/>
      <c r="C110" s="15" t="s">
        <v>1231</v>
      </c>
      <c r="D110" s="104">
        <v>38407.08074074074</v>
      </c>
      <c r="E110" s="15">
        <v>3633654.8263276177</v>
      </c>
      <c r="F110" s="96">
        <v>0.43172113485022334</v>
      </c>
      <c r="J110" s="83"/>
      <c r="K110" s="81"/>
      <c r="L110" s="84"/>
      <c r="M110" s="84"/>
    </row>
    <row r="111" spans="1:13" ht="11.25">
      <c r="A111" s="80"/>
      <c r="B111" s="15"/>
      <c r="C111" s="15" t="s">
        <v>1233</v>
      </c>
      <c r="D111" s="104">
        <v>38407.08829861111</v>
      </c>
      <c r="E111" s="15">
        <v>4988948.2332496075</v>
      </c>
      <c r="F111" s="96">
        <v>1.691136602998812</v>
      </c>
      <c r="J111" s="83"/>
      <c r="K111" s="81"/>
      <c r="L111" s="84"/>
      <c r="M111" s="84"/>
    </row>
    <row r="112" spans="1:13" ht="11.25">
      <c r="A112" s="80"/>
      <c r="B112" s="15"/>
      <c r="C112" s="15" t="s">
        <v>1236</v>
      </c>
      <c r="D112" s="104">
        <v>38407.09585648148</v>
      </c>
      <c r="E112" s="15">
        <v>5283235.210387233</v>
      </c>
      <c r="F112" s="96">
        <v>2.106537482325254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4"/>
      <c r="E113" s="15"/>
      <c r="F113" s="96"/>
      <c r="J113" s="83"/>
      <c r="K113" s="81"/>
      <c r="L113" s="84"/>
      <c r="M113" s="84"/>
    </row>
    <row r="114" spans="1:13" ht="11.25">
      <c r="A114" s="80"/>
      <c r="B114" s="15"/>
      <c r="C114" s="15"/>
      <c r="D114" s="104"/>
      <c r="E114" s="15">
        <v>7215784.724979562</v>
      </c>
      <c r="F114" s="96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4"/>
      <c r="E115" s="15">
        <v>2584738.073730859</v>
      </c>
      <c r="F115" s="96"/>
      <c r="J115" s="83"/>
      <c r="K115" s="81"/>
      <c r="L115" s="84"/>
      <c r="M115" s="84"/>
    </row>
    <row r="116" spans="1:13" ht="11.25">
      <c r="A116" s="80"/>
      <c r="B116" s="15"/>
      <c r="C116" s="15"/>
      <c r="D116" s="104"/>
      <c r="E116" s="15">
        <v>35.820609569781475</v>
      </c>
      <c r="F116" s="96" t="s">
        <v>1077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4"/>
      <c r="E117" s="15"/>
      <c r="F117" s="96"/>
      <c r="J117" s="83"/>
      <c r="K117" s="81"/>
      <c r="L117" s="84"/>
      <c r="M117" s="84"/>
    </row>
    <row r="118" spans="1:13" ht="11.25">
      <c r="A118" s="80"/>
      <c r="B118" s="15"/>
      <c r="C118" s="15"/>
      <c r="D118" s="104"/>
      <c r="E118" s="15"/>
      <c r="F118" s="96"/>
      <c r="J118" s="83"/>
      <c r="K118" s="81"/>
      <c r="L118" s="84"/>
      <c r="M118" s="84"/>
    </row>
    <row r="119" spans="1:13" ht="11.25">
      <c r="A119" s="80"/>
      <c r="B119" s="15"/>
      <c r="C119" s="15" t="s">
        <v>1078</v>
      </c>
      <c r="D119" s="104" t="s">
        <v>1079</v>
      </c>
      <c r="E119" s="15" t="s">
        <v>1080</v>
      </c>
      <c r="F119" s="96" t="s">
        <v>1088</v>
      </c>
      <c r="J119" s="83"/>
      <c r="K119" s="81"/>
      <c r="L119" s="84"/>
      <c r="M119" s="84"/>
    </row>
    <row r="120" spans="1:13" ht="11.25">
      <c r="A120" s="80" t="s">
        <v>1298</v>
      </c>
      <c r="B120" s="15"/>
      <c r="C120" s="15" t="s">
        <v>1084</v>
      </c>
      <c r="D120" s="104">
        <v>38406.804502314815</v>
      </c>
      <c r="E120" s="15">
        <v>25236.413687105076</v>
      </c>
      <c r="F120" s="96">
        <v>1.338819930107396</v>
      </c>
      <c r="J120" s="83"/>
      <c r="K120" s="81"/>
      <c r="L120" s="84"/>
      <c r="M120" s="84"/>
    </row>
    <row r="121" spans="1:13" ht="11.25">
      <c r="A121" s="80"/>
      <c r="B121" s="15"/>
      <c r="C121" s="15" t="s">
        <v>1208</v>
      </c>
      <c r="D121" s="104">
        <v>38406.812048611115</v>
      </c>
      <c r="E121" s="15">
        <v>25.375549358742816</v>
      </c>
      <c r="F121" s="96">
        <v>460.1542023654373</v>
      </c>
      <c r="J121" s="83"/>
      <c r="K121" s="81"/>
      <c r="L121" s="84"/>
      <c r="M121" s="84"/>
    </row>
    <row r="122" spans="1:13" ht="11.25">
      <c r="A122" s="80"/>
      <c r="B122" s="15"/>
      <c r="C122" s="15" t="s">
        <v>1209</v>
      </c>
      <c r="D122" s="104">
        <v>38406.81961805555</v>
      </c>
      <c r="E122" s="15">
        <v>1100.0004297120179</v>
      </c>
      <c r="F122" s="96">
        <v>9.729399504914443</v>
      </c>
      <c r="J122" s="83"/>
      <c r="K122" s="81"/>
      <c r="L122" s="84"/>
      <c r="M122" s="84"/>
    </row>
    <row r="123" spans="1:13" ht="11.25">
      <c r="A123" s="80"/>
      <c r="B123" s="15"/>
      <c r="C123" s="15" t="s">
        <v>1147</v>
      </c>
      <c r="D123" s="104">
        <v>38406.82717592592</v>
      </c>
      <c r="E123" s="15">
        <v>26068.825371847743</v>
      </c>
      <c r="F123" s="96">
        <v>2.744749472768824</v>
      </c>
      <c r="J123" s="83"/>
      <c r="K123" s="81"/>
      <c r="L123" s="84"/>
      <c r="M123" s="84"/>
    </row>
    <row r="124" spans="1:13" ht="11.25">
      <c r="A124" s="80"/>
      <c r="B124" s="15"/>
      <c r="C124" s="15" t="s">
        <v>1201</v>
      </c>
      <c r="D124" s="104">
        <v>38406.83472222222</v>
      </c>
      <c r="E124" s="84">
        <v>332.18876443994725</v>
      </c>
      <c r="F124" s="95">
        <v>15.351692030626195</v>
      </c>
      <c r="J124" s="83"/>
      <c r="K124" s="81"/>
      <c r="L124" s="84"/>
      <c r="M124" s="84"/>
    </row>
    <row r="125" spans="1:13" ht="11.25">
      <c r="A125" s="80"/>
      <c r="B125" s="15"/>
      <c r="C125" s="15" t="s">
        <v>708</v>
      </c>
      <c r="D125" s="104">
        <v>38406.84230324074</v>
      </c>
      <c r="E125" s="84">
        <v>981.0829036095384</v>
      </c>
      <c r="F125" s="95">
        <v>12.666186641593674</v>
      </c>
      <c r="J125" s="83"/>
      <c r="K125" s="81"/>
      <c r="L125" s="84"/>
      <c r="M125" s="84"/>
    </row>
    <row r="126" spans="1:13" ht="11.25">
      <c r="A126" s="80"/>
      <c r="B126" s="15"/>
      <c r="C126" s="15" t="s">
        <v>1145</v>
      </c>
      <c r="D126" s="104">
        <v>38406.84986111111</v>
      </c>
      <c r="E126" s="84">
        <v>27035.5876291631</v>
      </c>
      <c r="F126" s="95">
        <v>0.9599512564367828</v>
      </c>
      <c r="J126" s="83"/>
      <c r="K126" s="81"/>
      <c r="L126" s="84"/>
      <c r="M126" s="84"/>
    </row>
    <row r="127" spans="1:13" ht="11.25">
      <c r="A127" s="80"/>
      <c r="B127" s="15"/>
      <c r="C127" s="15" t="s">
        <v>1240</v>
      </c>
      <c r="D127" s="104">
        <v>38406.857407407406</v>
      </c>
      <c r="E127" s="84">
        <v>1065.962749832378</v>
      </c>
      <c r="F127" s="95">
        <v>4.080083954724085</v>
      </c>
      <c r="J127" s="83"/>
      <c r="K127" s="81"/>
      <c r="L127" s="84"/>
      <c r="M127" s="84"/>
    </row>
    <row r="128" spans="1:13" ht="11.25">
      <c r="A128" s="80"/>
      <c r="B128" s="15"/>
      <c r="C128" s="15" t="s">
        <v>1241</v>
      </c>
      <c r="D128" s="104">
        <v>38406.864965277775</v>
      </c>
      <c r="E128" s="84">
        <v>1936.1023323729107</v>
      </c>
      <c r="F128" s="95">
        <v>6.498983116624752</v>
      </c>
      <c r="L128" s="84"/>
      <c r="M128" s="76"/>
    </row>
    <row r="129" spans="1:6" ht="11.25">
      <c r="A129" s="80"/>
      <c r="B129" s="15"/>
      <c r="C129" s="15" t="s">
        <v>1242</v>
      </c>
      <c r="D129" s="104">
        <v>38406.87252314815</v>
      </c>
      <c r="E129" s="84">
        <v>280.97766241731676</v>
      </c>
      <c r="F129" s="95">
        <v>10.670138769890876</v>
      </c>
    </row>
    <row r="130" spans="1:13" ht="11.25">
      <c r="A130" s="80"/>
      <c r="B130" s="15"/>
      <c r="C130" s="15" t="s">
        <v>1148</v>
      </c>
      <c r="D130" s="104">
        <v>38406.88009259259</v>
      </c>
      <c r="E130" s="84">
        <v>73071.80145975806</v>
      </c>
      <c r="F130" s="95">
        <v>0.11346493691655375</v>
      </c>
      <c r="J130" s="78"/>
      <c r="K130" s="78"/>
      <c r="L130" s="79"/>
      <c r="M130" s="79"/>
    </row>
    <row r="131" spans="1:13" ht="11.25">
      <c r="A131" s="80"/>
      <c r="B131" s="15"/>
      <c r="C131" s="15" t="s">
        <v>1202</v>
      </c>
      <c r="D131" s="104">
        <v>38406.94803240741</v>
      </c>
      <c r="E131" s="84">
        <v>26727.635403834705</v>
      </c>
      <c r="F131" s="95">
        <v>1.1549551272537033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1146</v>
      </c>
      <c r="D132" s="104">
        <v>38406.955625</v>
      </c>
      <c r="E132" s="84">
        <v>189.5423967395735</v>
      </c>
      <c r="F132" s="95">
        <v>57.76050058374271</v>
      </c>
      <c r="J132" s="83"/>
      <c r="K132" s="81"/>
      <c r="L132" s="84"/>
      <c r="M132" s="84"/>
    </row>
    <row r="133" spans="1:13" ht="11.25">
      <c r="A133" s="80"/>
      <c r="B133" s="15"/>
      <c r="C133" s="15" t="s">
        <v>1243</v>
      </c>
      <c r="D133" s="104">
        <v>38406.96320601852</v>
      </c>
      <c r="E133" s="84">
        <v>428.84536262594344</v>
      </c>
      <c r="F133" s="95">
        <v>18.953991026644772</v>
      </c>
      <c r="J133" s="83"/>
      <c r="K133" s="81"/>
      <c r="L133" s="84"/>
      <c r="M133" s="84"/>
    </row>
    <row r="134" spans="1:13" ht="11.25">
      <c r="A134" s="80"/>
      <c r="B134" s="15"/>
      <c r="C134" s="15" t="s">
        <v>1244</v>
      </c>
      <c r="D134" s="104">
        <v>38406.97077546296</v>
      </c>
      <c r="E134" s="84">
        <v>933.5255441903796</v>
      </c>
      <c r="F134" s="95">
        <v>16.911070937250738</v>
      </c>
      <c r="J134" s="83"/>
      <c r="K134" s="81"/>
      <c r="L134" s="84"/>
      <c r="M134" s="84"/>
    </row>
    <row r="135" spans="1:13" ht="11.25">
      <c r="A135" s="80"/>
      <c r="B135" s="15"/>
      <c r="C135" s="15" t="s">
        <v>1245</v>
      </c>
      <c r="D135" s="104">
        <v>38406.97833333333</v>
      </c>
      <c r="E135" s="84">
        <v>1218.064824917805</v>
      </c>
      <c r="F135" s="95">
        <v>4.17339290554272</v>
      </c>
      <c r="J135" s="83"/>
      <c r="K135" s="81"/>
      <c r="L135" s="84"/>
      <c r="M135" s="84"/>
    </row>
    <row r="136" spans="1:13" ht="11.25">
      <c r="A136" s="80"/>
      <c r="B136" s="15"/>
      <c r="C136" s="15" t="s">
        <v>1060</v>
      </c>
      <c r="D136" s="104">
        <v>38406.985914351855</v>
      </c>
      <c r="E136" s="84">
        <v>26973.378845115745</v>
      </c>
      <c r="F136" s="95">
        <v>0.2985554680868563</v>
      </c>
      <c r="J136" s="83"/>
      <c r="K136" s="81"/>
      <c r="L136" s="84"/>
      <c r="M136" s="84"/>
    </row>
    <row r="137" spans="1:13" ht="11.25">
      <c r="A137" s="80"/>
      <c r="B137" s="15"/>
      <c r="C137" s="15" t="s">
        <v>1155</v>
      </c>
      <c r="D137" s="104">
        <v>38406.993483796294</v>
      </c>
      <c r="E137" s="84">
        <v>1254.3304502166868</v>
      </c>
      <c r="F137" s="95">
        <v>0.7010720060472846</v>
      </c>
      <c r="J137" s="83"/>
      <c r="K137" s="81"/>
      <c r="L137" s="84"/>
      <c r="M137" s="84"/>
    </row>
    <row r="138" spans="1:13" ht="11.25">
      <c r="A138" s="80"/>
      <c r="B138" s="15"/>
      <c r="C138" s="15" t="s">
        <v>1246</v>
      </c>
      <c r="D138" s="104">
        <v>38407.00104166667</v>
      </c>
      <c r="E138" s="84">
        <v>305.9733564719028</v>
      </c>
      <c r="F138" s="95">
        <v>7.631917006145211</v>
      </c>
      <c r="J138" s="83"/>
      <c r="K138" s="81"/>
      <c r="L138" s="84"/>
      <c r="M138" s="84"/>
    </row>
    <row r="139" spans="1:13" ht="11.25">
      <c r="A139" s="80"/>
      <c r="B139" s="15"/>
      <c r="C139" s="15" t="s">
        <v>1247</v>
      </c>
      <c r="D139" s="104">
        <v>38407.00859953704</v>
      </c>
      <c r="E139" s="84">
        <v>201.19520614648735</v>
      </c>
      <c r="F139" s="95">
        <v>21.492745686638113</v>
      </c>
      <c r="J139" s="83"/>
      <c r="K139" s="81"/>
      <c r="L139" s="84"/>
      <c r="M139" s="84"/>
    </row>
    <row r="140" spans="1:13" ht="11.25">
      <c r="A140" s="80"/>
      <c r="B140" s="15"/>
      <c r="C140" s="15" t="s">
        <v>1296</v>
      </c>
      <c r="D140" s="104">
        <v>38407.01615740741</v>
      </c>
      <c r="E140" s="84">
        <v>39860.31159653876</v>
      </c>
      <c r="F140" s="95">
        <v>0.4738838684591428</v>
      </c>
      <c r="J140" s="83"/>
      <c r="K140" s="81"/>
      <c r="L140" s="84"/>
      <c r="M140" s="84"/>
    </row>
    <row r="141" spans="1:13" ht="11.25">
      <c r="A141" s="80"/>
      <c r="B141" s="15"/>
      <c r="C141" s="15" t="s">
        <v>1154</v>
      </c>
      <c r="D141" s="104">
        <v>38407.02371527778</v>
      </c>
      <c r="E141" s="84">
        <v>27225.510705691526</v>
      </c>
      <c r="F141" s="95">
        <v>2.2751707483514125</v>
      </c>
      <c r="J141" s="83"/>
      <c r="K141" s="81"/>
      <c r="L141" s="84"/>
      <c r="M141" s="84"/>
    </row>
    <row r="142" spans="1:13" ht="11.25">
      <c r="A142" s="80"/>
      <c r="B142" s="15"/>
      <c r="C142" s="15" t="s">
        <v>1248</v>
      </c>
      <c r="D142" s="104">
        <v>38407.031273148146</v>
      </c>
      <c r="E142" s="84">
        <v>1347.2356755469084</v>
      </c>
      <c r="F142" s="95">
        <v>10.139573228235426</v>
      </c>
      <c r="J142" s="83"/>
      <c r="K142" s="81"/>
      <c r="L142" s="84"/>
      <c r="M142" s="84"/>
    </row>
    <row r="143" spans="1:13" ht="11.25">
      <c r="A143" s="80"/>
      <c r="B143" s="15"/>
      <c r="C143" s="15" t="s">
        <v>1124</v>
      </c>
      <c r="D143" s="104">
        <v>38407.038831018515</v>
      </c>
      <c r="E143" s="84">
        <v>433.8071320294501</v>
      </c>
      <c r="F143" s="95">
        <v>8.698252799525232</v>
      </c>
      <c r="J143" s="83"/>
      <c r="K143" s="81"/>
      <c r="L143" s="84"/>
      <c r="M143" s="84"/>
    </row>
    <row r="144" spans="1:13" ht="11.25">
      <c r="A144" s="80"/>
      <c r="B144" s="15"/>
      <c r="C144" s="15" t="s">
        <v>1249</v>
      </c>
      <c r="D144" s="104">
        <v>38407.04641203704</v>
      </c>
      <c r="E144" s="84">
        <v>1478.556949216733</v>
      </c>
      <c r="F144" s="95">
        <v>5.2197983899986795</v>
      </c>
      <c r="J144" s="83"/>
      <c r="K144" s="81"/>
      <c r="L144" s="84"/>
      <c r="M144" s="84"/>
    </row>
    <row r="145" spans="1:13" ht="11.25">
      <c r="A145" s="80"/>
      <c r="B145" s="15"/>
      <c r="C145" s="15" t="s">
        <v>1250</v>
      </c>
      <c r="D145" s="104">
        <v>38407.053981481484</v>
      </c>
      <c r="E145" s="84">
        <v>884.6480537239735</v>
      </c>
      <c r="F145" s="95">
        <v>9.759836708716373</v>
      </c>
      <c r="J145" s="83"/>
      <c r="K145" s="81"/>
      <c r="L145" s="84"/>
      <c r="M145" s="84"/>
    </row>
    <row r="146" spans="1:13" ht="11.25">
      <c r="A146" s="80"/>
      <c r="B146" s="15"/>
      <c r="C146" s="15" t="s">
        <v>1252</v>
      </c>
      <c r="D146" s="104">
        <v>38407.06153935185</v>
      </c>
      <c r="E146" s="84">
        <v>28769.69201307215</v>
      </c>
      <c r="F146" s="95">
        <v>1.9419162720396659</v>
      </c>
      <c r="J146" s="83"/>
      <c r="K146" s="81"/>
      <c r="L146" s="84"/>
      <c r="M146" s="84"/>
    </row>
    <row r="147" spans="1:13" ht="11.25">
      <c r="A147" s="80"/>
      <c r="B147" s="15"/>
      <c r="C147" s="15" t="s">
        <v>1125</v>
      </c>
      <c r="D147" s="104">
        <v>38407.06909722222</v>
      </c>
      <c r="E147" s="84">
        <v>74675.95520080841</v>
      </c>
      <c r="F147" s="95">
        <v>0.3707298558964132</v>
      </c>
      <c r="J147" s="83"/>
      <c r="K147" s="81"/>
      <c r="L147" s="84"/>
      <c r="M147" s="84"/>
    </row>
    <row r="148" spans="1:13" ht="11.25">
      <c r="A148" s="80"/>
      <c r="B148" s="15"/>
      <c r="C148" s="15" t="s">
        <v>1284</v>
      </c>
      <c r="D148" s="104">
        <v>38407.07664351852</v>
      </c>
      <c r="E148" s="84">
        <v>124.95010992940063</v>
      </c>
      <c r="F148" s="95">
        <v>56.09913725029765</v>
      </c>
      <c r="J148" s="83"/>
      <c r="K148" s="81"/>
      <c r="L148" s="84"/>
      <c r="M148" s="84"/>
    </row>
    <row r="149" spans="1:13" ht="11.25">
      <c r="A149" s="80"/>
      <c r="B149" s="15"/>
      <c r="C149" s="15" t="s">
        <v>1231</v>
      </c>
      <c r="D149" s="104">
        <v>38407.084189814814</v>
      </c>
      <c r="E149" s="84">
        <v>184.4456270222923</v>
      </c>
      <c r="F149" s="95">
        <v>53.69958977586798</v>
      </c>
      <c r="J149" s="83"/>
      <c r="K149" s="81"/>
      <c r="L149" s="84"/>
      <c r="M149" s="84"/>
    </row>
    <row r="150" spans="1:13" ht="11.25">
      <c r="A150" s="80"/>
      <c r="B150" s="15"/>
      <c r="C150" s="15" t="s">
        <v>1233</v>
      </c>
      <c r="D150" s="104">
        <v>38407.09175925926</v>
      </c>
      <c r="E150" s="84">
        <v>42486.74101937486</v>
      </c>
      <c r="F150" s="95">
        <v>2.098861226763648</v>
      </c>
      <c r="J150" s="83"/>
      <c r="K150" s="81"/>
      <c r="L150" s="84"/>
      <c r="M150" s="84"/>
    </row>
    <row r="151" spans="1:13" ht="11.25">
      <c r="A151" s="80"/>
      <c r="B151" s="15"/>
      <c r="C151" s="15" t="s">
        <v>1236</v>
      </c>
      <c r="D151" s="104">
        <v>38407.09931712963</v>
      </c>
      <c r="E151" s="84">
        <v>29148.511766537707</v>
      </c>
      <c r="F151" s="95">
        <v>0.9089547798151955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4"/>
      <c r="E152" s="84"/>
      <c r="F152" s="95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5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5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5" t="s">
        <v>1077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5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5"/>
      <c r="J157" s="83"/>
      <c r="K157" s="81"/>
      <c r="L157" s="84"/>
      <c r="M157" s="84"/>
    </row>
    <row r="158" spans="1:13" ht="11.25">
      <c r="A158" s="80"/>
      <c r="B158" s="15"/>
      <c r="C158" s="15" t="s">
        <v>1078</v>
      </c>
      <c r="D158" s="105" t="s">
        <v>1079</v>
      </c>
      <c r="E158" s="84" t="s">
        <v>1080</v>
      </c>
      <c r="F158" s="95" t="s">
        <v>1088</v>
      </c>
      <c r="J158" s="83"/>
      <c r="K158" s="81"/>
      <c r="L158" s="84"/>
      <c r="M158" s="84"/>
    </row>
    <row r="159" spans="1:6" ht="11.25">
      <c r="A159" s="80" t="s">
        <v>1093</v>
      </c>
      <c r="B159" s="15"/>
      <c r="C159" s="15" t="s">
        <v>1084</v>
      </c>
      <c r="D159" s="105">
        <v>38406.80173611111</v>
      </c>
      <c r="E159" s="84">
        <v>821847.8249783079</v>
      </c>
      <c r="F159" s="95">
        <v>0.8983126401169064</v>
      </c>
    </row>
    <row r="160" spans="1:13" ht="11.25">
      <c r="A160" s="80"/>
      <c r="B160" s="15"/>
      <c r="C160" s="15" t="s">
        <v>1208</v>
      </c>
      <c r="D160" s="105">
        <v>38406.809282407405</v>
      </c>
      <c r="E160" s="84">
        <v>838.9671974073218</v>
      </c>
      <c r="F160" s="95">
        <v>1.8662341852387638</v>
      </c>
      <c r="L160" s="84"/>
      <c r="M160" s="84"/>
    </row>
    <row r="161" spans="1:12" ht="11.25">
      <c r="A161" s="80"/>
      <c r="B161" s="15"/>
      <c r="C161" s="15" t="s">
        <v>1209</v>
      </c>
      <c r="D161" s="105">
        <v>38406.81684027778</v>
      </c>
      <c r="E161" s="84">
        <v>1043288.7700536161</v>
      </c>
      <c r="F161" s="95">
        <v>2.622657252990661</v>
      </c>
      <c r="L161" s="84"/>
    </row>
    <row r="162" spans="1:13" ht="11.25">
      <c r="A162" s="80"/>
      <c r="B162" s="15"/>
      <c r="C162" s="15" t="s">
        <v>1147</v>
      </c>
      <c r="D162" s="105">
        <v>38406.82439814815</v>
      </c>
      <c r="E162" s="84">
        <v>808401.2031145762</v>
      </c>
      <c r="F162" s="95">
        <v>1.603730504827699</v>
      </c>
      <c r="L162" s="84"/>
      <c r="M162" s="76"/>
    </row>
    <row r="163" spans="1:6" ht="11.25">
      <c r="A163" s="80"/>
      <c r="B163" s="15"/>
      <c r="C163" s="15" t="s">
        <v>1201</v>
      </c>
      <c r="D163" s="105">
        <v>38406.83195601852</v>
      </c>
      <c r="E163" s="84">
        <v>4903408.330793225</v>
      </c>
      <c r="F163" s="95">
        <v>1.857422791641416</v>
      </c>
    </row>
    <row r="164" spans="1:13" ht="11.25">
      <c r="A164" s="80"/>
      <c r="B164" s="15"/>
      <c r="C164" s="15" t="s">
        <v>708</v>
      </c>
      <c r="D164" s="105">
        <v>38406.839525462965</v>
      </c>
      <c r="E164" s="84">
        <v>1076101.7267284377</v>
      </c>
      <c r="F164" s="95">
        <v>1.18514499617602</v>
      </c>
      <c r="J164" s="78"/>
      <c r="K164" s="78"/>
      <c r="L164" s="79"/>
      <c r="M164" s="79"/>
    </row>
    <row r="165" spans="1:13" ht="11.25">
      <c r="A165" s="80"/>
      <c r="B165" s="15"/>
      <c r="C165" s="15" t="s">
        <v>1145</v>
      </c>
      <c r="D165" s="105">
        <v>38406.847083333334</v>
      </c>
      <c r="E165" s="84">
        <v>826874.3938976105</v>
      </c>
      <c r="F165" s="95">
        <v>1.0291527572365682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1240</v>
      </c>
      <c r="D166" s="105">
        <v>38406.854629629626</v>
      </c>
      <c r="E166" s="84">
        <v>1008495.1691052354</v>
      </c>
      <c r="F166" s="95">
        <v>0.9232389130960368</v>
      </c>
      <c r="J166" s="83"/>
      <c r="K166" s="81"/>
      <c r="L166" s="84"/>
      <c r="M166" s="84"/>
    </row>
    <row r="167" spans="1:13" ht="11.25">
      <c r="A167" s="80"/>
      <c r="B167" s="15"/>
      <c r="C167" s="15" t="s">
        <v>1241</v>
      </c>
      <c r="D167" s="105">
        <v>38406.86219907407</v>
      </c>
      <c r="E167" s="84">
        <v>706903.9569346262</v>
      </c>
      <c r="F167" s="95">
        <v>2.561009065777311</v>
      </c>
      <c r="J167" s="83"/>
      <c r="K167" s="81"/>
      <c r="L167" s="84"/>
      <c r="M167" s="84"/>
    </row>
    <row r="168" spans="1:13" ht="11.25">
      <c r="A168" s="80"/>
      <c r="B168" s="15"/>
      <c r="C168" s="15" t="s">
        <v>1242</v>
      </c>
      <c r="D168" s="105">
        <v>38406.86974537037</v>
      </c>
      <c r="E168" s="84">
        <v>4085739.3530486766</v>
      </c>
      <c r="F168" s="95">
        <v>1.6624552209936665</v>
      </c>
      <c r="J168" s="83"/>
      <c r="K168" s="81"/>
      <c r="L168" s="84"/>
      <c r="M168" s="84"/>
    </row>
    <row r="169" spans="1:13" ht="11.25">
      <c r="A169" s="80"/>
      <c r="B169" s="15"/>
      <c r="C169" s="15" t="s">
        <v>1148</v>
      </c>
      <c r="D169" s="105">
        <v>38406.87731481482</v>
      </c>
      <c r="E169" s="84">
        <v>433579.37721165456</v>
      </c>
      <c r="F169" s="95">
        <v>0.6573523660915249</v>
      </c>
      <c r="J169" s="83"/>
      <c r="K169" s="81"/>
      <c r="L169" s="84"/>
      <c r="M169" s="84"/>
    </row>
    <row r="170" spans="1:13" ht="11.25">
      <c r="A170" s="80"/>
      <c r="B170" s="15"/>
      <c r="C170" s="15" t="s">
        <v>1202</v>
      </c>
      <c r="D170" s="105">
        <v>38406.9452662037</v>
      </c>
      <c r="E170" s="84">
        <v>833242.9271603178</v>
      </c>
      <c r="F170" s="95">
        <v>1.1403110777607288</v>
      </c>
      <c r="J170" s="83"/>
      <c r="K170" s="81"/>
      <c r="L170" s="84"/>
      <c r="M170" s="84"/>
    </row>
    <row r="171" spans="1:13" ht="11.25">
      <c r="A171" s="80"/>
      <c r="B171" s="15"/>
      <c r="C171" s="15" t="s">
        <v>1146</v>
      </c>
      <c r="D171" s="105">
        <v>38406.9528587963</v>
      </c>
      <c r="E171" s="84">
        <v>5181229.847134212</v>
      </c>
      <c r="F171" s="95">
        <v>0.8891741867227271</v>
      </c>
      <c r="J171" s="83"/>
      <c r="K171" s="81"/>
      <c r="L171" s="84"/>
      <c r="M171" s="84"/>
    </row>
    <row r="172" spans="1:13" ht="11.25">
      <c r="A172" s="80"/>
      <c r="B172" s="15"/>
      <c r="C172" s="15" t="s">
        <v>1243</v>
      </c>
      <c r="D172" s="105">
        <v>38406.96042824074</v>
      </c>
      <c r="E172" s="84">
        <v>2202894.379183008</v>
      </c>
      <c r="F172" s="95">
        <v>0.6162619030046471</v>
      </c>
      <c r="J172" s="83"/>
      <c r="K172" s="81"/>
      <c r="L172" s="84"/>
      <c r="M172" s="84"/>
    </row>
    <row r="173" spans="1:13" ht="11.25">
      <c r="A173" s="80"/>
      <c r="B173" s="15"/>
      <c r="C173" s="15" t="s">
        <v>1244</v>
      </c>
      <c r="D173" s="105">
        <v>38406.967986111114</v>
      </c>
      <c r="E173" s="84">
        <v>1223191.6201633771</v>
      </c>
      <c r="F173" s="95">
        <v>1.3817264920097065</v>
      </c>
      <c r="J173" s="83"/>
      <c r="K173" s="81"/>
      <c r="L173" s="84"/>
      <c r="M173" s="84"/>
    </row>
    <row r="174" spans="1:13" ht="11.25">
      <c r="A174" s="80"/>
      <c r="B174" s="15"/>
      <c r="C174" s="15" t="s">
        <v>1245</v>
      </c>
      <c r="D174" s="105">
        <v>38406.97556712963</v>
      </c>
      <c r="E174" s="84">
        <v>821806.4905700379</v>
      </c>
      <c r="F174" s="95">
        <v>1.091253973276178</v>
      </c>
      <c r="J174" s="83"/>
      <c r="K174" s="81"/>
      <c r="L174" s="84"/>
      <c r="M174" s="84"/>
    </row>
    <row r="175" spans="1:13" ht="11.25">
      <c r="A175" s="80"/>
      <c r="B175" s="15"/>
      <c r="C175" s="15" t="s">
        <v>1060</v>
      </c>
      <c r="D175" s="105">
        <v>38406.983125</v>
      </c>
      <c r="E175" s="84">
        <v>826721.9580019469</v>
      </c>
      <c r="F175" s="95">
        <v>0.5825661594743028</v>
      </c>
      <c r="J175" s="83"/>
      <c r="K175" s="81"/>
      <c r="L175" s="84"/>
      <c r="M175" s="84"/>
    </row>
    <row r="176" spans="1:13" ht="11.25">
      <c r="A176" s="80"/>
      <c r="B176" s="15"/>
      <c r="C176" s="15" t="s">
        <v>1155</v>
      </c>
      <c r="D176" s="105">
        <v>38406.99070601852</v>
      </c>
      <c r="E176" s="84">
        <v>1066156.1292814417</v>
      </c>
      <c r="F176" s="95">
        <v>1.88635792399892</v>
      </c>
      <c r="J176" s="83"/>
      <c r="K176" s="81"/>
      <c r="L176" s="84"/>
      <c r="M176" s="84"/>
    </row>
    <row r="177" spans="1:13" ht="11.25">
      <c r="A177" s="80"/>
      <c r="B177" s="15"/>
      <c r="C177" s="15" t="s">
        <v>1246</v>
      </c>
      <c r="D177" s="105">
        <v>38406.99827546296</v>
      </c>
      <c r="E177" s="84">
        <v>2558554.5186044024</v>
      </c>
      <c r="F177" s="95">
        <v>2.7397109904189882</v>
      </c>
      <c r="J177" s="83"/>
      <c r="K177" s="81"/>
      <c r="L177" s="84"/>
      <c r="M177" s="84"/>
    </row>
    <row r="178" spans="1:13" ht="11.25">
      <c r="A178" s="80"/>
      <c r="B178" s="15"/>
      <c r="C178" s="15" t="s">
        <v>1247</v>
      </c>
      <c r="D178" s="105">
        <v>38407.005833333336</v>
      </c>
      <c r="E178" s="84">
        <v>3980137.599212036</v>
      </c>
      <c r="F178" s="95">
        <v>3.6525334313991458</v>
      </c>
      <c r="J178" s="83"/>
      <c r="K178" s="81"/>
      <c r="L178" s="84"/>
      <c r="M178" s="84"/>
    </row>
    <row r="179" spans="1:13" ht="11.25">
      <c r="A179" s="80"/>
      <c r="B179" s="15"/>
      <c r="C179" s="15" t="s">
        <v>1296</v>
      </c>
      <c r="D179" s="105">
        <v>38407.01337962963</v>
      </c>
      <c r="E179" s="84">
        <v>593751.8861738655</v>
      </c>
      <c r="F179" s="95">
        <v>1.0863038050958205</v>
      </c>
      <c r="J179" s="83"/>
      <c r="K179" s="81"/>
      <c r="L179" s="84"/>
      <c r="M179" s="84"/>
    </row>
    <row r="180" spans="1:13" ht="11.25">
      <c r="A180" s="80"/>
      <c r="B180" s="15"/>
      <c r="C180" s="15" t="s">
        <v>1154</v>
      </c>
      <c r="D180" s="105">
        <v>38407.0209375</v>
      </c>
      <c r="E180" s="84">
        <v>817759.749359103</v>
      </c>
      <c r="F180" s="95">
        <v>1.8007605358676626</v>
      </c>
      <c r="J180" s="83"/>
      <c r="K180" s="81"/>
      <c r="L180" s="84"/>
      <c r="M180" s="84"/>
    </row>
    <row r="181" spans="1:13" ht="11.25">
      <c r="A181" s="80"/>
      <c r="B181" s="15"/>
      <c r="C181" s="15" t="s">
        <v>1248</v>
      </c>
      <c r="D181" s="105">
        <v>38407.028495370374</v>
      </c>
      <c r="E181" s="84">
        <v>939089.8837629466</v>
      </c>
      <c r="F181" s="95">
        <v>0.7198807060241027</v>
      </c>
      <c r="J181" s="83"/>
      <c r="K181" s="81"/>
      <c r="L181" s="84"/>
      <c r="M181" s="84"/>
    </row>
    <row r="182" spans="1:13" ht="11.25">
      <c r="A182" s="80"/>
      <c r="B182" s="15"/>
      <c r="C182" s="15" t="s">
        <v>1124</v>
      </c>
      <c r="D182" s="105">
        <v>38407.03605324074</v>
      </c>
      <c r="E182" s="84">
        <v>4919640.71508917</v>
      </c>
      <c r="F182" s="95">
        <v>0.698434370314681</v>
      </c>
      <c r="J182" s="83"/>
      <c r="K182" s="81"/>
      <c r="L182" s="84"/>
      <c r="M182" s="84"/>
    </row>
    <row r="183" spans="1:13" ht="11.25">
      <c r="A183" s="80"/>
      <c r="B183" s="15"/>
      <c r="C183" s="15" t="s">
        <v>1249</v>
      </c>
      <c r="D183" s="105">
        <v>38407.04362268518</v>
      </c>
      <c r="E183" s="84">
        <v>990135.854040659</v>
      </c>
      <c r="F183" s="95">
        <v>0.783077395060877</v>
      </c>
      <c r="J183" s="83"/>
      <c r="K183" s="81"/>
      <c r="L183" s="84"/>
      <c r="M183" s="84"/>
    </row>
    <row r="184" spans="1:13" ht="11.25">
      <c r="A184" s="80"/>
      <c r="B184" s="15"/>
      <c r="C184" s="15" t="s">
        <v>1250</v>
      </c>
      <c r="D184" s="105">
        <v>38407.05119212963</v>
      </c>
      <c r="E184" s="84">
        <v>1185427.087609676</v>
      </c>
      <c r="F184" s="95">
        <v>1.1301504267118385</v>
      </c>
      <c r="J184" s="83"/>
      <c r="K184" s="81"/>
      <c r="L184" s="84"/>
      <c r="M184" s="84"/>
    </row>
    <row r="185" spans="1:13" ht="11.25">
      <c r="A185" s="80"/>
      <c r="B185" s="15"/>
      <c r="C185" s="15" t="s">
        <v>1252</v>
      </c>
      <c r="D185" s="105">
        <v>38407.05876157407</v>
      </c>
      <c r="E185" s="84">
        <v>845475.8549246287</v>
      </c>
      <c r="F185" s="95">
        <v>1.3561840138499526</v>
      </c>
      <c r="J185" s="83"/>
      <c r="K185" s="81"/>
      <c r="L185" s="84"/>
      <c r="M185" s="84"/>
    </row>
    <row r="186" spans="1:13" ht="11.25">
      <c r="A186" s="80"/>
      <c r="B186" s="15"/>
      <c r="C186" s="74" t="s">
        <v>1125</v>
      </c>
      <c r="D186" s="105">
        <v>38407.06631944444</v>
      </c>
      <c r="E186" s="84">
        <v>432142.49590568035</v>
      </c>
      <c r="F186" s="95">
        <v>0.48815294257292696</v>
      </c>
      <c r="J186" s="83"/>
      <c r="K186" s="81"/>
      <c r="L186" s="84"/>
      <c r="M186" s="84"/>
    </row>
    <row r="187" spans="1:13" ht="11.25">
      <c r="A187" s="80"/>
      <c r="C187" s="74" t="s">
        <v>1284</v>
      </c>
      <c r="D187" s="105">
        <v>38407.07387731481</v>
      </c>
      <c r="E187" s="74">
        <v>701.1520297990968</v>
      </c>
      <c r="F187" s="97">
        <v>8.742180938471002</v>
      </c>
      <c r="J187" s="83"/>
      <c r="K187" s="81"/>
      <c r="L187" s="84"/>
      <c r="M187" s="84"/>
    </row>
    <row r="188" spans="1:13" ht="11.25">
      <c r="A188" s="80"/>
      <c r="C188" s="74" t="s">
        <v>1231</v>
      </c>
      <c r="D188" s="105">
        <v>38407.081412037034</v>
      </c>
      <c r="E188" s="74">
        <v>5163777.473556432</v>
      </c>
      <c r="F188" s="97">
        <v>2.0740591188142403</v>
      </c>
      <c r="J188" s="83"/>
      <c r="K188" s="81"/>
      <c r="L188" s="84"/>
      <c r="M188" s="84"/>
    </row>
    <row r="189" spans="1:13" ht="11.25">
      <c r="A189" s="80"/>
      <c r="C189" s="74" t="s">
        <v>1233</v>
      </c>
      <c r="D189" s="105">
        <v>38407.08896990741</v>
      </c>
      <c r="E189" s="74">
        <v>592948.3863513606</v>
      </c>
      <c r="F189" s="97">
        <v>1.69628959707876</v>
      </c>
      <c r="J189" s="83"/>
      <c r="K189" s="81"/>
      <c r="L189" s="84"/>
      <c r="M189" s="84"/>
    </row>
    <row r="190" spans="1:13" ht="11.25">
      <c r="A190" s="80"/>
      <c r="C190" s="74" t="s">
        <v>1236</v>
      </c>
      <c r="D190" s="105">
        <v>38407.09653935185</v>
      </c>
      <c r="E190" s="74">
        <v>844686.6627562209</v>
      </c>
      <c r="F190" s="97">
        <v>0.7630573085852065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7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7" t="s">
        <v>1077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1078</v>
      </c>
      <c r="D197" s="105" t="s">
        <v>1079</v>
      </c>
      <c r="E197" s="74" t="s">
        <v>1080</v>
      </c>
      <c r="F197" s="97" t="s">
        <v>1088</v>
      </c>
    </row>
    <row r="198" spans="1:13" ht="11.25">
      <c r="A198" s="80" t="s">
        <v>1094</v>
      </c>
      <c r="C198" s="74" t="s">
        <v>1084</v>
      </c>
      <c r="D198" s="105">
        <v>38406.80038194444</v>
      </c>
      <c r="E198" s="74">
        <v>436685.87035036087</v>
      </c>
      <c r="F198" s="97">
        <v>0.11078033472324167</v>
      </c>
      <c r="J198" s="78"/>
      <c r="K198" s="78"/>
      <c r="L198" s="79"/>
      <c r="M198" s="79"/>
    </row>
    <row r="199" spans="1:13" ht="11.25">
      <c r="A199" s="80"/>
      <c r="C199" s="74" t="s">
        <v>1208</v>
      </c>
      <c r="D199" s="105">
        <v>38406.80793981482</v>
      </c>
      <c r="E199" s="74">
        <v>6902.018514970938</v>
      </c>
      <c r="F199" s="97">
        <v>1.9760856103687217</v>
      </c>
      <c r="H199" s="82"/>
      <c r="J199" s="83"/>
      <c r="K199" s="81"/>
      <c r="L199" s="84"/>
      <c r="M199" s="84"/>
    </row>
    <row r="200" spans="1:13" ht="11.25">
      <c r="A200" s="80"/>
      <c r="C200" s="74" t="s">
        <v>1209</v>
      </c>
      <c r="D200" s="105">
        <v>38406.815474537034</v>
      </c>
      <c r="E200" s="74">
        <v>449493.2513917262</v>
      </c>
      <c r="F200" s="97">
        <v>1.692085297504026</v>
      </c>
      <c r="J200" s="83"/>
      <c r="K200" s="81"/>
      <c r="L200" s="84"/>
      <c r="M200" s="84"/>
    </row>
    <row r="201" spans="1:13" ht="11.25">
      <c r="A201" s="80"/>
      <c r="C201" s="74" t="s">
        <v>1147</v>
      </c>
      <c r="D201" s="105">
        <v>38406.82305555556</v>
      </c>
      <c r="E201" s="74">
        <v>441085.9079826673</v>
      </c>
      <c r="F201" s="97">
        <v>2.0937385007724734</v>
      </c>
      <c r="J201" s="83"/>
      <c r="K201" s="81"/>
      <c r="L201" s="84"/>
      <c r="M201" s="84"/>
    </row>
    <row r="202" spans="1:13" ht="11.25">
      <c r="A202" s="80"/>
      <c r="C202" s="74" t="s">
        <v>1201</v>
      </c>
      <c r="D202" s="105">
        <v>38406.83060185185</v>
      </c>
      <c r="E202" s="74">
        <v>322182.8211509387</v>
      </c>
      <c r="F202" s="97">
        <v>1.5404232766615868</v>
      </c>
      <c r="J202" s="83"/>
      <c r="K202" s="81"/>
      <c r="L202" s="84"/>
      <c r="M202" s="84"/>
    </row>
    <row r="203" spans="1:13" ht="11.25">
      <c r="A203" s="80"/>
      <c r="C203" s="74" t="s">
        <v>708</v>
      </c>
      <c r="D203" s="105">
        <v>38406.838171296295</v>
      </c>
      <c r="E203" s="74">
        <v>324359.9374394466</v>
      </c>
      <c r="F203" s="97">
        <v>1.824608550858768</v>
      </c>
      <c r="J203" s="83"/>
      <c r="K203" s="81"/>
      <c r="L203" s="84"/>
      <c r="M203" s="84"/>
    </row>
    <row r="204" spans="1:13" ht="11.25">
      <c r="A204" s="80"/>
      <c r="C204" s="74" t="s">
        <v>1145</v>
      </c>
      <c r="D204" s="105">
        <v>38406.84574074074</v>
      </c>
      <c r="E204" s="74">
        <v>448434.3513914794</v>
      </c>
      <c r="F204" s="97">
        <v>0.5837010879665265</v>
      </c>
      <c r="J204" s="83"/>
      <c r="K204" s="81"/>
      <c r="L204" s="84"/>
      <c r="M204" s="84"/>
    </row>
    <row r="205" spans="1:13" ht="11.25">
      <c r="A205" s="80"/>
      <c r="C205" s="74" t="s">
        <v>1240</v>
      </c>
      <c r="D205" s="105">
        <v>38406.85328703704</v>
      </c>
      <c r="E205" s="74">
        <v>347303.4037272086</v>
      </c>
      <c r="F205" s="97">
        <v>0.564962481911198</v>
      </c>
      <c r="J205" s="83"/>
      <c r="K205" s="81"/>
      <c r="L205" s="84"/>
      <c r="M205" s="84"/>
    </row>
    <row r="206" spans="1:13" ht="11.25">
      <c r="A206" s="80"/>
      <c r="C206" s="74" t="s">
        <v>1241</v>
      </c>
      <c r="D206" s="105">
        <v>38406.86084490741</v>
      </c>
      <c r="E206" s="74">
        <v>708981.138027509</v>
      </c>
      <c r="F206" s="97">
        <v>1.3706658765846842</v>
      </c>
      <c r="J206" s="83"/>
      <c r="K206" s="81"/>
      <c r="L206" s="84"/>
      <c r="M206" s="84"/>
    </row>
    <row r="207" spans="1:13" ht="11.25">
      <c r="A207" s="80"/>
      <c r="C207" s="74" t="s">
        <v>1242</v>
      </c>
      <c r="D207" s="105">
        <v>38406.86840277778</v>
      </c>
      <c r="E207" s="74">
        <v>489486.75100644433</v>
      </c>
      <c r="F207" s="97">
        <v>3.2566465228064954</v>
      </c>
      <c r="J207" s="83"/>
      <c r="K207" s="81"/>
      <c r="L207" s="84"/>
      <c r="M207" s="84"/>
    </row>
    <row r="208" spans="1:13" ht="11.25">
      <c r="A208" s="80"/>
      <c r="C208" s="74" t="s">
        <v>1148</v>
      </c>
      <c r="D208" s="105">
        <v>38406.87596064815</v>
      </c>
      <c r="E208" s="74">
        <v>290228.22686640423</v>
      </c>
      <c r="F208" s="97">
        <v>1.0918953540305094</v>
      </c>
      <c r="J208" s="83"/>
      <c r="K208" s="81"/>
      <c r="L208" s="84"/>
      <c r="M208" s="84"/>
    </row>
    <row r="209" spans="1:13" ht="11.25">
      <c r="A209" s="80"/>
      <c r="C209" s="74" t="s">
        <v>1202</v>
      </c>
      <c r="D209" s="105">
        <v>38406.94391203704</v>
      </c>
      <c r="E209" s="74">
        <v>455149.9154688517</v>
      </c>
      <c r="F209" s="97">
        <v>3.2880607379932996</v>
      </c>
      <c r="J209" s="83"/>
      <c r="K209" s="81"/>
      <c r="L209" s="84"/>
      <c r="M209" s="84"/>
    </row>
    <row r="210" spans="1:13" ht="11.25">
      <c r="A210" s="80"/>
      <c r="C210" s="74" t="s">
        <v>1146</v>
      </c>
      <c r="D210" s="105">
        <v>38406.95150462963</v>
      </c>
      <c r="E210" s="74">
        <v>316622.7754731178</v>
      </c>
      <c r="F210" s="97">
        <v>1.79411634597807</v>
      </c>
      <c r="J210" s="83"/>
      <c r="K210" s="81"/>
      <c r="L210" s="84"/>
      <c r="M210" s="84"/>
    </row>
    <row r="211" spans="1:13" ht="11.25">
      <c r="A211" s="80"/>
      <c r="C211" s="74" t="s">
        <v>1243</v>
      </c>
      <c r="D211" s="105">
        <v>38406.959074074075</v>
      </c>
      <c r="E211" s="74">
        <v>402156.45300102234</v>
      </c>
      <c r="F211" s="97">
        <v>0.6859377512048098</v>
      </c>
      <c r="J211" s="83"/>
      <c r="K211" s="81"/>
      <c r="L211" s="84"/>
      <c r="M211" s="84"/>
    </row>
    <row r="212" spans="1:13" ht="11.25">
      <c r="A212" s="80"/>
      <c r="C212" s="74" t="s">
        <v>1244</v>
      </c>
      <c r="D212" s="105">
        <v>38406.966631944444</v>
      </c>
      <c r="E212" s="74">
        <v>386702.64713160193</v>
      </c>
      <c r="F212" s="97">
        <v>1.2885828364264966</v>
      </c>
      <c r="J212" s="83"/>
      <c r="K212" s="81"/>
      <c r="L212" s="84"/>
      <c r="M212" s="84"/>
    </row>
    <row r="213" spans="1:13" ht="11.25">
      <c r="A213" s="80"/>
      <c r="C213" s="74" t="s">
        <v>1245</v>
      </c>
      <c r="D213" s="105">
        <v>38406.97421296296</v>
      </c>
      <c r="E213" s="74">
        <v>716159.2668291728</v>
      </c>
      <c r="F213" s="97">
        <v>1.9706114448559182</v>
      </c>
      <c r="J213" s="83"/>
      <c r="K213" s="81"/>
      <c r="L213" s="84"/>
      <c r="M213" s="84"/>
    </row>
    <row r="214" spans="1:13" ht="11.25">
      <c r="A214" s="80"/>
      <c r="C214" s="74" t="s">
        <v>1060</v>
      </c>
      <c r="D214" s="105">
        <v>38406.981770833336</v>
      </c>
      <c r="E214" s="74">
        <v>463986.6423651377</v>
      </c>
      <c r="F214" s="97">
        <v>2.0380425447105908</v>
      </c>
      <c r="J214" s="83"/>
      <c r="K214" s="81"/>
      <c r="L214" s="84"/>
      <c r="M214" s="84"/>
    </row>
    <row r="215" spans="1:13" ht="11.25">
      <c r="A215" s="80"/>
      <c r="C215" s="74" t="s">
        <v>1155</v>
      </c>
      <c r="D215" s="105">
        <v>38406.989340277774</v>
      </c>
      <c r="E215" s="74">
        <v>458900.8978835741</v>
      </c>
      <c r="F215" s="97">
        <v>3.3162106677772996</v>
      </c>
      <c r="J215" s="83"/>
      <c r="K215" s="81"/>
      <c r="L215" s="84"/>
      <c r="M215" s="84"/>
    </row>
    <row r="216" spans="1:13" ht="11.25">
      <c r="A216" s="80"/>
      <c r="C216" s="74" t="s">
        <v>1246</v>
      </c>
      <c r="D216" s="105">
        <v>38406.9969212963</v>
      </c>
      <c r="E216" s="74">
        <v>414382.4693506559</v>
      </c>
      <c r="F216" s="97">
        <v>1.1072632776119449</v>
      </c>
      <c r="J216" s="83"/>
      <c r="K216" s="81"/>
      <c r="L216" s="84"/>
      <c r="M216" s="84"/>
    </row>
    <row r="217" spans="1:13" ht="11.25">
      <c r="A217" s="80"/>
      <c r="C217" s="74" t="s">
        <v>1247</v>
      </c>
      <c r="D217" s="105">
        <v>38407.004479166666</v>
      </c>
      <c r="E217" s="74">
        <v>525515.607375145</v>
      </c>
      <c r="F217" s="97">
        <v>1.330346942562133</v>
      </c>
      <c r="J217" s="83"/>
      <c r="K217" s="81"/>
      <c r="L217" s="84"/>
      <c r="M217" s="84"/>
    </row>
    <row r="218" spans="1:13" ht="11.25">
      <c r="A218" s="80"/>
      <c r="C218" s="74" t="s">
        <v>1296</v>
      </c>
      <c r="D218" s="105">
        <v>38407.012025462966</v>
      </c>
      <c r="E218" s="74">
        <v>477251.3002963066</v>
      </c>
      <c r="F218" s="97">
        <v>3.948888292233527</v>
      </c>
      <c r="J218" s="83"/>
      <c r="K218" s="81"/>
      <c r="L218" s="84"/>
      <c r="M218" s="84"/>
    </row>
    <row r="219" spans="1:13" ht="11.25">
      <c r="A219" s="80"/>
      <c r="C219" s="74" t="s">
        <v>1154</v>
      </c>
      <c r="D219" s="105">
        <v>38407.019594907404</v>
      </c>
      <c r="E219" s="74">
        <v>467244.50534137094</v>
      </c>
      <c r="F219" s="97">
        <v>2.4859629893812154</v>
      </c>
      <c r="J219" s="83"/>
      <c r="K219" s="81"/>
      <c r="L219" s="84"/>
      <c r="M219" s="84"/>
    </row>
    <row r="220" spans="1:13" ht="11.25">
      <c r="A220" s="80"/>
      <c r="C220" s="74" t="s">
        <v>1248</v>
      </c>
      <c r="D220" s="105">
        <v>38407.027141203704</v>
      </c>
      <c r="E220" s="74">
        <v>417605.9893260002</v>
      </c>
      <c r="F220" s="97">
        <v>0.35445254082940386</v>
      </c>
      <c r="J220" s="83"/>
      <c r="K220" s="81"/>
      <c r="L220" s="84"/>
      <c r="M220" s="84"/>
    </row>
    <row r="221" spans="1:13" ht="11.25">
      <c r="A221" s="80"/>
      <c r="C221" s="74" t="s">
        <v>1124</v>
      </c>
      <c r="D221" s="105">
        <v>38407.03469907407</v>
      </c>
      <c r="E221" s="74">
        <v>338586.2150789896</v>
      </c>
      <c r="F221" s="97">
        <v>2.512717391604538</v>
      </c>
      <c r="J221" s="83"/>
      <c r="K221" s="81"/>
      <c r="L221" s="84"/>
      <c r="M221" s="84"/>
    </row>
    <row r="222" spans="1:13" ht="11.25">
      <c r="A222" s="80"/>
      <c r="C222" s="74" t="s">
        <v>1249</v>
      </c>
      <c r="D222" s="105">
        <v>38407.04226851852</v>
      </c>
      <c r="E222" s="74">
        <v>589831.2239106497</v>
      </c>
      <c r="F222" s="97">
        <v>1.7849761911750546</v>
      </c>
      <c r="J222" s="83"/>
      <c r="K222" s="81"/>
      <c r="L222" s="84"/>
      <c r="M222" s="84"/>
    </row>
    <row r="223" spans="1:13" ht="11.25">
      <c r="A223" s="80"/>
      <c r="C223" s="74" t="s">
        <v>1250</v>
      </c>
      <c r="D223" s="105">
        <v>38407.049837962964</v>
      </c>
      <c r="E223" s="74">
        <v>346554.33141311014</v>
      </c>
      <c r="F223" s="97">
        <v>1.3744106917221872</v>
      </c>
      <c r="J223" s="83"/>
      <c r="K223" s="81"/>
      <c r="L223" s="84"/>
      <c r="M223" s="84"/>
    </row>
    <row r="224" spans="1:13" ht="11.25">
      <c r="A224" s="80"/>
      <c r="C224" s="74" t="s">
        <v>1252</v>
      </c>
      <c r="D224" s="105">
        <v>38407.05740740741</v>
      </c>
      <c r="E224" s="74">
        <v>466943.0203450521</v>
      </c>
      <c r="F224" s="97">
        <v>1.265446824540662</v>
      </c>
      <c r="J224" s="83"/>
      <c r="K224" s="81"/>
      <c r="L224" s="84"/>
      <c r="M224" s="84"/>
    </row>
    <row r="225" spans="1:13" ht="11.25">
      <c r="A225" s="80"/>
      <c r="C225" s="74" t="s">
        <v>1125</v>
      </c>
      <c r="D225" s="105">
        <v>38407.06496527778</v>
      </c>
      <c r="E225" s="74">
        <v>300143.09563271207</v>
      </c>
      <c r="F225" s="97">
        <v>2.106615497393525</v>
      </c>
      <c r="J225" s="83"/>
      <c r="K225" s="81"/>
      <c r="L225" s="84"/>
      <c r="M225" s="84"/>
    </row>
    <row r="226" spans="1:13" ht="11.25">
      <c r="A226" s="80"/>
      <c r="C226" s="74" t="s">
        <v>1284</v>
      </c>
      <c r="D226" s="105">
        <v>38407.07252314815</v>
      </c>
      <c r="E226" s="74">
        <v>7027.118360854685</v>
      </c>
      <c r="F226" s="97">
        <v>1.2763187749960303</v>
      </c>
      <c r="J226" s="83"/>
      <c r="K226" s="81"/>
      <c r="L226" s="84"/>
      <c r="M226" s="84"/>
    </row>
    <row r="227" spans="1:6" ht="11.25">
      <c r="A227" s="80"/>
      <c r="C227" s="74" t="s">
        <v>1231</v>
      </c>
      <c r="D227" s="105">
        <v>38407.08006944445</v>
      </c>
      <c r="E227" s="74">
        <v>335740.3247984251</v>
      </c>
      <c r="F227" s="97">
        <v>1.0062660379555795</v>
      </c>
    </row>
    <row r="228" spans="1:13" ht="11.25">
      <c r="A228" s="80"/>
      <c r="C228" s="74" t="s">
        <v>1233</v>
      </c>
      <c r="D228" s="105">
        <v>38407.08761574074</v>
      </c>
      <c r="E228" s="74">
        <v>509770.89278252923</v>
      </c>
      <c r="F228" s="97">
        <v>1.3508017199070528</v>
      </c>
      <c r="H228" s="83"/>
      <c r="M228" s="77"/>
    </row>
    <row r="229" spans="1:6" ht="11.25">
      <c r="A229" s="80"/>
      <c r="C229" s="74" t="s">
        <v>1236</v>
      </c>
      <c r="D229" s="105">
        <v>38407.095185185186</v>
      </c>
      <c r="E229" s="74">
        <v>478925.3676555952</v>
      </c>
      <c r="F229" s="97">
        <v>0.6679056951191411</v>
      </c>
    </row>
    <row r="230" ht="11.25">
      <c r="A230" s="80"/>
    </row>
    <row r="231" spans="1:6" ht="11.25">
      <c r="A231" s="80"/>
      <c r="E231" s="74">
        <v>799516.3286641873</v>
      </c>
      <c r="F231" s="97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7" t="s">
        <v>1077</v>
      </c>
    </row>
    <row r="234" ht="11.25">
      <c r="A234" s="80"/>
    </row>
    <row r="235" ht="11.25">
      <c r="A235" s="80"/>
    </row>
    <row r="236" spans="1:6" ht="11.25">
      <c r="A236" s="80"/>
      <c r="C236" s="74" t="s">
        <v>1078</v>
      </c>
      <c r="D236" s="105" t="s">
        <v>1079</v>
      </c>
      <c r="E236" s="74" t="s">
        <v>1080</v>
      </c>
      <c r="F236" s="97" t="s">
        <v>1088</v>
      </c>
    </row>
    <row r="237" spans="1:6" ht="11.25">
      <c r="A237" s="80" t="s">
        <v>1070</v>
      </c>
      <c r="C237" s="74" t="s">
        <v>1084</v>
      </c>
      <c r="D237" s="105">
        <v>38406.80400462963</v>
      </c>
      <c r="E237" s="74">
        <v>331738.23657244054</v>
      </c>
      <c r="F237" s="97">
        <v>2.9510130796385035</v>
      </c>
    </row>
    <row r="238" spans="1:6" ht="11.25">
      <c r="A238" s="80"/>
      <c r="C238" s="74" t="s">
        <v>1208</v>
      </c>
      <c r="D238" s="105">
        <v>38406.81155092592</v>
      </c>
      <c r="E238" s="74">
        <v>6330.909267576253</v>
      </c>
      <c r="F238" s="97">
        <v>2.101985201159618</v>
      </c>
    </row>
    <row r="239" spans="1:6" ht="11.25">
      <c r="A239" s="80"/>
      <c r="C239" s="74" t="s">
        <v>1209</v>
      </c>
      <c r="D239" s="105">
        <v>38406.81912037037</v>
      </c>
      <c r="E239" s="74">
        <v>263602.4128719114</v>
      </c>
      <c r="F239" s="97">
        <v>2.6409321571882067</v>
      </c>
    </row>
    <row r="240" spans="1:6" ht="11.25">
      <c r="A240" s="80"/>
      <c r="C240" s="74" t="s">
        <v>1147</v>
      </c>
      <c r="D240" s="105">
        <v>38406.82666666667</v>
      </c>
      <c r="E240" s="74">
        <v>343289.6771871668</v>
      </c>
      <c r="F240" s="97">
        <v>1.7111110757102237</v>
      </c>
    </row>
    <row r="241" spans="1:6" ht="11.25">
      <c r="A241" s="80"/>
      <c r="C241" s="74" t="s">
        <v>1201</v>
      </c>
      <c r="D241" s="105">
        <v>38406.83423611111</v>
      </c>
      <c r="E241" s="74">
        <v>10119.021138862905</v>
      </c>
      <c r="F241" s="97">
        <v>1.7114689438130584</v>
      </c>
    </row>
    <row r="242" spans="1:6" ht="11.25">
      <c r="A242" s="80"/>
      <c r="C242" s="74" t="s">
        <v>708</v>
      </c>
      <c r="D242" s="105">
        <v>38406.84180555555</v>
      </c>
      <c r="E242" s="74">
        <v>311091.8826800104</v>
      </c>
      <c r="F242" s="97">
        <v>2.005498930585794</v>
      </c>
    </row>
    <row r="243" spans="1:6" ht="11.25">
      <c r="A243" s="80"/>
      <c r="C243" s="74" t="s">
        <v>1145</v>
      </c>
      <c r="D243" s="105">
        <v>38406.84936342593</v>
      </c>
      <c r="E243" s="74">
        <v>350617.2234945637</v>
      </c>
      <c r="F243" s="97">
        <v>2.567101919382005</v>
      </c>
    </row>
    <row r="244" spans="1:6" ht="11.25">
      <c r="A244" s="80"/>
      <c r="C244" s="74" t="s">
        <v>1240</v>
      </c>
      <c r="D244" s="105">
        <v>38406.85690972222</v>
      </c>
      <c r="E244" s="74">
        <v>375403.8094538333</v>
      </c>
      <c r="F244" s="97">
        <v>1.0417551322944683</v>
      </c>
    </row>
    <row r="245" spans="1:6" ht="11.25">
      <c r="A245" s="80"/>
      <c r="C245" s="74" t="s">
        <v>1241</v>
      </c>
      <c r="D245" s="105">
        <v>38406.86446759259</v>
      </c>
      <c r="E245" s="74">
        <v>384686.81827528006</v>
      </c>
      <c r="F245" s="97">
        <v>0.32707710660213246</v>
      </c>
    </row>
    <row r="246" spans="1:6" ht="11.25">
      <c r="A246" s="80"/>
      <c r="C246" s="74" t="s">
        <v>1242</v>
      </c>
      <c r="D246" s="105">
        <v>38406.872025462966</v>
      </c>
      <c r="E246" s="74">
        <v>53415.01538243371</v>
      </c>
      <c r="F246" s="97">
        <v>2.6654630147058525</v>
      </c>
    </row>
    <row r="247" spans="1:6" ht="11.25">
      <c r="A247" s="80"/>
      <c r="C247" s="74" t="s">
        <v>1148</v>
      </c>
      <c r="D247" s="105">
        <v>38406.879594907405</v>
      </c>
      <c r="E247" s="74">
        <v>512521.38482782326</v>
      </c>
      <c r="F247" s="97">
        <v>1.7336075245405937</v>
      </c>
    </row>
    <row r="248" spans="1:6" ht="11.25">
      <c r="A248" s="80"/>
      <c r="C248" s="74" t="s">
        <v>1202</v>
      </c>
      <c r="D248" s="105">
        <v>38406.947534722225</v>
      </c>
      <c r="E248" s="74">
        <v>367344.36467129015</v>
      </c>
      <c r="F248" s="97">
        <v>2.2681628166686187</v>
      </c>
    </row>
    <row r="249" spans="1:6" ht="11.25">
      <c r="A249" s="80"/>
      <c r="C249" s="74" t="s">
        <v>1146</v>
      </c>
      <c r="D249" s="105">
        <v>38406.95512731482</v>
      </c>
      <c r="E249" s="74">
        <v>7942.550666397194</v>
      </c>
      <c r="F249" s="97">
        <v>1.6111651927561126</v>
      </c>
    </row>
    <row r="250" spans="1:6" ht="11.25">
      <c r="A250" s="80"/>
      <c r="C250" s="74" t="s">
        <v>1243</v>
      </c>
      <c r="D250" s="105">
        <v>38406.96270833333</v>
      </c>
      <c r="E250" s="74">
        <v>183124.8045412307</v>
      </c>
      <c r="F250" s="97">
        <v>1.0466556064534962</v>
      </c>
    </row>
    <row r="251" spans="1:6" ht="11.25">
      <c r="A251" s="80"/>
      <c r="C251" s="74" t="s">
        <v>1244</v>
      </c>
      <c r="D251" s="105">
        <v>38406.97027777778</v>
      </c>
      <c r="E251" s="74">
        <v>341682.20513887354</v>
      </c>
      <c r="F251" s="97">
        <v>1.8334286839988099</v>
      </c>
    </row>
    <row r="252" spans="1:6" ht="11.25">
      <c r="A252" s="80"/>
      <c r="C252" s="74" t="s">
        <v>1245</v>
      </c>
      <c r="D252" s="105">
        <v>38406.97783564815</v>
      </c>
      <c r="E252" s="74">
        <v>300738.88076030195</v>
      </c>
      <c r="F252" s="97">
        <v>2.498695074881637</v>
      </c>
    </row>
    <row r="253" spans="1:6" ht="11.25">
      <c r="A253" s="80"/>
      <c r="C253" s="74" t="s">
        <v>1060</v>
      </c>
      <c r="D253" s="105">
        <v>38406.98540509259</v>
      </c>
      <c r="E253" s="74">
        <v>369300.5214167028</v>
      </c>
      <c r="F253" s="97">
        <v>1.0291780202771277</v>
      </c>
    </row>
    <row r="254" spans="1:6" ht="11.25">
      <c r="A254" s="80"/>
      <c r="C254" s="74" t="s">
        <v>1155</v>
      </c>
      <c r="D254" s="105">
        <v>38406.99298611111</v>
      </c>
      <c r="E254" s="74">
        <v>294891.05405706743</v>
      </c>
      <c r="F254" s="97">
        <v>1.9714206708889455</v>
      </c>
    </row>
    <row r="255" spans="1:6" ht="11.25">
      <c r="A255" s="80"/>
      <c r="C255" s="74" t="s">
        <v>1246</v>
      </c>
      <c r="D255" s="105">
        <v>38407.000543981485</v>
      </c>
      <c r="E255" s="74">
        <v>147328.6765932415</v>
      </c>
      <c r="F255" s="97">
        <v>1.0611381775291122</v>
      </c>
    </row>
    <row r="256" spans="1:6" ht="11.25">
      <c r="A256" s="80"/>
      <c r="C256" s="74" t="s">
        <v>1247</v>
      </c>
      <c r="D256" s="105">
        <v>38407.008101851854</v>
      </c>
      <c r="E256" s="74">
        <v>43009.13791404813</v>
      </c>
      <c r="F256" s="97">
        <v>1.3295165565878926</v>
      </c>
    </row>
    <row r="257" spans="1:6" ht="11.25">
      <c r="A257" s="80"/>
      <c r="C257" s="74" t="s">
        <v>1296</v>
      </c>
      <c r="D257" s="105">
        <v>38407.015648148146</v>
      </c>
      <c r="E257" s="74">
        <v>459291.0634211528</v>
      </c>
      <c r="F257" s="97">
        <v>3.4534454621710973</v>
      </c>
    </row>
    <row r="258" spans="1:6" ht="11.25">
      <c r="A258" s="80"/>
      <c r="C258" s="74" t="s">
        <v>1154</v>
      </c>
      <c r="D258" s="105">
        <v>38407.02321759259</v>
      </c>
      <c r="E258" s="74">
        <v>375713.2710237183</v>
      </c>
      <c r="F258" s="97">
        <v>0.5010073960405744</v>
      </c>
    </row>
    <row r="259" spans="1:6" ht="11.25">
      <c r="A259" s="80"/>
      <c r="C259" s="74" t="s">
        <v>1248</v>
      </c>
      <c r="D259" s="105">
        <v>38407.03076388889</v>
      </c>
      <c r="E259" s="74">
        <v>490855.6431063062</v>
      </c>
      <c r="F259" s="97">
        <v>2.29146155751408</v>
      </c>
    </row>
    <row r="260" spans="1:6" ht="11.25">
      <c r="A260" s="80"/>
      <c r="C260" s="74" t="s">
        <v>1124</v>
      </c>
      <c r="D260" s="105">
        <v>38407.03832175926</v>
      </c>
      <c r="E260" s="74">
        <v>12234.3095946584</v>
      </c>
      <c r="F260" s="97">
        <v>3.107564042666903</v>
      </c>
    </row>
    <row r="261" spans="1:6" ht="11.25">
      <c r="A261" s="80"/>
      <c r="C261" s="74" t="s">
        <v>1249</v>
      </c>
      <c r="D261" s="105">
        <v>38407.04591435185</v>
      </c>
      <c r="E261" s="74">
        <v>486069.7761912221</v>
      </c>
      <c r="F261" s="97">
        <v>1.4333525126975308</v>
      </c>
    </row>
    <row r="262" spans="1:6" ht="11.25">
      <c r="A262" s="80"/>
      <c r="C262" s="74" t="s">
        <v>1250</v>
      </c>
      <c r="D262" s="105">
        <v>38407.05347222222</v>
      </c>
      <c r="E262" s="74">
        <v>337769.38338356337</v>
      </c>
      <c r="F262" s="97">
        <v>1.594594639809697</v>
      </c>
    </row>
    <row r="263" spans="1:6" ht="11.25">
      <c r="A263" s="80"/>
      <c r="C263" s="74" t="s">
        <v>1252</v>
      </c>
      <c r="D263" s="105">
        <v>38407.06103009259</v>
      </c>
      <c r="E263" s="74">
        <v>399822.24669887515</v>
      </c>
      <c r="F263" s="97">
        <v>2.610738874630974</v>
      </c>
    </row>
    <row r="264" spans="1:6" ht="11.25">
      <c r="A264" s="80"/>
      <c r="C264" s="74" t="s">
        <v>1125</v>
      </c>
      <c r="D264" s="105">
        <v>38407.06859953704</v>
      </c>
      <c r="E264" s="74">
        <v>556213.0217414268</v>
      </c>
      <c r="F264" s="97">
        <v>1.6937760842545608</v>
      </c>
    </row>
    <row r="265" spans="1:6" ht="11.25">
      <c r="A265" s="80"/>
      <c r="C265" s="74" t="s">
        <v>1284</v>
      </c>
      <c r="D265" s="105">
        <v>38407.076145833336</v>
      </c>
      <c r="E265" s="74">
        <v>7715.089191996217</v>
      </c>
      <c r="F265" s="97">
        <v>1.3048999815195492</v>
      </c>
    </row>
    <row r="266" spans="1:6" ht="11.25">
      <c r="A266" s="80"/>
      <c r="C266" s="74" t="s">
        <v>1231</v>
      </c>
      <c r="D266" s="105">
        <v>38407.08369212963</v>
      </c>
      <c r="E266" s="74">
        <v>9510.859658997928</v>
      </c>
      <c r="F266" s="97">
        <v>3.236492704601103</v>
      </c>
    </row>
    <row r="267" spans="1:6" ht="11.25">
      <c r="A267" s="80"/>
      <c r="C267" s="74" t="s">
        <v>1233</v>
      </c>
      <c r="D267" s="105">
        <v>38407.091261574074</v>
      </c>
      <c r="E267" s="74">
        <v>491734.14721659455</v>
      </c>
      <c r="F267" s="97">
        <v>1.822981582572862</v>
      </c>
    </row>
    <row r="268" spans="1:6" ht="11.25">
      <c r="A268" s="80"/>
      <c r="C268" s="74" t="s">
        <v>1236</v>
      </c>
      <c r="D268" s="105">
        <v>38407.09881944444</v>
      </c>
      <c r="E268" s="74">
        <v>404289.70781202917</v>
      </c>
      <c r="F268" s="97">
        <v>0.5176106922823615</v>
      </c>
    </row>
    <row r="269" ht="11.25">
      <c r="A269" s="80"/>
    </row>
    <row r="270" spans="1:6" ht="11.25">
      <c r="A270" s="80"/>
      <c r="E270" s="74">
        <v>372894.2400833543</v>
      </c>
      <c r="F270" s="97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7" t="s">
        <v>1077</v>
      </c>
    </row>
    <row r="273" ht="11.25">
      <c r="A273" s="80"/>
    </row>
    <row r="274" ht="11.25">
      <c r="A274" s="80"/>
    </row>
    <row r="275" spans="1:6" ht="11.25">
      <c r="A275" s="80"/>
      <c r="C275" s="74" t="s">
        <v>1078</v>
      </c>
      <c r="D275" s="105" t="s">
        <v>1079</v>
      </c>
      <c r="E275" s="74" t="s">
        <v>1080</v>
      </c>
      <c r="F275" s="97" t="s">
        <v>1088</v>
      </c>
    </row>
    <row r="276" spans="1:6" ht="11.25">
      <c r="A276" s="80" t="s">
        <v>1149</v>
      </c>
      <c r="C276" s="74" t="s">
        <v>1084</v>
      </c>
      <c r="D276" s="105">
        <v>38406.79922453704</v>
      </c>
      <c r="E276" s="74">
        <v>340.5736842161163</v>
      </c>
      <c r="F276" s="97">
        <v>4.033611137092711</v>
      </c>
    </row>
    <row r="277" spans="1:6" ht="11.25">
      <c r="A277" s="80"/>
      <c r="C277" s="74" t="s">
        <v>1208</v>
      </c>
      <c r="D277" s="105">
        <v>38406.80678240741</v>
      </c>
      <c r="E277" s="74">
        <v>38.7528852204047</v>
      </c>
      <c r="F277" s="97">
        <v>46.49180575622261</v>
      </c>
    </row>
    <row r="278" spans="1:6" ht="11.25">
      <c r="A278" s="80"/>
      <c r="C278" s="74" t="s">
        <v>1209</v>
      </c>
      <c r="D278" s="105">
        <v>38406.8143287037</v>
      </c>
      <c r="E278" s="74">
        <v>40.97134108000396</v>
      </c>
      <c r="F278" s="97">
        <v>30.434142476669816</v>
      </c>
    </row>
    <row r="279" spans="1:6" ht="11.25">
      <c r="A279" s="80"/>
      <c r="C279" s="74" t="s">
        <v>1147</v>
      </c>
      <c r="D279" s="105">
        <v>38406.82189814815</v>
      </c>
      <c r="E279" s="74">
        <v>288.6981869221825</v>
      </c>
      <c r="F279" s="97">
        <v>11.430639216821705</v>
      </c>
    </row>
    <row r="280" spans="1:6" ht="11.25">
      <c r="A280" s="80"/>
      <c r="C280" s="74" t="s">
        <v>1201</v>
      </c>
      <c r="D280" s="105">
        <v>38406.82944444445</v>
      </c>
      <c r="E280" s="74">
        <v>23.20650987254547</v>
      </c>
      <c r="F280" s="97">
        <v>93.82728180386658</v>
      </c>
    </row>
    <row r="281" spans="1:6" ht="11.25">
      <c r="A281" s="80"/>
      <c r="C281" s="74" t="s">
        <v>708</v>
      </c>
      <c r="D281" s="105">
        <v>38406.837013888886</v>
      </c>
      <c r="E281" s="74">
        <v>40.47568564495352</v>
      </c>
      <c r="F281" s="97">
        <v>99.06731357039236</v>
      </c>
    </row>
    <row r="282" spans="1:6" ht="11.25">
      <c r="A282" s="80"/>
      <c r="C282" s="74" t="s">
        <v>1145</v>
      </c>
      <c r="D282" s="105">
        <v>38406.84458333333</v>
      </c>
      <c r="E282" s="74">
        <v>334.14817341699825</v>
      </c>
      <c r="F282" s="97">
        <v>10.265143574550512</v>
      </c>
    </row>
    <row r="283" spans="1:6" ht="11.25">
      <c r="A283" s="80"/>
      <c r="C283" s="74" t="s">
        <v>1240</v>
      </c>
      <c r="D283" s="105">
        <v>38406.85212962963</v>
      </c>
      <c r="E283" s="74">
        <v>36.359695160981154</v>
      </c>
      <c r="F283" s="97">
        <v>31.76729360727276</v>
      </c>
    </row>
    <row r="284" spans="1:6" ht="11.25">
      <c r="A284" s="80"/>
      <c r="C284" s="74" t="s">
        <v>1241</v>
      </c>
      <c r="D284" s="105">
        <v>38406.8596875</v>
      </c>
      <c r="E284" s="74">
        <v>67.08516017120901</v>
      </c>
      <c r="F284" s="97">
        <v>30.239284386701875</v>
      </c>
    </row>
    <row r="285" spans="1:6" ht="11.25">
      <c r="A285" s="80"/>
      <c r="C285" s="74" t="s">
        <v>1242</v>
      </c>
      <c r="D285" s="105">
        <v>38406.86724537037</v>
      </c>
      <c r="E285" s="74">
        <v>35.30086270161262</v>
      </c>
      <c r="F285" s="97">
        <v>47.73635017241324</v>
      </c>
    </row>
    <row r="286" spans="1:6" ht="11.25">
      <c r="A286" s="80"/>
      <c r="C286" s="74" t="s">
        <v>1148</v>
      </c>
      <c r="D286" s="105">
        <v>38406.87480324074</v>
      </c>
      <c r="E286" s="74">
        <v>139.87606440838178</v>
      </c>
      <c r="F286" s="97">
        <v>10.523689405317512</v>
      </c>
    </row>
    <row r="287" spans="1:6" ht="11.25">
      <c r="A287" s="80"/>
      <c r="C287" s="74" t="s">
        <v>1202</v>
      </c>
      <c r="D287" s="105">
        <v>38406.94275462963</v>
      </c>
      <c r="E287" s="74">
        <v>336.8400386523925</v>
      </c>
      <c r="F287" s="97">
        <v>10.497564897557124</v>
      </c>
    </row>
    <row r="288" spans="1:6" ht="11.25">
      <c r="A288" s="80"/>
      <c r="C288" s="74" t="s">
        <v>1146</v>
      </c>
      <c r="D288" s="105">
        <v>38406.95034722222</v>
      </c>
      <c r="E288" s="74">
        <v>12.276907578455821</v>
      </c>
      <c r="F288" s="97">
        <v>222.1580183626923</v>
      </c>
    </row>
    <row r="289" spans="1:6" ht="11.25">
      <c r="A289" s="80"/>
      <c r="C289" s="74" t="s">
        <v>1243</v>
      </c>
      <c r="D289" s="105">
        <v>38406.957916666666</v>
      </c>
      <c r="E289" s="74">
        <v>27.31925830593151</v>
      </c>
      <c r="F289" s="97">
        <v>37.098701995653485</v>
      </c>
    </row>
    <row r="290" spans="1:6" ht="11.25">
      <c r="A290" s="80"/>
      <c r="C290" s="74" t="s">
        <v>1244</v>
      </c>
      <c r="D290" s="105">
        <v>38406.96548611111</v>
      </c>
      <c r="E290" s="74">
        <v>42.13025150198027</v>
      </c>
      <c r="F290" s="97">
        <v>64.17540957635235</v>
      </c>
    </row>
    <row r="291" spans="1:6" ht="11.25">
      <c r="A291" s="80"/>
      <c r="C291" s="74" t="s">
        <v>1245</v>
      </c>
      <c r="D291" s="105">
        <v>38406.97305555556</v>
      </c>
      <c r="E291" s="74">
        <v>44.93312640691466</v>
      </c>
      <c r="F291" s="97">
        <v>99.19698323426675</v>
      </c>
    </row>
    <row r="292" spans="1:6" ht="11.25">
      <c r="A292" s="80"/>
      <c r="C292" s="74" t="s">
        <v>1060</v>
      </c>
      <c r="D292" s="105">
        <v>38406.98061342593</v>
      </c>
      <c r="E292" s="74">
        <v>305.02699258620487</v>
      </c>
      <c r="F292" s="97">
        <v>2.583808821205523</v>
      </c>
    </row>
    <row r="293" spans="1:6" ht="11.25">
      <c r="A293" s="80"/>
      <c r="C293" s="74" t="s">
        <v>1155</v>
      </c>
      <c r="D293" s="105">
        <v>38406.98818287037</v>
      </c>
      <c r="E293" s="74">
        <v>77.29135309609548</v>
      </c>
      <c r="F293" s="97">
        <v>26.481478514915903</v>
      </c>
    </row>
    <row r="294" spans="1:6" ht="11.25">
      <c r="A294" s="80"/>
      <c r="C294" s="74" t="s">
        <v>1246</v>
      </c>
      <c r="D294" s="105">
        <v>38406.99576388889</v>
      </c>
      <c r="E294" s="74">
        <v>34.26894114534373</v>
      </c>
      <c r="F294" s="97">
        <v>85.6592076945488</v>
      </c>
    </row>
    <row r="295" spans="1:6" ht="11.25">
      <c r="A295" s="80"/>
      <c r="C295" s="74" t="s">
        <v>1247</v>
      </c>
      <c r="D295" s="105">
        <v>38407.00332175926</v>
      </c>
      <c r="E295" s="74">
        <v>8.000931098655128</v>
      </c>
      <c r="F295" s="97">
        <v>296.71434292718936</v>
      </c>
    </row>
    <row r="296" spans="1:6" ht="11.25">
      <c r="A296" s="80"/>
      <c r="C296" s="74" t="s">
        <v>1296</v>
      </c>
      <c r="D296" s="105">
        <v>38407.010879629626</v>
      </c>
      <c r="E296" s="74">
        <v>378.2837826323098</v>
      </c>
      <c r="F296" s="97">
        <v>3.3229966889267364</v>
      </c>
    </row>
    <row r="297" spans="1:6" ht="11.25">
      <c r="A297" s="80"/>
      <c r="C297" s="74" t="s">
        <v>1154</v>
      </c>
      <c r="D297" s="105">
        <v>38407.018425925926</v>
      </c>
      <c r="E297" s="74">
        <v>327.2263975165045</v>
      </c>
      <c r="F297" s="97">
        <v>11.676643409842002</v>
      </c>
    </row>
    <row r="298" spans="1:6" ht="11.25">
      <c r="A298" s="80"/>
      <c r="C298" s="74" t="s">
        <v>1248</v>
      </c>
      <c r="D298" s="105">
        <v>38407.025983796295</v>
      </c>
      <c r="E298" s="74">
        <v>9.015661991014616</v>
      </c>
      <c r="F298" s="97">
        <v>117.72143483885209</v>
      </c>
    </row>
    <row r="299" spans="1:6" ht="11.25">
      <c r="A299" s="80"/>
      <c r="C299" s="74" t="s">
        <v>1124</v>
      </c>
      <c r="D299" s="105">
        <v>38407.033541666664</v>
      </c>
      <c r="E299" s="74">
        <v>55.81425257501221</v>
      </c>
      <c r="F299" s="97">
        <v>1.1119081345556263</v>
      </c>
    </row>
    <row r="300" spans="1:6" ht="11.25">
      <c r="A300" s="80"/>
      <c r="C300" s="74" t="s">
        <v>1249</v>
      </c>
      <c r="D300" s="105">
        <v>38407.04111111111</v>
      </c>
      <c r="E300" s="74">
        <v>43.24733200441054</v>
      </c>
      <c r="F300" s="97">
        <v>8.696385485999688</v>
      </c>
    </row>
    <row r="301" spans="1:6" ht="11.25">
      <c r="A301" s="80"/>
      <c r="C301" s="74" t="s">
        <v>1250</v>
      </c>
      <c r="D301" s="105">
        <v>38407.048680555556</v>
      </c>
      <c r="E301" s="74">
        <v>57.82121446706623</v>
      </c>
      <c r="F301" s="97">
        <v>43.06193292654393</v>
      </c>
    </row>
    <row r="302" spans="1:6" ht="11.25">
      <c r="A302" s="80"/>
      <c r="C302" s="74" t="s">
        <v>1252</v>
      </c>
      <c r="D302" s="105">
        <v>38407.05625</v>
      </c>
      <c r="E302" s="74">
        <v>327.2695394438497</v>
      </c>
      <c r="F302" s="97">
        <v>2.457173078039342</v>
      </c>
    </row>
    <row r="303" spans="1:6" ht="11.25">
      <c r="A303" s="80"/>
      <c r="C303" s="74" t="s">
        <v>1125</v>
      </c>
      <c r="D303" s="105">
        <v>38407.06380787037</v>
      </c>
      <c r="E303" s="74">
        <v>172.99943743620216</v>
      </c>
      <c r="F303" s="97">
        <v>6.882337774570002</v>
      </c>
    </row>
    <row r="304" spans="1:6" ht="11.25">
      <c r="A304" s="80"/>
      <c r="C304" s="74" t="s">
        <v>1284</v>
      </c>
      <c r="D304" s="105">
        <v>38407.071377314816</v>
      </c>
      <c r="E304" s="74">
        <v>29.10955927995034</v>
      </c>
      <c r="F304" s="97">
        <v>43.226547235239984</v>
      </c>
    </row>
    <row r="305" spans="1:6" ht="11.25">
      <c r="A305" s="80"/>
      <c r="C305" s="74" t="s">
        <v>1231</v>
      </c>
      <c r="D305" s="105">
        <v>38407.07891203704</v>
      </c>
      <c r="E305" s="74">
        <v>18.616513234089417</v>
      </c>
      <c r="F305" s="97">
        <v>25.13812339895355</v>
      </c>
    </row>
    <row r="306" spans="1:6" ht="11.25">
      <c r="A306" s="80"/>
      <c r="C306" s="74" t="s">
        <v>1233</v>
      </c>
      <c r="D306" s="105">
        <v>38407.08645833333</v>
      </c>
      <c r="E306" s="74">
        <v>314.0568677892011</v>
      </c>
      <c r="F306" s="97">
        <v>4.193803262908022</v>
      </c>
    </row>
    <row r="307" spans="1:6" ht="11.25">
      <c r="A307" s="80"/>
      <c r="C307" s="74" t="s">
        <v>1236</v>
      </c>
      <c r="D307" s="105">
        <v>38407.09402777778</v>
      </c>
      <c r="E307" s="74">
        <v>348.63218494809377</v>
      </c>
      <c r="F307" s="97">
        <v>5.082237486053811</v>
      </c>
    </row>
    <row r="308" ht="11.25">
      <c r="A308" s="80"/>
    </row>
    <row r="309" spans="1:6" ht="11.25">
      <c r="A309" s="80"/>
      <c r="E309" s="74">
        <v>33205.144570077995</v>
      </c>
      <c r="F309" s="97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7" t="s">
        <v>1077</v>
      </c>
    </row>
    <row r="312" ht="11.25">
      <c r="A312" s="80"/>
    </row>
    <row r="313" ht="11.25">
      <c r="A313" s="80"/>
    </row>
    <row r="314" spans="1:6" ht="11.25">
      <c r="A314" s="80"/>
      <c r="C314" s="74" t="s">
        <v>1078</v>
      </c>
      <c r="D314" s="105" t="s">
        <v>1079</v>
      </c>
      <c r="E314" s="74" t="s">
        <v>1080</v>
      </c>
      <c r="F314" s="97" t="s">
        <v>1088</v>
      </c>
    </row>
    <row r="315" spans="1:6" ht="11.25">
      <c r="A315" s="80" t="s">
        <v>1095</v>
      </c>
      <c r="C315" s="74" t="s">
        <v>1084</v>
      </c>
      <c r="D315" s="105">
        <v>38406.799733796295</v>
      </c>
      <c r="E315" s="74">
        <v>4824468.208295267</v>
      </c>
      <c r="F315" s="97">
        <v>1.8934116850013518</v>
      </c>
    </row>
    <row r="316" spans="1:6" ht="11.25">
      <c r="A316" s="80"/>
      <c r="C316" s="74" t="s">
        <v>1208</v>
      </c>
      <c r="D316" s="105">
        <v>38406.80730324074</v>
      </c>
      <c r="E316" s="74">
        <v>6557.235297742508</v>
      </c>
      <c r="F316" s="97">
        <v>3.716842565458686</v>
      </c>
    </row>
    <row r="317" spans="1:6" ht="11.25">
      <c r="A317" s="80"/>
      <c r="C317" s="74" t="s">
        <v>1209</v>
      </c>
      <c r="D317" s="105">
        <v>38406.814837962964</v>
      </c>
      <c r="E317" s="74">
        <v>4652762.297426889</v>
      </c>
      <c r="F317" s="97">
        <v>1.1339879084564288</v>
      </c>
    </row>
    <row r="318" spans="1:6" ht="11.25">
      <c r="A318" s="80"/>
      <c r="C318" s="74" t="s">
        <v>1147</v>
      </c>
      <c r="D318" s="105">
        <v>38406.82240740741</v>
      </c>
      <c r="E318" s="74">
        <v>5028707.268222058</v>
      </c>
      <c r="F318" s="97">
        <v>0.625577644403062</v>
      </c>
    </row>
    <row r="319" spans="1:6" ht="11.25">
      <c r="A319" s="80"/>
      <c r="C319" s="74" t="s">
        <v>1201</v>
      </c>
      <c r="D319" s="105">
        <v>38406.82996527778</v>
      </c>
      <c r="E319" s="74">
        <v>4422588.681157625</v>
      </c>
      <c r="F319" s="97">
        <v>0.2775428976805595</v>
      </c>
    </row>
    <row r="320" spans="1:6" ht="11.25">
      <c r="A320" s="80"/>
      <c r="C320" s="74" t="s">
        <v>708</v>
      </c>
      <c r="D320" s="105">
        <v>38406.83752314815</v>
      </c>
      <c r="E320" s="74">
        <v>5191419.885108263</v>
      </c>
      <c r="F320" s="97">
        <v>3.383087487291387</v>
      </c>
    </row>
    <row r="321" spans="1:6" ht="11.25">
      <c r="A321" s="80"/>
      <c r="C321" s="74" t="s">
        <v>1145</v>
      </c>
      <c r="D321" s="105">
        <v>38406.84509259259</v>
      </c>
      <c r="E321" s="74">
        <v>5093674.8427401325</v>
      </c>
      <c r="F321" s="97">
        <v>0.5461931444889095</v>
      </c>
    </row>
    <row r="322" spans="1:6" ht="11.25">
      <c r="A322" s="80"/>
      <c r="C322" s="74" t="s">
        <v>1240</v>
      </c>
      <c r="D322" s="105">
        <v>38406.85265046296</v>
      </c>
      <c r="E322" s="74">
        <v>5430379.5612349305</v>
      </c>
      <c r="F322" s="97">
        <v>1.3296116103608009</v>
      </c>
    </row>
    <row r="323" spans="1:6" ht="11.25">
      <c r="A323" s="80"/>
      <c r="C323" s="74" t="s">
        <v>1241</v>
      </c>
      <c r="D323" s="105">
        <v>38406.86019675926</v>
      </c>
      <c r="E323" s="74">
        <v>4534543.663422873</v>
      </c>
      <c r="F323" s="97">
        <v>0.6106720353046681</v>
      </c>
    </row>
    <row r="324" spans="1:6" ht="11.25">
      <c r="A324" s="80"/>
      <c r="C324" s="74" t="s">
        <v>1242</v>
      </c>
      <c r="D324" s="105">
        <v>38406.86775462963</v>
      </c>
      <c r="E324" s="74">
        <v>4182119.813748322</v>
      </c>
      <c r="F324" s="97">
        <v>3.330297953921649</v>
      </c>
    </row>
    <row r="325" spans="1:6" ht="11.25">
      <c r="A325" s="80"/>
      <c r="C325" s="74" t="s">
        <v>1148</v>
      </c>
      <c r="D325" s="105">
        <v>38406.87532407408</v>
      </c>
      <c r="E325" s="74">
        <v>6505575.461188014</v>
      </c>
      <c r="F325" s="97">
        <v>0.6349361925755587</v>
      </c>
    </row>
    <row r="326" spans="1:6" ht="11.25">
      <c r="A326" s="80"/>
      <c r="C326" s="74" t="s">
        <v>1202</v>
      </c>
      <c r="D326" s="105">
        <v>38406.94327546296</v>
      </c>
      <c r="E326" s="74">
        <v>5236279.660991534</v>
      </c>
      <c r="F326" s="97">
        <v>1.94059257071105</v>
      </c>
    </row>
    <row r="327" spans="1:6" ht="11.25">
      <c r="A327" s="80"/>
      <c r="C327" s="74" t="s">
        <v>1146</v>
      </c>
      <c r="D327" s="105">
        <v>38406.95085648148</v>
      </c>
      <c r="E327" s="74">
        <v>4238020.456625991</v>
      </c>
      <c r="F327" s="97">
        <v>2.4787015612337315</v>
      </c>
    </row>
    <row r="328" spans="1:6" ht="11.25">
      <c r="A328" s="80"/>
      <c r="C328" s="74" t="s">
        <v>1243</v>
      </c>
      <c r="D328" s="105">
        <v>38406.9584375</v>
      </c>
      <c r="E328" s="74">
        <v>4758378.949210162</v>
      </c>
      <c r="F328" s="97">
        <v>2.035514316641383</v>
      </c>
    </row>
    <row r="329" spans="1:6" ht="11.25">
      <c r="A329" s="80"/>
      <c r="C329" s="74" t="s">
        <v>1244</v>
      </c>
      <c r="D329" s="105">
        <v>38406.965995370374</v>
      </c>
      <c r="E329" s="74">
        <v>5363923.30008446</v>
      </c>
      <c r="F329" s="97">
        <v>1.5551646523864522</v>
      </c>
    </row>
    <row r="330" spans="1:6" ht="11.25">
      <c r="A330" s="80"/>
      <c r="C330" s="74" t="s">
        <v>1245</v>
      </c>
      <c r="D330" s="105">
        <v>38406.97357638889</v>
      </c>
      <c r="E330" s="74">
        <v>4155261.5245860415</v>
      </c>
      <c r="F330" s="97">
        <v>2.1153438946953163</v>
      </c>
    </row>
    <row r="331" spans="1:6" ht="11.25">
      <c r="A331" s="80"/>
      <c r="C331" s="74" t="s">
        <v>1060</v>
      </c>
      <c r="D331" s="105">
        <v>38406.98112268518</v>
      </c>
      <c r="E331" s="74">
        <v>5154572.236047256</v>
      </c>
      <c r="F331" s="97">
        <v>2.5477468199002304</v>
      </c>
    </row>
    <row r="332" spans="1:6" ht="11.25">
      <c r="A332" s="80"/>
      <c r="C332" s="74" t="s">
        <v>1155</v>
      </c>
      <c r="D332" s="105">
        <v>38406.988703703704</v>
      </c>
      <c r="E332" s="74">
        <v>4904772.6394006815</v>
      </c>
      <c r="F332" s="97">
        <v>0.8295808109168451</v>
      </c>
    </row>
    <row r="333" spans="1:6" ht="11.25">
      <c r="A333" s="80"/>
      <c r="C333" s="74" t="s">
        <v>1246</v>
      </c>
      <c r="D333" s="105">
        <v>38406.99627314815</v>
      </c>
      <c r="E333" s="74">
        <v>4826118.290899672</v>
      </c>
      <c r="F333" s="97">
        <v>1.8259498240421816</v>
      </c>
    </row>
    <row r="334" spans="1:6" ht="11.25">
      <c r="A334" s="80"/>
      <c r="C334" s="74" t="s">
        <v>1247</v>
      </c>
      <c r="D334" s="105">
        <v>38407.003842592596</v>
      </c>
      <c r="E334" s="74">
        <v>4320334.481863645</v>
      </c>
      <c r="F334" s="97">
        <v>0.6305297344938848</v>
      </c>
    </row>
    <row r="335" spans="1:6" ht="11.25">
      <c r="A335" s="80"/>
      <c r="C335" s="74" t="s">
        <v>1296</v>
      </c>
      <c r="D335" s="105">
        <v>38407.01138888889</v>
      </c>
      <c r="E335" s="74">
        <v>5318678.703352422</v>
      </c>
      <c r="F335" s="97">
        <v>1.1259852301740572</v>
      </c>
    </row>
    <row r="336" spans="1:6" ht="11.25">
      <c r="A336" s="80"/>
      <c r="C336" s="74" t="s">
        <v>1154</v>
      </c>
      <c r="D336" s="105">
        <v>38407.01894675926</v>
      </c>
      <c r="E336" s="74">
        <v>5380984.606378013</v>
      </c>
      <c r="F336" s="97">
        <v>2.221510077687131</v>
      </c>
    </row>
    <row r="337" spans="1:6" ht="11.25">
      <c r="A337" s="80"/>
      <c r="C337" s="74" t="s">
        <v>1248</v>
      </c>
      <c r="D337" s="105">
        <v>38407.026504629626</v>
      </c>
      <c r="E337" s="74">
        <v>5679691.214085097</v>
      </c>
      <c r="F337" s="97">
        <v>1.0704842465063396</v>
      </c>
    </row>
    <row r="338" spans="1:6" ht="11.25">
      <c r="A338" s="80"/>
      <c r="C338" s="74" t="s">
        <v>1124</v>
      </c>
      <c r="D338" s="105">
        <v>38407.034050925926</v>
      </c>
      <c r="E338" s="74">
        <v>4729233.995513344</v>
      </c>
      <c r="F338" s="97">
        <v>1.1852633539296031</v>
      </c>
    </row>
    <row r="339" spans="1:6" ht="11.25">
      <c r="A339" s="80"/>
      <c r="C339" s="74" t="s">
        <v>1249</v>
      </c>
      <c r="D339" s="105">
        <v>38407.04162037037</v>
      </c>
      <c r="E339" s="74">
        <v>5710913.959932656</v>
      </c>
      <c r="F339" s="97">
        <v>0.825792678561954</v>
      </c>
    </row>
    <row r="340" spans="1:6" ht="11.25">
      <c r="A340" s="80"/>
      <c r="C340" s="74" t="s">
        <v>1250</v>
      </c>
      <c r="D340" s="105">
        <v>38407.04920138889</v>
      </c>
      <c r="E340" s="74">
        <v>5571999.409267739</v>
      </c>
      <c r="F340" s="97">
        <v>2.7733741991241687</v>
      </c>
    </row>
    <row r="341" spans="1:6" ht="11.25">
      <c r="A341" s="80"/>
      <c r="C341" s="74" t="s">
        <v>1252</v>
      </c>
      <c r="D341" s="105">
        <v>38407.056759259256</v>
      </c>
      <c r="E341" s="74">
        <v>5422815.948674441</v>
      </c>
      <c r="F341" s="97">
        <v>1.2043166360155704</v>
      </c>
    </row>
    <row r="342" spans="1:6" ht="11.25">
      <c r="A342" s="80"/>
      <c r="C342" s="74" t="s">
        <v>1125</v>
      </c>
      <c r="D342" s="105">
        <v>38407.06431712963</v>
      </c>
      <c r="E342" s="74">
        <v>6935886.375019827</v>
      </c>
      <c r="F342" s="97">
        <v>1.9860263825573525</v>
      </c>
    </row>
    <row r="343" spans="1:6" ht="11.25">
      <c r="A343" s="80"/>
      <c r="C343" s="74" t="s">
        <v>1284</v>
      </c>
      <c r="D343" s="105">
        <v>38407.07188657407</v>
      </c>
      <c r="E343" s="74">
        <v>7997.851386191963</v>
      </c>
      <c r="F343" s="97">
        <v>9.480860263733858</v>
      </c>
    </row>
    <row r="344" spans="1:6" ht="11.25">
      <c r="A344" s="80"/>
      <c r="C344" s="74" t="s">
        <v>1231</v>
      </c>
      <c r="D344" s="105">
        <v>38407.079421296294</v>
      </c>
      <c r="E344" s="74">
        <v>4379262.705109513</v>
      </c>
      <c r="F344" s="97">
        <v>1.6132263385180117</v>
      </c>
    </row>
    <row r="345" spans="1:6" ht="11.25">
      <c r="A345" s="80"/>
      <c r="C345" s="74" t="s">
        <v>1233</v>
      </c>
      <c r="D345" s="105">
        <v>38407.08697916667</v>
      </c>
      <c r="E345" s="74">
        <v>5573682.205041008</v>
      </c>
      <c r="F345" s="97">
        <v>0.6635507489513383</v>
      </c>
    </row>
    <row r="346" spans="1:6" ht="11.25">
      <c r="A346" s="80"/>
      <c r="C346" s="74" t="s">
        <v>1236</v>
      </c>
      <c r="D346" s="105">
        <v>38407.09454861111</v>
      </c>
      <c r="E346" s="74">
        <v>5375992.670711003</v>
      </c>
      <c r="F346" s="97">
        <v>1.3729070966013017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7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7" t="s">
        <v>1077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1078</v>
      </c>
      <c r="D353" s="105" t="s">
        <v>1079</v>
      </c>
      <c r="E353" s="75" t="s">
        <v>1080</v>
      </c>
      <c r="F353" s="97" t="s">
        <v>1088</v>
      </c>
    </row>
    <row r="354" spans="1:6" ht="11.25">
      <c r="A354" s="80" t="s">
        <v>1299</v>
      </c>
      <c r="C354" s="74" t="s">
        <v>1084</v>
      </c>
      <c r="D354" s="105">
        <v>38406.80259259259</v>
      </c>
      <c r="E354" s="75">
        <v>1661027.0983988442</v>
      </c>
      <c r="F354" s="97">
        <v>1.537681431264606</v>
      </c>
    </row>
    <row r="355" spans="1:6" ht="11.25">
      <c r="A355" s="80"/>
      <c r="C355" s="74" t="s">
        <v>1208</v>
      </c>
      <c r="D355" s="105">
        <v>38406.81013888889</v>
      </c>
      <c r="E355" s="75">
        <v>1027.2824178934097</v>
      </c>
      <c r="F355" s="97">
        <v>16.007096011945194</v>
      </c>
    </row>
    <row r="356" spans="1:6" ht="11.25">
      <c r="A356" s="80"/>
      <c r="C356" s="74" t="s">
        <v>1209</v>
      </c>
      <c r="D356" s="105">
        <v>38406.81769675926</v>
      </c>
      <c r="E356" s="75">
        <v>577881.7328205109</v>
      </c>
      <c r="F356" s="97">
        <v>2.5758955803499632</v>
      </c>
    </row>
    <row r="357" spans="3:6" ht="11.25">
      <c r="C357" s="74" t="s">
        <v>1147</v>
      </c>
      <c r="D357" s="105">
        <v>38406.82525462963</v>
      </c>
      <c r="E357" s="75">
        <v>1694890.1654186249</v>
      </c>
      <c r="F357" s="97">
        <v>1.643788152947388</v>
      </c>
    </row>
    <row r="358" spans="3:6" ht="11.25">
      <c r="C358" s="74" t="s">
        <v>1201</v>
      </c>
      <c r="D358" s="105">
        <v>38406.8328125</v>
      </c>
      <c r="E358" s="75">
        <v>2817.3938527504606</v>
      </c>
      <c r="F358" s="97">
        <v>4.295369138924066</v>
      </c>
    </row>
    <row r="359" spans="3:6" ht="11.25">
      <c r="C359" s="74" t="s">
        <v>708</v>
      </c>
      <c r="D359" s="105">
        <v>38406.84038194444</v>
      </c>
      <c r="E359" s="75">
        <v>197511.6163725853</v>
      </c>
      <c r="F359" s="97">
        <v>1.4249552560335021</v>
      </c>
    </row>
    <row r="360" spans="3:6" ht="11.25">
      <c r="C360" s="74" t="s">
        <v>1145</v>
      </c>
      <c r="D360" s="105">
        <v>38406.84795138889</v>
      </c>
      <c r="E360" s="75">
        <v>1695357.601840973</v>
      </c>
      <c r="F360" s="97">
        <v>1.5077114795682325</v>
      </c>
    </row>
    <row r="361" spans="3:6" ht="11.25">
      <c r="C361" s="74" t="s">
        <v>1240</v>
      </c>
      <c r="D361" s="105">
        <v>38406.85549768519</v>
      </c>
      <c r="E361" s="75">
        <v>226715.91011293727</v>
      </c>
      <c r="F361" s="97">
        <v>1.8579745448712865</v>
      </c>
    </row>
    <row r="362" spans="3:6" ht="11.25">
      <c r="C362" s="74" t="s">
        <v>1241</v>
      </c>
      <c r="D362" s="105">
        <v>38406.86305555556</v>
      </c>
      <c r="E362" s="75">
        <v>3217495.813031514</v>
      </c>
      <c r="F362" s="97">
        <v>2.287242219730332</v>
      </c>
    </row>
    <row r="363" spans="3:6" ht="11.25">
      <c r="C363" s="74" t="s">
        <v>1242</v>
      </c>
      <c r="D363" s="105">
        <v>38406.87061342593</v>
      </c>
      <c r="E363" s="75">
        <v>24743.153964976467</v>
      </c>
      <c r="F363" s="97">
        <v>0.7590500048150762</v>
      </c>
    </row>
    <row r="364" spans="3:6" ht="11.25">
      <c r="C364" s="74" t="s">
        <v>1148</v>
      </c>
      <c r="D364" s="105">
        <v>38406.87818287037</v>
      </c>
      <c r="E364" s="75">
        <v>414743.8063850403</v>
      </c>
      <c r="F364" s="97">
        <v>1.9034706146351428</v>
      </c>
    </row>
    <row r="365" spans="3:6" ht="11.25">
      <c r="C365" s="74" t="s">
        <v>1202</v>
      </c>
      <c r="D365" s="105">
        <v>38406.946122685185</v>
      </c>
      <c r="E365" s="75">
        <v>1746072.1411221824</v>
      </c>
      <c r="F365" s="97">
        <v>3.6765166412748713</v>
      </c>
    </row>
    <row r="366" spans="3:6" ht="11.25">
      <c r="C366" s="74" t="s">
        <v>1146</v>
      </c>
      <c r="D366" s="105">
        <v>38406.95371527778</v>
      </c>
      <c r="E366" s="75">
        <v>3021.004210293293</v>
      </c>
      <c r="F366" s="97">
        <v>6.684952284295837</v>
      </c>
    </row>
    <row r="367" spans="3:6" ht="11.25">
      <c r="C367" s="74" t="s">
        <v>1243</v>
      </c>
      <c r="D367" s="105">
        <v>38406.96128472222</v>
      </c>
      <c r="E367" s="75">
        <v>99440.16760110855</v>
      </c>
      <c r="F367" s="97">
        <v>1.940765176645687</v>
      </c>
    </row>
    <row r="368" spans="3:6" ht="11.25">
      <c r="C368" s="74" t="s">
        <v>1244</v>
      </c>
      <c r="D368" s="105">
        <v>38406.96885416667</v>
      </c>
      <c r="E368" s="75">
        <v>197621.97632225353</v>
      </c>
      <c r="F368" s="97">
        <v>0.5210658283669692</v>
      </c>
    </row>
    <row r="369" spans="3:6" ht="11.25">
      <c r="C369" s="74" t="s">
        <v>1245</v>
      </c>
      <c r="D369" s="105">
        <v>38406.97642361111</v>
      </c>
      <c r="E369" s="75">
        <v>3073909.5068130493</v>
      </c>
      <c r="F369" s="97">
        <v>1.7031620880965215</v>
      </c>
    </row>
    <row r="370" spans="3:6" ht="11.25">
      <c r="C370" s="74" t="s">
        <v>1060</v>
      </c>
      <c r="D370" s="105">
        <v>38406.983981481484</v>
      </c>
      <c r="E370" s="75">
        <v>1701831.6675491333</v>
      </c>
      <c r="F370" s="97">
        <v>0.9813204112078496</v>
      </c>
    </row>
    <row r="371" spans="3:6" ht="11.25">
      <c r="C371" s="74" t="s">
        <v>1155</v>
      </c>
      <c r="D371" s="105">
        <v>38406.9915625</v>
      </c>
      <c r="E371" s="75">
        <v>588073.9620466232</v>
      </c>
      <c r="F371" s="97">
        <v>1.072849902323357</v>
      </c>
    </row>
    <row r="372" spans="3:6" ht="11.25">
      <c r="C372" s="74" t="s">
        <v>1246</v>
      </c>
      <c r="D372" s="105">
        <v>38406.999131944445</v>
      </c>
      <c r="E372" s="75">
        <v>68031.04384362698</v>
      </c>
      <c r="F372" s="97">
        <v>4.285686844877793</v>
      </c>
    </row>
    <row r="373" spans="3:6" ht="11.25">
      <c r="C373" s="74" t="s">
        <v>1247</v>
      </c>
      <c r="D373" s="105">
        <v>38407.006689814814</v>
      </c>
      <c r="E373" s="75">
        <v>37565.03058707714</v>
      </c>
      <c r="F373" s="97">
        <v>3.299056559505366</v>
      </c>
    </row>
    <row r="374" spans="3:6" ht="11.25">
      <c r="C374" s="74" t="s">
        <v>1296</v>
      </c>
      <c r="D374" s="105">
        <v>38407.01424768518</v>
      </c>
      <c r="E374" s="75">
        <v>867293.7505264282</v>
      </c>
      <c r="F374" s="97">
        <v>0.6485069589032062</v>
      </c>
    </row>
    <row r="375" spans="3:6" ht="11.25">
      <c r="C375" s="74" t="s">
        <v>1154</v>
      </c>
      <c r="D375" s="105">
        <v>38407.02180555555</v>
      </c>
      <c r="E375" s="75">
        <v>1711864.9643961587</v>
      </c>
      <c r="F375" s="97">
        <v>1.5956960803595288</v>
      </c>
    </row>
    <row r="376" spans="3:6" ht="11.25">
      <c r="C376" s="74" t="s">
        <v>1248</v>
      </c>
      <c r="D376" s="105">
        <v>38407.02935185185</v>
      </c>
      <c r="E376" s="75">
        <v>298656.60121711093</v>
      </c>
      <c r="F376" s="97">
        <v>0.22964566363107544</v>
      </c>
    </row>
    <row r="377" spans="3:6" ht="11.25">
      <c r="C377" s="74" t="s">
        <v>1124</v>
      </c>
      <c r="D377" s="105">
        <v>38407.03690972222</v>
      </c>
      <c r="E377" s="75">
        <v>3294.4225196242332</v>
      </c>
      <c r="F377" s="97">
        <v>2.776992899882089</v>
      </c>
    </row>
    <row r="378" spans="3:6" ht="11.25">
      <c r="C378" s="74" t="s">
        <v>1249</v>
      </c>
      <c r="D378" s="105">
        <v>38407.044490740744</v>
      </c>
      <c r="E378" s="75">
        <v>450943.3392767906</v>
      </c>
      <c r="F378" s="97">
        <v>1.3047565111980604</v>
      </c>
    </row>
    <row r="379" spans="3:6" ht="11.25">
      <c r="C379" s="74" t="s">
        <v>1250</v>
      </c>
      <c r="D379" s="105">
        <v>38407.05204861111</v>
      </c>
      <c r="E379" s="75">
        <v>214913.52950119972</v>
      </c>
      <c r="F379" s="97">
        <v>0.5525335994941548</v>
      </c>
    </row>
    <row r="380" spans="3:6" ht="11.25">
      <c r="C380" s="74" t="s">
        <v>1252</v>
      </c>
      <c r="D380" s="105">
        <v>38407.05961805556</v>
      </c>
      <c r="E380" s="75">
        <v>1735406.2280489602</v>
      </c>
      <c r="F380" s="97">
        <v>1.7933000089764624</v>
      </c>
    </row>
    <row r="381" spans="3:6" ht="11.25">
      <c r="C381" s="74" t="s">
        <v>1125</v>
      </c>
      <c r="D381" s="105">
        <v>38407.06717592593</v>
      </c>
      <c r="E381" s="75">
        <v>427243.4457990328</v>
      </c>
      <c r="F381" s="97">
        <v>0.6843408831739951</v>
      </c>
    </row>
    <row r="382" spans="3:6" ht="11.25">
      <c r="C382" s="74" t="s">
        <v>1284</v>
      </c>
      <c r="D382" s="105">
        <v>38407.0747337963</v>
      </c>
      <c r="E382" s="75">
        <v>579.7726416786512</v>
      </c>
      <c r="F382" s="97">
        <v>72.40983653412084</v>
      </c>
    </row>
    <row r="383" spans="3:6" ht="11.25">
      <c r="C383" s="74" t="s">
        <v>1231</v>
      </c>
      <c r="D383" s="105">
        <v>38407.082280092596</v>
      </c>
      <c r="E383" s="74">
        <v>3041.4425111413</v>
      </c>
      <c r="F383" s="97">
        <v>9.181986653962412</v>
      </c>
    </row>
    <row r="384" spans="3:6" ht="11.25">
      <c r="C384" s="74" t="s">
        <v>1233</v>
      </c>
      <c r="D384" s="105">
        <v>38407.08982638889</v>
      </c>
      <c r="E384" s="74">
        <v>896912.235393842</v>
      </c>
      <c r="F384" s="97">
        <v>0.5750238633090732</v>
      </c>
    </row>
    <row r="385" spans="3:6" ht="11.25">
      <c r="C385" s="74" t="s">
        <v>1236</v>
      </c>
      <c r="D385" s="105">
        <v>38407.097395833334</v>
      </c>
      <c r="E385" s="74">
        <v>1790786.1436125436</v>
      </c>
      <c r="F385" s="97">
        <v>1.865182898074367</v>
      </c>
    </row>
    <row r="387" spans="5:6" ht="11.25">
      <c r="E387" s="74">
        <v>536354.9761818757</v>
      </c>
      <c r="F387" s="97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7" t="s">
        <v>1077</v>
      </c>
    </row>
    <row r="393" spans="1:7" ht="11.25">
      <c r="A393" s="74" t="s">
        <v>1205</v>
      </c>
      <c r="G393" s="74" t="s">
        <v>1184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98" customFormat="1" ht="15">
      <c r="D432" s="106"/>
      <c r="E432" s="100"/>
      <c r="F432" s="101"/>
      <c r="H432" s="99"/>
      <c r="I432" s="99"/>
      <c r="J432" s="99"/>
      <c r="K432" s="99"/>
      <c r="L432" s="99"/>
      <c r="M432" s="99"/>
    </row>
    <row r="433" spans="4:13" s="98" customFormat="1" ht="15">
      <c r="D433" s="106"/>
      <c r="E433" s="100"/>
      <c r="F433" s="101"/>
      <c r="H433" s="99"/>
      <c r="I433" s="99"/>
      <c r="J433" s="99"/>
      <c r="K433" s="99"/>
      <c r="L433" s="99"/>
      <c r="M433" s="99"/>
    </row>
    <row r="434" spans="1:5" ht="15">
      <c r="A434" s="98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4"/>
  <sheetViews>
    <sheetView zoomScale="150" zoomScaleNormal="150" workbookViewId="0" topLeftCell="A151">
      <selection activeCell="E382" sqref="E382"/>
    </sheetView>
  </sheetViews>
  <sheetFormatPr defaultColWidth="9.140625" defaultRowHeight="12.75"/>
  <cols>
    <col min="1" max="1" width="7.140625" style="87" customWidth="1"/>
    <col min="2" max="2" width="2.00390625" style="86" bestFit="1" customWidth="1"/>
    <col min="3" max="3" width="14.140625" style="86" customWidth="1"/>
    <col min="4" max="4" width="12.8515625" style="15" customWidth="1"/>
    <col min="5" max="5" width="12.00390625" style="86" bestFit="1" customWidth="1"/>
    <col min="6" max="6" width="12.00390625" style="88" bestFit="1" customWidth="1"/>
    <col min="7" max="9" width="9.140625" style="86" customWidth="1"/>
    <col min="10" max="10" width="15.421875" style="86" customWidth="1"/>
    <col min="11" max="16384" width="9.140625" style="86" customWidth="1"/>
  </cols>
  <sheetData>
    <row r="1" spans="1:10" ht="11.25">
      <c r="A1" s="16"/>
      <c r="B1" s="15"/>
      <c r="C1" s="15" t="s">
        <v>1085</v>
      </c>
      <c r="D1" s="76" t="s">
        <v>1086</v>
      </c>
      <c r="E1" s="15" t="s">
        <v>1087</v>
      </c>
      <c r="F1" s="31" t="s">
        <v>1088</v>
      </c>
      <c r="J1" s="89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Al 396.152</v>
      </c>
      <c r="B3" s="15">
        <f>'raw data'!B3</f>
        <v>0</v>
      </c>
      <c r="C3" s="15" t="str">
        <f>'raw data'!C3</f>
        <v>drift-1</v>
      </c>
      <c r="D3" s="81">
        <f>'raw data'!D3</f>
        <v>38406.803506944445</v>
      </c>
      <c r="E3" s="15">
        <f>'raw data'!E3</f>
        <v>4741551.224235495</v>
      </c>
      <c r="F3" s="31">
        <f>'raw data'!F3</f>
        <v>1.534883636590373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blank-1</v>
      </c>
      <c r="D4" s="81">
        <f>'raw data'!D4</f>
        <v>38406.81105324074</v>
      </c>
      <c r="E4" s="182">
        <v>3475.27</v>
      </c>
      <c r="F4" s="183">
        <v>17.567033719418713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bir-1-1</v>
      </c>
      <c r="D5" s="81">
        <f>'raw data'!D5</f>
        <v>38406.81862268518</v>
      </c>
      <c r="E5" s="15">
        <f>'raw data'!E5</f>
        <v>5280457.409427263</v>
      </c>
      <c r="F5" s="31">
        <f>'raw data'!F5</f>
        <v>2.0879034134571195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drift-2</v>
      </c>
      <c r="D6" s="81">
        <f>'raw data'!D6</f>
        <v>38406.82616898148</v>
      </c>
      <c r="E6" s="15">
        <f>'raw data'!E6</f>
        <v>4673420.985353281</v>
      </c>
      <c r="F6" s="31">
        <f>'raw data'!F6</f>
        <v>0.4530587017372208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jp-1-1</v>
      </c>
      <c r="D7" s="81">
        <f>'raw data'!D7</f>
        <v>38406.83373842593</v>
      </c>
      <c r="E7" s="15">
        <f>'raw data'!E7</f>
        <v>238935.84643089076</v>
      </c>
      <c r="F7" s="31">
        <f>'raw data'!F7</f>
        <v>0.7476827901594666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230r1  53-60</v>
      </c>
      <c r="D8" s="81">
        <f>'raw data'!D8</f>
        <v>38406.84130787037</v>
      </c>
      <c r="E8" s="15">
        <f>'raw data'!E8</f>
        <v>5743049.438262343</v>
      </c>
      <c r="F8" s="31">
        <f>'raw data'!F8</f>
        <v>0.8334113587563771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drift-3</v>
      </c>
      <c r="D9" s="81">
        <f>'raw data'!D9</f>
        <v>38406.84886574074</v>
      </c>
      <c r="E9" s="15">
        <f>'raw data'!E9</f>
        <v>4608409.476108005</v>
      </c>
      <c r="F9" s="31">
        <f>'raw data'!F9</f>
        <v>1.8958797173999458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244r1  16-26</v>
      </c>
      <c r="D10" s="81">
        <f>'raw data'!D10</f>
        <v>38406.856412037036</v>
      </c>
      <c r="E10" s="180">
        <v>5823220.720000001</v>
      </c>
      <c r="F10" s="181">
        <v>0.7418780772791932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246r1  60-69</v>
      </c>
      <c r="D11" s="81">
        <f>'raw data'!D11</f>
        <v>38406.863969907405</v>
      </c>
      <c r="E11" s="15">
        <f>'raw data'!E11</f>
        <v>3886247.224432826</v>
      </c>
      <c r="F11" s="31">
        <f>'raw data'!F11</f>
        <v>1.172961505148194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248r2  5-11</v>
      </c>
      <c r="D12" s="81">
        <f>'raw data'!D12</f>
        <v>38406.87152777778</v>
      </c>
      <c r="E12" s="180">
        <v>1304741.335</v>
      </c>
      <c r="F12" s="181">
        <v>0.024482667930576664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ja-3-1</v>
      </c>
      <c r="D13" s="81">
        <f>'raw data'!D13</f>
        <v>38406.879108796296</v>
      </c>
      <c r="E13" s="15">
        <f>'raw data'!E13</f>
        <v>5497946.50878772</v>
      </c>
      <c r="F13" s="31">
        <f>'raw data'!F13</f>
        <v>0.4536938359792683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drift-4</v>
      </c>
      <c r="D14" s="81">
        <f>'raw data'!D14</f>
        <v>38406.94703703704</v>
      </c>
      <c r="E14" s="15">
        <f>'raw data'!E14</f>
        <v>4768409.884387984</v>
      </c>
      <c r="F14" s="31">
        <f>'raw data'!F14</f>
        <v>2.5587914783497725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dts-1-1</v>
      </c>
      <c r="D15" s="81">
        <f>'raw data'!D15</f>
        <v>38406.95462962963</v>
      </c>
      <c r="E15" s="15">
        <f>'raw data'!E15</f>
        <v>66034.7412274222</v>
      </c>
      <c r="F15" s="31">
        <f>'raw data'!F15</f>
        <v>1.3963149873063103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250r3  28-36</v>
      </c>
      <c r="D16" s="81">
        <f>'raw data'!D16</f>
        <v>38406.96221064815</v>
      </c>
      <c r="E16" s="15">
        <f>'raw data'!E16</f>
        <v>4119971.9814133104</v>
      </c>
      <c r="F16" s="31">
        <f>'raw data'!F16</f>
        <v>0.6284923277630486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252r1  88-96</v>
      </c>
      <c r="D17" s="81">
        <f>'raw data'!D17</f>
        <v>38406.96978009259</v>
      </c>
      <c r="E17" s="15">
        <f>'raw data'!E17</f>
        <v>5457926.293674461</v>
      </c>
      <c r="F17" s="31">
        <f>'raw data'!F17</f>
        <v>0.5690078135937038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254r1  36-45</v>
      </c>
      <c r="D18" s="81">
        <f>'raw data'!D18</f>
        <v>38406.97734953704</v>
      </c>
      <c r="E18" s="15">
        <f>'raw data'!E18</f>
        <v>3292143.740280154</v>
      </c>
      <c r="F18" s="31">
        <f>'raw data'!F18</f>
        <v>2.984761051458312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drift-5</v>
      </c>
      <c r="D19" s="81">
        <f>'raw data'!D19</f>
        <v>38406.98490740741</v>
      </c>
      <c r="E19" s="15">
        <f>'raw data'!E19</f>
        <v>4709763.180868716</v>
      </c>
      <c r="F19" s="31">
        <f>'raw data'!F19</f>
        <v>1.9710416340963526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bir-1-2</v>
      </c>
      <c r="D20" s="81">
        <f>'raw data'!D20</f>
        <v>38406.99248842592</v>
      </c>
      <c r="E20" s="15">
        <f>'raw data'!E20</f>
        <v>5316339.889185922</v>
      </c>
      <c r="F20" s="31">
        <f>'raw data'!F20</f>
        <v>0.9218937161953465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255r1  28-35</v>
      </c>
      <c r="D21" s="81">
        <f>'raw data'!D21</f>
        <v>38407.00005787037</v>
      </c>
      <c r="E21" s="180">
        <v>4083824.1950000003</v>
      </c>
      <c r="F21" s="181">
        <v>0.5418688293159851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256r2  88-94</v>
      </c>
      <c r="D22" s="81">
        <f>'raw data'!D22</f>
        <v>38407.00760416667</v>
      </c>
      <c r="E22" s="180">
        <v>1162192.795</v>
      </c>
      <c r="F22" s="181">
        <v>1.2945883930656272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jb3-1</v>
      </c>
      <c r="D23" s="81">
        <f>'raw data'!D23</f>
        <v>38407.01516203704</v>
      </c>
      <c r="E23" s="15">
        <f>'raw data'!E23</f>
        <v>6002200.664191171</v>
      </c>
      <c r="F23" s="31">
        <f>'raw data'!F23</f>
        <v>1.5491557448075914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drift-6</v>
      </c>
      <c r="D24" s="81">
        <f>'raw data'!D24</f>
        <v>38407.02271990741</v>
      </c>
      <c r="E24" s="15">
        <f>'raw data'!E24</f>
        <v>4725487.157613288</v>
      </c>
      <c r="F24" s="31">
        <f>'raw data'!F24</f>
        <v>1.5036273001134601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258r1  34-39</v>
      </c>
      <c r="D25" s="81">
        <f>'raw data'!D25</f>
        <v>38407.030277777776</v>
      </c>
      <c r="E25" s="15">
        <f>'raw data'!E25</f>
        <v>5568566.65317809</v>
      </c>
      <c r="F25" s="31">
        <f>'raw data'!F25</f>
        <v>0.774883541245651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jp-1-2</v>
      </c>
      <c r="D26" s="81">
        <f>'raw data'!D26</f>
        <v>38407.037835648145</v>
      </c>
      <c r="E26" s="15">
        <f>'raw data'!E26</f>
        <v>245775.53920357916</v>
      </c>
      <c r="F26" s="31">
        <f>'raw data'!F26</f>
        <v>0.8646631032427216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264r1  52-60</v>
      </c>
      <c r="D27" s="81">
        <f>'raw data'!D27</f>
        <v>38407.04541666667</v>
      </c>
      <c r="E27" s="180">
        <v>5000854.65</v>
      </c>
      <c r="F27" s="181">
        <v>1.9445925310373984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267r2  111-120</v>
      </c>
      <c r="D28" s="81">
        <f>'raw data'!D28</f>
        <v>38407.05297453704</v>
      </c>
      <c r="E28" s="180">
        <v>5430885.55</v>
      </c>
      <c r="F28" s="181">
        <v>0.13925102128554995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drift-7</v>
      </c>
      <c r="D29" s="81">
        <f>'raw data'!D29</f>
        <v>38407.060532407406</v>
      </c>
      <c r="E29" s="15">
        <f>'raw data'!E29</f>
        <v>4782605.298569992</v>
      </c>
      <c r="F29" s="31">
        <f>'raw data'!F29</f>
        <v>1.465246510019924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ja-3-2</v>
      </c>
      <c r="D30" s="81">
        <f>'raw data'!D30</f>
        <v>38407.06810185185</v>
      </c>
      <c r="E30" s="15">
        <f>'raw data'!E30</f>
        <v>5606784.445084244</v>
      </c>
      <c r="F30" s="31">
        <f>'raw data'!F30</f>
        <v>1.4846962645519992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blank-2</v>
      </c>
      <c r="D31" s="81">
        <f>'raw data'!D31</f>
        <v>38407.07564814815</v>
      </c>
      <c r="E31" s="178">
        <f>'raw data'!E31</f>
        <v>5975.6630372333</v>
      </c>
      <c r="F31" s="179">
        <f>'raw data'!F31</f>
        <v>8.229052656248133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dts-1-2</v>
      </c>
      <c r="D32" s="81">
        <f>'raw data'!D32</f>
        <v>38407.08319444444</v>
      </c>
      <c r="E32" s="15">
        <f>'raw data'!E32</f>
        <v>68893.5554262574</v>
      </c>
      <c r="F32" s="31">
        <f>'raw data'!F32</f>
        <v>2.1827585012870254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jb3-2</v>
      </c>
      <c r="D33" s="81">
        <f>'raw data'!D33</f>
        <v>38407.09076388889</v>
      </c>
      <c r="E33" s="15">
        <f>'raw data'!E33</f>
        <v>6127906.975274793</v>
      </c>
      <c r="F33" s="31">
        <f>'raw data'!F33</f>
        <v>0.9222368331728071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drift-8</v>
      </c>
      <c r="D34" s="81">
        <f>'raw data'!D34</f>
        <v>38407.09832175926</v>
      </c>
      <c r="E34" s="15">
        <f>'raw data'!E34</f>
        <v>4861092.462425835</v>
      </c>
      <c r="F34" s="31">
        <f>'raw data'!F34</f>
        <v>1.4927922646790532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Ca 393.366</v>
      </c>
      <c r="B42" s="15">
        <f>'raw data'!B42</f>
        <v>0</v>
      </c>
      <c r="C42" s="15" t="str">
        <f>'raw data'!C42</f>
        <v>drift-1</v>
      </c>
      <c r="D42" s="81">
        <f>'raw data'!D42</f>
        <v>38406.80304398148</v>
      </c>
      <c r="E42" s="15">
        <f>'raw data'!E42</f>
        <v>4151596.6596221924</v>
      </c>
      <c r="F42" s="31">
        <f>'raw data'!F42</f>
        <v>1.2619542656078295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blank-1</v>
      </c>
      <c r="D43" s="81">
        <f>'raw data'!D43</f>
        <v>38406.810590277775</v>
      </c>
      <c r="E43" s="15">
        <f>'raw data'!E43</f>
        <v>14974.328197975952</v>
      </c>
      <c r="F43" s="31">
        <f>'raw data'!F43</f>
        <v>1.2603937098484304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bir-1-1</v>
      </c>
      <c r="D44" s="81">
        <f>'raw data'!D44</f>
        <v>38406.81814814815</v>
      </c>
      <c r="E44" s="15">
        <f>'raw data'!E44</f>
        <v>4539584.276318868</v>
      </c>
      <c r="F44" s="31">
        <f>'raw data'!F44</f>
        <v>0.4112862278259955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drift-2</v>
      </c>
      <c r="D45" s="81">
        <f>'raw data'!D45</f>
        <v>38406.82570601852</v>
      </c>
      <c r="E45" s="15">
        <f>'raw data'!E45</f>
        <v>4039107.5166219072</v>
      </c>
      <c r="F45" s="31">
        <f>'raw data'!F45</f>
        <v>0.4947428132953708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jp-1-1</v>
      </c>
      <c r="D46" s="81">
        <f>'raw data'!D46</f>
        <v>38406.83327546297</v>
      </c>
      <c r="E46" s="15">
        <f>'raw data'!E46</f>
        <v>228727.44017791748</v>
      </c>
      <c r="F46" s="31">
        <f>'raw data'!F46</f>
        <v>1.8118929163464588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230r1  53-60</v>
      </c>
      <c r="D47" s="81">
        <f>'raw data'!D47</f>
        <v>38406.840844907405</v>
      </c>
      <c r="E47" s="15">
        <f>'raw data'!E47</f>
        <v>4945477.318570455</v>
      </c>
      <c r="F47" s="31">
        <f>'raw data'!F47</f>
        <v>0.4067093134085531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drift-3</v>
      </c>
      <c r="D48" s="81">
        <f>'raw data'!D48</f>
        <v>38406.84840277778</v>
      </c>
      <c r="E48" s="15">
        <f>'raw data'!E48</f>
        <v>4092716.26839447</v>
      </c>
      <c r="F48" s="31">
        <f>'raw data'!F48</f>
        <v>0.47495345323834437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244r1  16-26</v>
      </c>
      <c r="D49" s="81">
        <f>'raw data'!D49</f>
        <v>38406.85594907407</v>
      </c>
      <c r="E49" s="180">
        <v>4679102.24</v>
      </c>
      <c r="F49" s="181">
        <v>1.292914760227852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246r1  60-69</v>
      </c>
      <c r="D50" s="81">
        <f>'raw data'!D50</f>
        <v>38406.86350694444</v>
      </c>
      <c r="E50" s="15">
        <f>'raw data'!E50</f>
        <v>3770780.226135254</v>
      </c>
      <c r="F50" s="31">
        <f>'raw data'!F50</f>
        <v>0.8963754578855521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248r2  5-11</v>
      </c>
      <c r="D51" s="81">
        <f>'raw data'!D51</f>
        <v>38406.87106481481</v>
      </c>
      <c r="E51" s="15">
        <f>'raw data'!E51</f>
        <v>965916.4260676701</v>
      </c>
      <c r="F51" s="31">
        <f>'raw data'!F51</f>
        <v>4.165649660770412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ja-3-1</v>
      </c>
      <c r="D52" s="81">
        <f>'raw data'!D52</f>
        <v>38406.87863425926</v>
      </c>
      <c r="E52" s="15">
        <f>'raw data'!E52</f>
        <v>2287809.3180096946</v>
      </c>
      <c r="F52" s="31">
        <f>'raw data'!F52</f>
        <v>0.8379848103851613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drift-4</v>
      </c>
      <c r="D53" s="81">
        <f>'raw data'!D53</f>
        <v>38406.94657407407</v>
      </c>
      <c r="E53" s="15">
        <f>'raw data'!E53</f>
        <v>4109182.259759267</v>
      </c>
      <c r="F53" s="31">
        <f>'raw data'!F53</f>
        <v>2.4264038837981072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dts-1-1</v>
      </c>
      <c r="D54" s="81">
        <f>'raw data'!D54</f>
        <v>38406.95416666667</v>
      </c>
      <c r="E54" s="15">
        <f>'raw data'!E54</f>
        <v>60577.98763656616</v>
      </c>
      <c r="F54" s="31">
        <f>'raw data'!F54</f>
        <v>1.5498073915526644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250r3  28-36</v>
      </c>
      <c r="D55" s="81">
        <f>'raw data'!D55</f>
        <v>38406.961747685185</v>
      </c>
      <c r="E55" s="15">
        <f>'raw data'!E55</f>
        <v>3624236.327533722</v>
      </c>
      <c r="F55" s="31">
        <f>'raw data'!F55</f>
        <v>2.489302392687024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252r1  88-96</v>
      </c>
      <c r="D56" s="81">
        <f>'raw data'!D56</f>
        <v>38406.969305555554</v>
      </c>
      <c r="E56" s="15">
        <f>'raw data'!E56</f>
        <v>3949997.839953105</v>
      </c>
      <c r="F56" s="31">
        <f>'raw data'!F56</f>
        <v>1.6522666379930775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254r1  36-45</v>
      </c>
      <c r="D57" s="81">
        <f>'raw data'!D57</f>
        <v>38406.976875</v>
      </c>
      <c r="E57" s="15">
        <f>'raw data'!E57</f>
        <v>3452777.8436101275</v>
      </c>
      <c r="F57" s="31">
        <f>'raw data'!F57</f>
        <v>0.5688121433008421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drift-5</v>
      </c>
      <c r="D58" s="81">
        <f>'raw data'!D58</f>
        <v>38406.984444444446</v>
      </c>
      <c r="E58" s="15">
        <f>'raw data'!E58</f>
        <v>3992668.601338704</v>
      </c>
      <c r="F58" s="31">
        <f>'raw data'!F58</f>
        <v>0.9368295931541639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bir-1-2</v>
      </c>
      <c r="D59" s="81">
        <f>'raw data'!D59</f>
        <v>38406.99202546296</v>
      </c>
      <c r="E59" s="15">
        <f>'raw data'!E59</f>
        <v>4559434.693588257</v>
      </c>
      <c r="F59" s="31">
        <f>'raw data'!F59</f>
        <v>0.6696771058016917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255r1  28-35</v>
      </c>
      <c r="D60" s="81">
        <f>'raw data'!D60</f>
        <v>38406.99958333333</v>
      </c>
      <c r="E60" s="180">
        <v>3314956.22</v>
      </c>
      <c r="F60" s="181">
        <v>0.775541496327735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256r2  88-94</v>
      </c>
      <c r="D61" s="81">
        <f>'raw data'!D61</f>
        <v>38407.00714120371</v>
      </c>
      <c r="E61" s="180">
        <v>1111091.51</v>
      </c>
      <c r="F61" s="181">
        <v>0.7148521702315329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jb3-1</v>
      </c>
      <c r="D62" s="81">
        <f>'raw data'!D62</f>
        <v>38407.014699074076</v>
      </c>
      <c r="E62" s="15">
        <f>'raw data'!E62</f>
        <v>3462713.497488658</v>
      </c>
      <c r="F62" s="31">
        <f>'raw data'!F62</f>
        <v>1.9239864797796222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drift-6</v>
      </c>
      <c r="D63" s="81">
        <f>'raw data'!D63</f>
        <v>38407.022256944445</v>
      </c>
      <c r="E63" s="15">
        <f>'raw data'!E63</f>
        <v>4028552.455575307</v>
      </c>
      <c r="F63" s="31">
        <f>'raw data'!F63</f>
        <v>1.6045370979965774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258r1  34-39</v>
      </c>
      <c r="D64" s="81">
        <f>'raw data'!D64</f>
        <v>38407.02980324074</v>
      </c>
      <c r="E64" s="15">
        <f>'raw data'!E64</f>
        <v>4165443.3140716553</v>
      </c>
      <c r="F64" s="31">
        <f>'raw data'!F64</f>
        <v>2.5084841162428124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jp-1-2</v>
      </c>
      <c r="D65" s="81">
        <f>'raw data'!D65</f>
        <v>38407.03736111111</v>
      </c>
      <c r="E65" s="15">
        <f>'raw data'!E65</f>
        <v>234664.74369541806</v>
      </c>
      <c r="F65" s="31">
        <f>'raw data'!F65</f>
        <v>1.901269690625135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264r1  52-60</v>
      </c>
      <c r="D66" s="81">
        <f>'raw data'!D66</f>
        <v>38407.04494212963</v>
      </c>
      <c r="E66" s="180">
        <v>3769966.16</v>
      </c>
      <c r="F66" s="181">
        <v>1.0290690506118436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267r2  111-120</v>
      </c>
      <c r="D67" s="81">
        <f>'raw data'!D67</f>
        <v>38407.052511574075</v>
      </c>
      <c r="E67" s="180">
        <v>5255023.305</v>
      </c>
      <c r="F67" s="181">
        <v>2.2296608782602667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drift-7</v>
      </c>
      <c r="D68" s="81">
        <f>'raw data'!D68</f>
        <v>38407.060069444444</v>
      </c>
      <c r="E68" s="15">
        <f>'raw data'!E68</f>
        <v>4024140.5855471296</v>
      </c>
      <c r="F68" s="31">
        <f>'raw data'!F68</f>
        <v>0.34928028342686707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ja-3-2</v>
      </c>
      <c r="D69" s="81">
        <f>'raw data'!D69</f>
        <v>38407.06763888889</v>
      </c>
      <c r="E69" s="15">
        <f>'raw data'!E69</f>
        <v>2300556.6775283813</v>
      </c>
      <c r="F69" s="31">
        <f>'raw data'!F69</f>
        <v>1.741429335616531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blank-2</v>
      </c>
      <c r="D70" s="81">
        <f>'raw data'!D70</f>
        <v>38407.07518518518</v>
      </c>
      <c r="E70" s="15">
        <f>'raw data'!E70</f>
        <v>20636.386572043102</v>
      </c>
      <c r="F70" s="31">
        <f>'raw data'!F70</f>
        <v>0.49709611167102785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dts-1-2</v>
      </c>
      <c r="D71" s="81">
        <f>'raw data'!D71</f>
        <v>38407.08273148148</v>
      </c>
      <c r="E71" s="15">
        <f>'raw data'!E71</f>
        <v>67238.09414168198</v>
      </c>
      <c r="F71" s="31">
        <f>'raw data'!F71</f>
        <v>1.4714713227309792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jb3-2</v>
      </c>
      <c r="D72" s="81">
        <f>'raw data'!D72</f>
        <v>38407.09028935185</v>
      </c>
      <c r="E72" s="15">
        <f>'raw data'!E72</f>
        <v>3464669.8636716204</v>
      </c>
      <c r="F72" s="31">
        <f>'raw data'!F72</f>
        <v>0.40794070863345766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drift-8</v>
      </c>
      <c r="D73" s="81">
        <f>'raw data'!D73</f>
        <v>38407.097858796296</v>
      </c>
      <c r="E73" s="15">
        <f>'raw data'!E73</f>
        <v>4122220.083162944</v>
      </c>
      <c r="F73" s="31">
        <f>'raw data'!F73</f>
        <v>1.7671999061978436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Fe 259.940</v>
      </c>
      <c r="B81" s="15">
        <f>'raw data'!B81</f>
        <v>0</v>
      </c>
      <c r="C81" s="15" t="str">
        <f>'raw data'!C81</f>
        <v>drift-1</v>
      </c>
      <c r="D81" s="81">
        <f>'raw data'!D81</f>
        <v>38406.80105324074</v>
      </c>
      <c r="E81" s="15">
        <f>'raw data'!E81</f>
        <v>4810927.50757554</v>
      </c>
      <c r="F81" s="31">
        <f>'raw data'!F81</f>
        <v>0.6345480042056659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blank-1</v>
      </c>
      <c r="D82" s="81">
        <f>'raw data'!D82</f>
        <v>38406.80861111111</v>
      </c>
      <c r="E82" s="15">
        <f>'raw data'!E82</f>
        <v>8013.690979006655</v>
      </c>
      <c r="F82" s="31">
        <f>'raw data'!F82</f>
        <v>1.6360985270869763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bir-1-1</v>
      </c>
      <c r="D83" s="81">
        <f>'raw data'!D83</f>
        <v>38406.816157407404</v>
      </c>
      <c r="E83" s="15">
        <f>'raw data'!E83</f>
        <v>4394705.240529573</v>
      </c>
      <c r="F83" s="31">
        <f>'raw data'!F83</f>
        <v>1.261882614289175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drift-2</v>
      </c>
      <c r="D84" s="81">
        <f>'raw data'!D84</f>
        <v>38406.82371527778</v>
      </c>
      <c r="E84" s="15">
        <f>'raw data'!E84</f>
        <v>4905277.866456582</v>
      </c>
      <c r="F84" s="31">
        <f>'raw data'!F84</f>
        <v>0.23946601560470074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jp-1-1</v>
      </c>
      <c r="D85" s="81">
        <f>'raw data'!D85</f>
        <v>38406.83128472222</v>
      </c>
      <c r="E85" s="15">
        <f>'raw data'!E85</f>
        <v>3332329.5899441857</v>
      </c>
      <c r="F85" s="31">
        <f>'raw data'!F85</f>
        <v>0.6692350771182626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230r1  53-60</v>
      </c>
      <c r="D86" s="81">
        <f>'raw data'!D86</f>
        <v>38406.838842592595</v>
      </c>
      <c r="E86" s="15">
        <f>'raw data'!E86</f>
        <v>2344272.472184671</v>
      </c>
      <c r="F86" s="31">
        <f>'raw data'!F86</f>
        <v>0.05658837747016929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drift-3</v>
      </c>
      <c r="D87" s="81">
        <f>'raw data'!D87</f>
        <v>38406.84641203703</v>
      </c>
      <c r="E87" s="15">
        <f>'raw data'!E87</f>
        <v>5048061.521468932</v>
      </c>
      <c r="F87" s="31">
        <f>'raw data'!F87</f>
        <v>3.569546775020833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244r1  16-26</v>
      </c>
      <c r="D88" s="81">
        <f>'raw data'!D88</f>
        <v>38406.85395833333</v>
      </c>
      <c r="E88" s="180">
        <v>2481669.85</v>
      </c>
      <c r="F88" s="181">
        <v>0.648649635738288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246r1  60-69</v>
      </c>
      <c r="D89" s="81">
        <f>'raw data'!D89</f>
        <v>38406.8615162037</v>
      </c>
      <c r="E89" s="15">
        <f>'raw data'!E89</f>
        <v>8058317.8693714775</v>
      </c>
      <c r="F89" s="31">
        <f>'raw data'!F89</f>
        <v>1.270627781472026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248r2  5-11</v>
      </c>
      <c r="D90" s="81">
        <f>'raw data'!D90</f>
        <v>38406.86907407407</v>
      </c>
      <c r="E90" s="180">
        <v>5426173.984999999</v>
      </c>
      <c r="F90" s="181">
        <v>0.45957144043920456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ja-3-1</v>
      </c>
      <c r="D91" s="81">
        <f>'raw data'!D91</f>
        <v>38406.87664351852</v>
      </c>
      <c r="E91" s="15">
        <f>'raw data'!E91</f>
        <v>2659589.6438398925</v>
      </c>
      <c r="F91" s="31">
        <f>'raw data'!F91</f>
        <v>1.8127707986088188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drift-4</v>
      </c>
      <c r="D92" s="81">
        <f>'raw data'!D92</f>
        <v>38406.94458333333</v>
      </c>
      <c r="E92" s="15">
        <f>'raw data'!E92</f>
        <v>5052417.512866107</v>
      </c>
      <c r="F92" s="31">
        <f>'raw data'!F92</f>
        <v>0.317657723053527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dts-1-1</v>
      </c>
      <c r="D93" s="81">
        <f>'raw data'!D93</f>
        <v>38406.95217592592</v>
      </c>
      <c r="E93" s="15">
        <f>'raw data'!E93</f>
        <v>3439083.1690613506</v>
      </c>
      <c r="F93" s="31">
        <f>'raw data'!F93</f>
        <v>0.6659965736767771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250r3  28-36</v>
      </c>
      <c r="D94" s="81">
        <f>'raw data'!D94</f>
        <v>38406.95974537037</v>
      </c>
      <c r="E94" s="15">
        <f>'raw data'!E94</f>
        <v>4025966.1503735185</v>
      </c>
      <c r="F94" s="31">
        <f>'raw data'!F94</f>
        <v>0.651917588082377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252r1  88-96</v>
      </c>
      <c r="D95" s="81">
        <f>'raw data'!D95</f>
        <v>38406.96730324074</v>
      </c>
      <c r="E95" s="15">
        <f>'raw data'!E95</f>
        <v>2917615.2295799255</v>
      </c>
      <c r="F95" s="31">
        <f>'raw data'!F95</f>
        <v>1.9119203553763153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254r1  36-45</v>
      </c>
      <c r="D96" s="81">
        <f>'raw data'!D96</f>
        <v>38406.97488425926</v>
      </c>
      <c r="E96" s="15">
        <f>'raw data'!E96</f>
        <v>10823352.82732125</v>
      </c>
      <c r="F96" s="31">
        <f>'raw data'!F96</f>
        <v>0.9635281456408492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drift-5</v>
      </c>
      <c r="D97" s="81">
        <f>'raw data'!D97</f>
        <v>38406.98244212963</v>
      </c>
      <c r="E97" s="15">
        <f>'raw data'!E97</f>
        <v>5022270.521557968</v>
      </c>
      <c r="F97" s="31">
        <f>'raw data'!F97</f>
        <v>1.0480450517556532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bir-1-2</v>
      </c>
      <c r="D98" s="81">
        <f>'raw data'!D98</f>
        <v>38406.99002314815</v>
      </c>
      <c r="E98" s="15">
        <f>'raw data'!E98</f>
        <v>4580421.854017784</v>
      </c>
      <c r="F98" s="31">
        <f>'raw data'!F98</f>
        <v>0.2169137840871359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255r1  28-35</v>
      </c>
      <c r="D99" s="81">
        <f>'raw data'!D99</f>
        <v>38406.99759259259</v>
      </c>
      <c r="E99" s="180">
        <v>4247825.165</v>
      </c>
      <c r="F99" s="181">
        <v>0.025682449541464817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256r2  88-94</v>
      </c>
      <c r="D100" s="81">
        <f>'raw data'!D100</f>
        <v>38407.00515046297</v>
      </c>
      <c r="E100" s="180">
        <v>5691947.890000001</v>
      </c>
      <c r="F100" s="181">
        <v>2.5459642553246944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jb3-1</v>
      </c>
      <c r="D101" s="81">
        <f>'raw data'!D101</f>
        <v>38407.01269675926</v>
      </c>
      <c r="E101" s="15">
        <f>'raw data'!E101</f>
        <v>4735474.711864845</v>
      </c>
      <c r="F101" s="31">
        <f>'raw data'!F101</f>
        <v>1.1423508736532826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drift-6</v>
      </c>
      <c r="D102" s="81">
        <f>'raw data'!D102</f>
        <v>38407.020266203705</v>
      </c>
      <c r="E102" s="15">
        <f>'raw data'!E102</f>
        <v>5010325.038093197</v>
      </c>
      <c r="F102" s="31">
        <f>'raw data'!F102</f>
        <v>1.7843274089405972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258r1  34-39</v>
      </c>
      <c r="D103" s="81">
        <f>'raw data'!D103</f>
        <v>38407.0278125</v>
      </c>
      <c r="E103" s="15">
        <f>'raw data'!E103</f>
        <v>3218143.162555716</v>
      </c>
      <c r="F103" s="31">
        <f>'raw data'!F103</f>
        <v>1.4288243564648722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jp-1-2</v>
      </c>
      <c r="D104" s="81">
        <f>'raw data'!D104</f>
        <v>38407.03537037037</v>
      </c>
      <c r="E104" s="15">
        <f>'raw data'!E104</f>
        <v>3532694.207162173</v>
      </c>
      <c r="F104" s="31">
        <f>'raw data'!F104</f>
        <v>1.4255026116787906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264r1  52-60</v>
      </c>
      <c r="D105" s="81">
        <f>'raw data'!D105</f>
        <v>38407.04293981481</v>
      </c>
      <c r="E105" s="180">
        <v>4553156.734999999</v>
      </c>
      <c r="F105" s="181">
        <v>1.1493705044938178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267r2  111-120</v>
      </c>
      <c r="D106" s="81">
        <f>'raw data'!D106</f>
        <v>38407.050520833334</v>
      </c>
      <c r="E106" s="180">
        <v>2474655.82</v>
      </c>
      <c r="F106" s="181">
        <v>1.2971056395186835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drift-7</v>
      </c>
      <c r="D107" s="81">
        <f>'raw data'!D107</f>
        <v>38407.0580787037</v>
      </c>
      <c r="E107" s="15">
        <f>'raw data'!E107</f>
        <v>5289181.133984505</v>
      </c>
      <c r="F107" s="31">
        <f>'raw data'!F107</f>
        <v>1.1757214869159978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ja-3-2</v>
      </c>
      <c r="D108" s="81">
        <f>'raw data'!D108</f>
        <v>38407.06563657407</v>
      </c>
      <c r="E108" s="15">
        <f>'raw data'!E108</f>
        <v>2735500.1220350033</v>
      </c>
      <c r="F108" s="31">
        <f>'raw data'!F108</f>
        <v>1.3213920543322353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blank-2</v>
      </c>
      <c r="D109" s="81">
        <f>'raw data'!D109</f>
        <v>38407.07319444444</v>
      </c>
      <c r="E109" s="15">
        <f>'raw data'!E109</f>
        <v>8245.358589860567</v>
      </c>
      <c r="F109" s="31">
        <f>'raw data'!F109</f>
        <v>3.1688917121015745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dts-1-2</v>
      </c>
      <c r="D110" s="81">
        <f>'raw data'!D110</f>
        <v>38407.08074074074</v>
      </c>
      <c r="E110" s="15">
        <f>'raw data'!E110</f>
        <v>3633654.8263276177</v>
      </c>
      <c r="F110" s="31">
        <f>'raw data'!F110</f>
        <v>0.43172113485022334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jb3-2</v>
      </c>
      <c r="D111" s="81">
        <f>'raw data'!D111</f>
        <v>38407.08829861111</v>
      </c>
      <c r="E111" s="15">
        <f>'raw data'!E111</f>
        <v>4988948.2332496075</v>
      </c>
      <c r="F111" s="31">
        <f>'raw data'!F111</f>
        <v>1.691136602998812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drift-8</v>
      </c>
      <c r="D112" s="81">
        <f>'raw data'!D112</f>
        <v>38407.09585648148</v>
      </c>
      <c r="E112" s="15">
        <f>'raw data'!E112</f>
        <v>5283235.210387233</v>
      </c>
      <c r="F112" s="31">
        <f>'raw data'!F112</f>
        <v>2.106537482325254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K 766.490</v>
      </c>
      <c r="B120" s="15">
        <f>'raw data'!B120</f>
        <v>0</v>
      </c>
      <c r="C120" s="15" t="str">
        <f>'raw data'!C120</f>
        <v>drift-1</v>
      </c>
      <c r="D120" s="81">
        <f>'raw data'!D120</f>
        <v>38406.804502314815</v>
      </c>
      <c r="E120" s="15">
        <f>'raw data'!E120</f>
        <v>25236.413687105076</v>
      </c>
      <c r="F120" s="31">
        <f>'raw data'!F120</f>
        <v>1.338819930107396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blank-1</v>
      </c>
      <c r="D121" s="81">
        <f>'raw data'!D121</f>
        <v>38406.812048611115</v>
      </c>
      <c r="E121" s="182">
        <v>131.49</v>
      </c>
      <c r="F121" s="183">
        <v>0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bir-1-1</v>
      </c>
      <c r="D122" s="81">
        <f>'raw data'!D122</f>
        <v>38406.81961805555</v>
      </c>
      <c r="E122" s="180">
        <v>1155.67</v>
      </c>
      <c r="F122" s="181">
        <v>4.587716774976293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drift-2</v>
      </c>
      <c r="D123" s="81">
        <f>'raw data'!D123</f>
        <v>38406.82717592592</v>
      </c>
      <c r="E123" s="15">
        <f>'raw data'!E123</f>
        <v>26068.825371847743</v>
      </c>
      <c r="F123" s="31">
        <f>'raw data'!F123</f>
        <v>2.744749472768824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jp-1-1</v>
      </c>
      <c r="D124" s="81">
        <f>'raw data'!D124</f>
        <v>38406.83472222222</v>
      </c>
      <c r="E124" s="182">
        <v>372.63</v>
      </c>
      <c r="F124" s="183">
        <v>10.865720497743471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230r1  53-60</v>
      </c>
      <c r="D125" s="81">
        <f>'raw data'!D125</f>
        <v>38406.84230324074</v>
      </c>
      <c r="E125" s="182">
        <v>1072.84</v>
      </c>
      <c r="F125" s="183">
        <v>9.488375919952338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drift-3</v>
      </c>
      <c r="D126" s="81">
        <f>'raw data'!D126</f>
        <v>38406.84986111111</v>
      </c>
      <c r="E126" s="15">
        <f>'raw data'!E126</f>
        <v>27035.5876291631</v>
      </c>
      <c r="F126" s="31">
        <f>'raw data'!F126</f>
        <v>0.9599512564367828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244r1  16-26</v>
      </c>
      <c r="D127" s="81">
        <f>'raw data'!D127</f>
        <v>38406.857407407406</v>
      </c>
      <c r="E127" s="180">
        <v>1033.63</v>
      </c>
      <c r="F127" s="181">
        <v>3.898004546309144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246r1  60-69</v>
      </c>
      <c r="D128" s="81">
        <f>'raw data'!D128</f>
        <v>38406.864965277775</v>
      </c>
      <c r="E128" s="180">
        <v>1981.755</v>
      </c>
      <c r="F128" s="181">
        <v>1.2127916666042324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248r2  5-11</v>
      </c>
      <c r="D129" s="81">
        <f>'raw data'!D129</f>
        <v>38406.87252314815</v>
      </c>
      <c r="E129" s="180">
        <v>303.07</v>
      </c>
      <c r="F129" s="181">
        <v>1.1619070743754014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ja-3-1</v>
      </c>
      <c r="D130" s="81">
        <f>'raw data'!D130</f>
        <v>38406.88009259259</v>
      </c>
      <c r="E130" s="15">
        <f>'raw data'!E130</f>
        <v>73071.80145975806</v>
      </c>
      <c r="F130" s="31">
        <f>'raw data'!F130</f>
        <v>0.11346493691655375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drift-4</v>
      </c>
      <c r="D131" s="81">
        <f>'raw data'!D131</f>
        <v>38406.94803240741</v>
      </c>
      <c r="E131" s="15">
        <f>'raw data'!E131</f>
        <v>26727.635403834705</v>
      </c>
      <c r="F131" s="31">
        <f>'raw data'!F131</f>
        <v>1.1549551272537033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dts-1-1</v>
      </c>
      <c r="D132" s="81">
        <f>'raw data'!D132</f>
        <v>38406.955625</v>
      </c>
      <c r="E132" s="180">
        <v>268.04</v>
      </c>
      <c r="F132" s="181">
        <v>0.8652851224830291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250r3  28-36</v>
      </c>
      <c r="D133" s="81">
        <f>'raw data'!D133</f>
        <v>38406.96320601852</v>
      </c>
      <c r="E133" s="180">
        <v>440.77</v>
      </c>
      <c r="F133" s="181">
        <v>2.072695422313971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252r1  88-96</v>
      </c>
      <c r="D134" s="81">
        <f>'raw data'!D134</f>
        <v>38406.97077546296</v>
      </c>
      <c r="E134" s="180">
        <v>829.17</v>
      </c>
      <c r="F134" s="181">
        <v>0.7163424824764223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254r1  36-45</v>
      </c>
      <c r="D135" s="81">
        <f>'raw data'!D135</f>
        <v>38406.97833333333</v>
      </c>
      <c r="E135" s="15">
        <f>'raw data'!E135</f>
        <v>1218.064824917805</v>
      </c>
      <c r="F135" s="31">
        <f>'raw data'!F135</f>
        <v>4.17339290554272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drift-5</v>
      </c>
      <c r="D136" s="81">
        <f>'raw data'!D136</f>
        <v>38406.985914351855</v>
      </c>
      <c r="E136" s="15">
        <f>'raw data'!E136</f>
        <v>26973.378845115745</v>
      </c>
      <c r="F136" s="31">
        <f>'raw data'!F136</f>
        <v>0.2985554680868563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bir-1-2</v>
      </c>
      <c r="D137" s="81">
        <f>'raw data'!D137</f>
        <v>38406.993483796294</v>
      </c>
      <c r="E137" s="15">
        <f>'raw data'!E137</f>
        <v>1254.3304502166868</v>
      </c>
      <c r="F137" s="31">
        <f>'raw data'!F137</f>
        <v>0.7010720060472846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255r1  28-35</v>
      </c>
      <c r="D138" s="81">
        <f>'raw data'!D138</f>
        <v>38407.00104166667</v>
      </c>
      <c r="E138" s="180">
        <v>313.825</v>
      </c>
      <c r="F138" s="181">
        <v>2.6745343719225136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256r2  88-94</v>
      </c>
      <c r="D139" s="81">
        <f>'raw data'!D139</f>
        <v>38407.00859953704</v>
      </c>
      <c r="E139" s="178">
        <f>'raw data'!E139</f>
        <v>201.19520614648735</v>
      </c>
      <c r="F139" s="179">
        <f>'raw data'!F139</f>
        <v>21.492745686638113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jb3-1</v>
      </c>
      <c r="D140" s="81">
        <f>'raw data'!D140</f>
        <v>38407.01615740741</v>
      </c>
      <c r="E140" s="15">
        <f>'raw data'!E140</f>
        <v>39860.31159653876</v>
      </c>
      <c r="F140" s="31">
        <f>'raw data'!F140</f>
        <v>0.4738838684591428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drift-6</v>
      </c>
      <c r="D141" s="81">
        <f>'raw data'!D141</f>
        <v>38407.02371527778</v>
      </c>
      <c r="E141" s="15">
        <f>'raw data'!E141</f>
        <v>27225.510705691526</v>
      </c>
      <c r="F141" s="31">
        <f>'raw data'!F141</f>
        <v>2.2751707483514125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258r1  34-39</v>
      </c>
      <c r="D142" s="81">
        <f>'raw data'!D142</f>
        <v>38407.031273148146</v>
      </c>
      <c r="E142" s="180">
        <v>1400.275</v>
      </c>
      <c r="F142" s="181">
        <v>4.769508523901859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jp-1-2</v>
      </c>
      <c r="D143" s="81">
        <f>'raw data'!D143</f>
        <v>38407.038831018515</v>
      </c>
      <c r="E143" s="180">
        <v>450.915</v>
      </c>
      <c r="F143" s="181">
        <v>5.2894030425743015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264r1  52-60</v>
      </c>
      <c r="D144" s="81">
        <f>'raw data'!D144</f>
        <v>38407.04641203704</v>
      </c>
      <c r="E144" s="180">
        <v>1513.61</v>
      </c>
      <c r="F144" s="181">
        <v>0.391484915288084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267r2  111-120</v>
      </c>
      <c r="D145" s="81">
        <f>'raw data'!D145</f>
        <v>38407.053981481484</v>
      </c>
      <c r="E145" s="178">
        <f>'raw data'!E145</f>
        <v>884.6480537239735</v>
      </c>
      <c r="F145" s="179">
        <f>'raw data'!F145</f>
        <v>9.759836708716373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drift-7</v>
      </c>
      <c r="D146" s="81">
        <f>'raw data'!D146</f>
        <v>38407.06153935185</v>
      </c>
      <c r="E146" s="15">
        <f>'raw data'!E146</f>
        <v>28769.69201307215</v>
      </c>
      <c r="F146" s="31">
        <f>'raw data'!F146</f>
        <v>1.9419162720396659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ja-3-2</v>
      </c>
      <c r="D147" s="81">
        <f>'raw data'!D147</f>
        <v>38407.06909722222</v>
      </c>
      <c r="E147" s="15">
        <f>'raw data'!E147</f>
        <v>74675.95520080841</v>
      </c>
      <c r="F147" s="31">
        <f>'raw data'!F147</f>
        <v>0.3707298558964132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blank-2</v>
      </c>
      <c r="D148" s="81">
        <f>'raw data'!D148</f>
        <v>38407.07664351852</v>
      </c>
      <c r="E148" s="180">
        <v>74.985</v>
      </c>
      <c r="F148" s="181">
        <v>5.554256106139306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dts-1-2</v>
      </c>
      <c r="D149" s="81">
        <f>'raw data'!D149</f>
        <v>38407.084189814814</v>
      </c>
      <c r="E149" s="182">
        <v>113.37</v>
      </c>
      <c r="F149" s="183">
        <v>7.260053747032916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jb3-2</v>
      </c>
      <c r="D150" s="81">
        <f>'raw data'!D150</f>
        <v>38407.09175925926</v>
      </c>
      <c r="E150" s="15">
        <f>'raw data'!E150</f>
        <v>42486.74101937486</v>
      </c>
      <c r="F150" s="31">
        <f>'raw data'!F150</f>
        <v>2.098861226763648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drift-8</v>
      </c>
      <c r="D151" s="81">
        <f>'raw data'!D151</f>
        <v>38407.09931712963</v>
      </c>
      <c r="E151" s="15">
        <f>'raw data'!E151</f>
        <v>29148.511766537707</v>
      </c>
      <c r="F151" s="31">
        <f>'raw data'!F151</f>
        <v>0.9089547798151955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Mg 285.213</v>
      </c>
      <c r="B159" s="15">
        <f>'raw data'!B159</f>
        <v>0</v>
      </c>
      <c r="C159" s="15" t="str">
        <f>'raw data'!C159</f>
        <v>drift-1</v>
      </c>
      <c r="D159" s="81">
        <f>'raw data'!D159</f>
        <v>38406.80173611111</v>
      </c>
      <c r="E159" s="15">
        <f>'raw data'!E159</f>
        <v>821847.8249783079</v>
      </c>
      <c r="F159" s="31">
        <f>'raw data'!F159</f>
        <v>0.8983126401169064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blank-1</v>
      </c>
      <c r="D160" s="81">
        <f>'raw data'!D160</f>
        <v>38406.809282407405</v>
      </c>
      <c r="E160" s="15">
        <f>'raw data'!E160</f>
        <v>838.9671974073218</v>
      </c>
      <c r="F160" s="31">
        <f>'raw data'!F160</f>
        <v>1.8662341852387638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bir-1-1</v>
      </c>
      <c r="D161" s="81">
        <f>'raw data'!D161</f>
        <v>38406.81684027778</v>
      </c>
      <c r="E161" s="15">
        <f>'raw data'!E161</f>
        <v>1043288.7700536161</v>
      </c>
      <c r="F161" s="31">
        <f>'raw data'!F161</f>
        <v>2.622657252990661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drift-2</v>
      </c>
      <c r="D162" s="81">
        <f>'raw data'!D162</f>
        <v>38406.82439814815</v>
      </c>
      <c r="E162" s="15">
        <f>'raw data'!E162</f>
        <v>808401.2031145762</v>
      </c>
      <c r="F162" s="31">
        <f>'raw data'!F162</f>
        <v>1.603730504827699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jp-1-1</v>
      </c>
      <c r="D163" s="81">
        <f>'raw data'!D163</f>
        <v>38406.83195601852</v>
      </c>
      <c r="E163" s="15">
        <f>'raw data'!E163</f>
        <v>4903408.330793225</v>
      </c>
      <c r="F163" s="31">
        <f>'raw data'!F163</f>
        <v>1.857422791641416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230r1  53-60</v>
      </c>
      <c r="D164" s="81">
        <f>'raw data'!D164</f>
        <v>38406.839525462965</v>
      </c>
      <c r="E164" s="15">
        <f>'raw data'!E164</f>
        <v>1076101.7267284377</v>
      </c>
      <c r="F164" s="31">
        <f>'raw data'!F164</f>
        <v>1.18514499617602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drift-3</v>
      </c>
      <c r="D165" s="81">
        <f>'raw data'!D165</f>
        <v>38406.847083333334</v>
      </c>
      <c r="E165" s="15">
        <f>'raw data'!E165</f>
        <v>826874.3938976105</v>
      </c>
      <c r="F165" s="31">
        <f>'raw data'!F165</f>
        <v>1.0291527572365682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244r1  16-26</v>
      </c>
      <c r="D166" s="81">
        <f>'raw data'!D166</f>
        <v>38406.854629629626</v>
      </c>
      <c r="E166" s="180">
        <v>1003135.4</v>
      </c>
      <c r="F166" s="181">
        <v>0.1736414207488583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246r1  60-69</v>
      </c>
      <c r="D167" s="81">
        <f>'raw data'!D167</f>
        <v>38406.86219907407</v>
      </c>
      <c r="E167" s="15">
        <f>'raw data'!E167</f>
        <v>706903.9569346262</v>
      </c>
      <c r="F167" s="31">
        <f>'raw data'!F167</f>
        <v>2.561009065777311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248r2  5-11</v>
      </c>
      <c r="D168" s="81">
        <f>'raw data'!D168</f>
        <v>38406.86974537037</v>
      </c>
      <c r="E168" s="180">
        <v>4124469.89</v>
      </c>
      <c r="F168" s="181">
        <v>0.40841839486267406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ja-3-1</v>
      </c>
      <c r="D169" s="81">
        <f>'raw data'!D169</f>
        <v>38406.87731481482</v>
      </c>
      <c r="E169" s="15">
        <f>'raw data'!E169</f>
        <v>433579.37721165456</v>
      </c>
      <c r="F169" s="31">
        <f>'raw data'!F169</f>
        <v>0.6573523660915249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drift-4</v>
      </c>
      <c r="D170" s="81">
        <f>'raw data'!D170</f>
        <v>38406.9452662037</v>
      </c>
      <c r="E170" s="15">
        <f>'raw data'!E170</f>
        <v>833242.9271603178</v>
      </c>
      <c r="F170" s="31">
        <f>'raw data'!F170</f>
        <v>1.1403110777607288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dts-1-1</v>
      </c>
      <c r="D171" s="81">
        <f>'raw data'!D171</f>
        <v>38406.9528587963</v>
      </c>
      <c r="E171" s="15">
        <f>'raw data'!E171</f>
        <v>5181229.847134212</v>
      </c>
      <c r="F171" s="31">
        <f>'raw data'!F171</f>
        <v>0.8891741867227271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250r3  28-36</v>
      </c>
      <c r="D172" s="81">
        <f>'raw data'!D172</f>
        <v>38406.96042824074</v>
      </c>
      <c r="E172" s="15">
        <f>'raw data'!E172</f>
        <v>2202894.379183008</v>
      </c>
      <c r="F172" s="31">
        <f>'raw data'!F172</f>
        <v>0.6162619030046471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252r1  88-96</v>
      </c>
      <c r="D173" s="81">
        <f>'raw data'!D173</f>
        <v>38406.967986111114</v>
      </c>
      <c r="E173" s="15">
        <f>'raw data'!E173</f>
        <v>1223191.6201633771</v>
      </c>
      <c r="F173" s="31">
        <f>'raw data'!F173</f>
        <v>1.3817264920097065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254r1  36-45</v>
      </c>
      <c r="D174" s="81">
        <f>'raw data'!D174</f>
        <v>38406.97556712963</v>
      </c>
      <c r="E174" s="15">
        <f>'raw data'!E174</f>
        <v>821806.4905700379</v>
      </c>
      <c r="F174" s="31">
        <f>'raw data'!F174</f>
        <v>1.091253973276178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drift-5</v>
      </c>
      <c r="D175" s="81">
        <f>'raw data'!D175</f>
        <v>38406.983125</v>
      </c>
      <c r="E175" s="15">
        <f>'raw data'!E175</f>
        <v>826721.9580019469</v>
      </c>
      <c r="F175" s="31">
        <f>'raw data'!F175</f>
        <v>0.5825661594743028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bir-1-2</v>
      </c>
      <c r="D176" s="81">
        <f>'raw data'!D176</f>
        <v>38406.99070601852</v>
      </c>
      <c r="E176" s="15">
        <f>'raw data'!E176</f>
        <v>1066156.1292814417</v>
      </c>
      <c r="F176" s="31">
        <f>'raw data'!F176</f>
        <v>1.88635792399892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255r1  28-35</v>
      </c>
      <c r="D177" s="81">
        <f>'raw data'!D177</f>
        <v>38406.99827546296</v>
      </c>
      <c r="E177" s="180">
        <v>2519504.485</v>
      </c>
      <c r="F177" s="181">
        <v>1.0214333624176124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256r2  88-94</v>
      </c>
      <c r="D178" s="81">
        <f>'raw data'!D178</f>
        <v>38407.005833333336</v>
      </c>
      <c r="E178" s="180">
        <v>4063850.76</v>
      </c>
      <c r="F178" s="181">
        <v>0.5642442577839164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jb3-1</v>
      </c>
      <c r="D179" s="81">
        <f>'raw data'!D179</f>
        <v>38407.01337962963</v>
      </c>
      <c r="E179" s="15">
        <f>'raw data'!E179</f>
        <v>593751.8861738655</v>
      </c>
      <c r="F179" s="31">
        <f>'raw data'!F179</f>
        <v>1.0863038050958205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drift-6</v>
      </c>
      <c r="D180" s="81">
        <f>'raw data'!D180</f>
        <v>38407.0209375</v>
      </c>
      <c r="E180" s="15">
        <f>'raw data'!E180</f>
        <v>817759.749359103</v>
      </c>
      <c r="F180" s="31">
        <f>'raw data'!F180</f>
        <v>1.8007605358676626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258r1  34-39</v>
      </c>
      <c r="D181" s="81">
        <f>'raw data'!D181</f>
        <v>38407.028495370374</v>
      </c>
      <c r="E181" s="15">
        <f>'raw data'!E181</f>
        <v>939089.8837629466</v>
      </c>
      <c r="F181" s="31">
        <f>'raw data'!F181</f>
        <v>0.7198807060241027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jp-1-2</v>
      </c>
      <c r="D182" s="81">
        <f>'raw data'!D182</f>
        <v>38407.03605324074</v>
      </c>
      <c r="E182" s="15">
        <f>'raw data'!E182</f>
        <v>4919640.71508917</v>
      </c>
      <c r="F182" s="31">
        <f>'raw data'!F182</f>
        <v>0.698434370314681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264r1  52-60</v>
      </c>
      <c r="D183" s="81">
        <f>'raw data'!D183</f>
        <v>38407.04362268518</v>
      </c>
      <c r="E183" s="180">
        <v>987750.415</v>
      </c>
      <c r="F183" s="181">
        <v>0.9479006712003085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267r2  111-120</v>
      </c>
      <c r="D184" s="81">
        <f>'raw data'!D184</f>
        <v>38407.05119212963</v>
      </c>
      <c r="E184" s="180">
        <v>1178745.11</v>
      </c>
      <c r="F184" s="181">
        <v>0.8166995727790769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drift-7</v>
      </c>
      <c r="D185" s="81">
        <f>'raw data'!D185</f>
        <v>38407.05876157407</v>
      </c>
      <c r="E185" s="15">
        <f>'raw data'!E185</f>
        <v>845475.8549246287</v>
      </c>
      <c r="F185" s="31">
        <f>'raw data'!F185</f>
        <v>1.3561840138499526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ja-3-2</v>
      </c>
      <c r="D186" s="81">
        <f>'raw data'!D186</f>
        <v>38407.06631944444</v>
      </c>
      <c r="E186" s="15">
        <f>'raw data'!E186</f>
        <v>432142.49590568035</v>
      </c>
      <c r="F186" s="31">
        <f>'raw data'!F186</f>
        <v>0.48815294257292696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blank-2</v>
      </c>
      <c r="D187" s="81">
        <f>'raw data'!D187</f>
        <v>38407.07387731481</v>
      </c>
      <c r="E187" s="182">
        <v>655.41</v>
      </c>
      <c r="F187" s="183">
        <v>6.317903771117704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dts-1-2</v>
      </c>
      <c r="D188" s="81">
        <f>'raw data'!D188</f>
        <v>38407.081412037034</v>
      </c>
      <c r="E188" s="15">
        <f>'raw data'!E188</f>
        <v>5163777.473556432</v>
      </c>
      <c r="F188" s="31">
        <f>'raw data'!F188</f>
        <v>2.0740591188142403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jb3-2</v>
      </c>
      <c r="D189" s="81">
        <f>'raw data'!D189</f>
        <v>38407.08896990741</v>
      </c>
      <c r="E189" s="15">
        <f>'raw data'!E189</f>
        <v>592948.3863513606</v>
      </c>
      <c r="F189" s="31">
        <f>'raw data'!F189</f>
        <v>1.69628959707876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drift-8</v>
      </c>
      <c r="D190" s="81">
        <f>'raw data'!D190</f>
        <v>38407.09653935185</v>
      </c>
      <c r="E190" s="15">
        <f>'raw data'!E190</f>
        <v>844686.6627562209</v>
      </c>
      <c r="F190" s="31">
        <f>'raw data'!F190</f>
        <v>0.7630573085852065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Mn 257.610</v>
      </c>
      <c r="B198" s="15">
        <f>'raw data'!B198</f>
        <v>0</v>
      </c>
      <c r="C198" s="15" t="str">
        <f>'raw data'!C198</f>
        <v>drift-1</v>
      </c>
      <c r="D198" s="81">
        <f>'raw data'!D198</f>
        <v>38406.80038194444</v>
      </c>
      <c r="E198" s="15">
        <f>'raw data'!E198</f>
        <v>436685.87035036087</v>
      </c>
      <c r="F198" s="31">
        <f>'raw data'!F198</f>
        <v>0.11078033472324167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blank-1</v>
      </c>
      <c r="D199" s="81">
        <f>'raw data'!D199</f>
        <v>38406.80793981482</v>
      </c>
      <c r="E199" s="15">
        <f>'raw data'!E199</f>
        <v>6902.018514970938</v>
      </c>
      <c r="F199" s="31">
        <f>'raw data'!F199</f>
        <v>1.9760856103687217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bir-1-1</v>
      </c>
      <c r="D200" s="81">
        <f>'raw data'!D200</f>
        <v>38406.815474537034</v>
      </c>
      <c r="E200" s="15">
        <f>'raw data'!E200</f>
        <v>449493.2513917262</v>
      </c>
      <c r="F200" s="31">
        <f>'raw data'!F200</f>
        <v>1.692085297504026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drift-2</v>
      </c>
      <c r="D201" s="81">
        <f>'raw data'!D201</f>
        <v>38406.82305555556</v>
      </c>
      <c r="E201" s="15">
        <f>'raw data'!E201</f>
        <v>441085.9079826673</v>
      </c>
      <c r="F201" s="31">
        <f>'raw data'!F201</f>
        <v>2.0937385007724734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jp-1-1</v>
      </c>
      <c r="D202" s="81">
        <f>'raw data'!D202</f>
        <v>38406.83060185185</v>
      </c>
      <c r="E202" s="15">
        <f>'raw data'!E202</f>
        <v>322182.8211509387</v>
      </c>
      <c r="F202" s="31">
        <f>'raw data'!F202</f>
        <v>1.5404232766615868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230r1  53-60</v>
      </c>
      <c r="D203" s="81">
        <f>'raw data'!D203</f>
        <v>38406.838171296295</v>
      </c>
      <c r="E203" s="15">
        <f>'raw data'!E203</f>
        <v>324359.9374394466</v>
      </c>
      <c r="F203" s="31">
        <f>'raw data'!F203</f>
        <v>1.824608550858768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drift-3</v>
      </c>
      <c r="D204" s="81">
        <f>'raw data'!D204</f>
        <v>38406.84574074074</v>
      </c>
      <c r="E204" s="15">
        <f>'raw data'!E204</f>
        <v>448434.3513914794</v>
      </c>
      <c r="F204" s="31">
        <f>'raw data'!F204</f>
        <v>0.5837010879665265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244r1  16-26</v>
      </c>
      <c r="D205" s="81">
        <f>'raw data'!D205</f>
        <v>38406.85328703704</v>
      </c>
      <c r="E205" s="180">
        <v>346197.525</v>
      </c>
      <c r="F205" s="181">
        <v>0.09024356515404473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246r1  60-69</v>
      </c>
      <c r="D206" s="81">
        <f>'raw data'!D206</f>
        <v>38406.86084490741</v>
      </c>
      <c r="E206" s="15">
        <f>'raw data'!E206</f>
        <v>708981.138027509</v>
      </c>
      <c r="F206" s="31">
        <f>'raw data'!F206</f>
        <v>1.3706658765846842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248r2  5-11</v>
      </c>
      <c r="D207" s="81">
        <f>'raw data'!D207</f>
        <v>38406.86840277778</v>
      </c>
      <c r="E207" s="180">
        <v>495860.03</v>
      </c>
      <c r="F207" s="181">
        <v>3.283858110115329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ja-3-1</v>
      </c>
      <c r="D208" s="81">
        <f>'raw data'!D208</f>
        <v>38406.87596064815</v>
      </c>
      <c r="E208" s="15">
        <f>'raw data'!E208</f>
        <v>290228.22686640423</v>
      </c>
      <c r="F208" s="31">
        <f>'raw data'!F208</f>
        <v>1.0918953540305094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drift-4</v>
      </c>
      <c r="D209" s="81">
        <f>'raw data'!D209</f>
        <v>38406.94391203704</v>
      </c>
      <c r="E209" s="15">
        <f>'raw data'!E209</f>
        <v>455149.9154688517</v>
      </c>
      <c r="F209" s="31">
        <f>'raw data'!F209</f>
        <v>3.2880607379932996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dts-1-1</v>
      </c>
      <c r="D210" s="81">
        <f>'raw data'!D210</f>
        <v>38406.95150462963</v>
      </c>
      <c r="E210" s="15">
        <f>'raw data'!E210</f>
        <v>316622.7754731178</v>
      </c>
      <c r="F210" s="31">
        <f>'raw data'!F210</f>
        <v>1.79411634597807</v>
      </c>
    </row>
    <row r="211" spans="1:6" ht="11.25">
      <c r="A211" s="16">
        <f>'raw data'!A211</f>
        <v>0</v>
      </c>
      <c r="B211" s="15">
        <f>'raw data'!B211</f>
        <v>0</v>
      </c>
      <c r="C211" s="15" t="str">
        <f>'raw data'!C211</f>
        <v>250r3  28-36</v>
      </c>
      <c r="D211" s="81">
        <f>'raw data'!D211</f>
        <v>38406.959074074075</v>
      </c>
      <c r="E211" s="15">
        <f>'raw data'!E211</f>
        <v>402156.45300102234</v>
      </c>
      <c r="F211" s="31">
        <f>'raw data'!F211</f>
        <v>0.6859377512048098</v>
      </c>
    </row>
    <row r="212" spans="1:6" ht="11.25">
      <c r="A212" s="16">
        <f>'raw data'!A212</f>
        <v>0</v>
      </c>
      <c r="B212" s="15">
        <f>'raw data'!B212</f>
        <v>0</v>
      </c>
      <c r="C212" s="15" t="str">
        <f>'raw data'!C212</f>
        <v>252r1  88-96</v>
      </c>
      <c r="D212" s="81">
        <f>'raw data'!D212</f>
        <v>38406.966631944444</v>
      </c>
      <c r="E212" s="15">
        <f>'raw data'!E212</f>
        <v>386702.64713160193</v>
      </c>
      <c r="F212" s="31">
        <f>'raw data'!F212</f>
        <v>1.2885828364264966</v>
      </c>
    </row>
    <row r="213" spans="1:6" ht="11.25">
      <c r="A213" s="16">
        <f>'raw data'!A213</f>
        <v>0</v>
      </c>
      <c r="B213" s="15">
        <f>'raw data'!B213</f>
        <v>0</v>
      </c>
      <c r="C213" s="15" t="str">
        <f>'raw data'!C213</f>
        <v>254r1  36-45</v>
      </c>
      <c r="D213" s="81">
        <f>'raw data'!D213</f>
        <v>38406.97421296296</v>
      </c>
      <c r="E213" s="15">
        <f>'raw data'!E213</f>
        <v>716159.2668291728</v>
      </c>
      <c r="F213" s="31">
        <f>'raw data'!F213</f>
        <v>1.9706114448559182</v>
      </c>
    </row>
    <row r="214" spans="1:6" ht="11.25">
      <c r="A214" s="16">
        <f>'raw data'!A214</f>
        <v>0</v>
      </c>
      <c r="B214" s="15">
        <f>'raw data'!B214</f>
        <v>0</v>
      </c>
      <c r="C214" s="15" t="str">
        <f>'raw data'!C214</f>
        <v>drift-5</v>
      </c>
      <c r="D214" s="81">
        <f>'raw data'!D214</f>
        <v>38406.981770833336</v>
      </c>
      <c r="E214" s="15">
        <f>'raw data'!E214</f>
        <v>463986.6423651377</v>
      </c>
      <c r="F214" s="31">
        <f>'raw data'!F214</f>
        <v>2.0380425447105908</v>
      </c>
    </row>
    <row r="215" spans="1:6" ht="11.25">
      <c r="A215" s="16">
        <f>'raw data'!A215</f>
        <v>0</v>
      </c>
      <c r="B215" s="15">
        <f>'raw data'!B215</f>
        <v>0</v>
      </c>
      <c r="C215" s="15" t="str">
        <f>'raw data'!C215</f>
        <v>bir-1-2</v>
      </c>
      <c r="D215" s="81">
        <f>'raw data'!D215</f>
        <v>38406.989340277774</v>
      </c>
      <c r="E215" s="15">
        <f>'raw data'!E215</f>
        <v>458900.8978835741</v>
      </c>
      <c r="F215" s="31">
        <f>'raw data'!F215</f>
        <v>3.3162106677772996</v>
      </c>
    </row>
    <row r="216" spans="1:6" ht="11.25">
      <c r="A216" s="16">
        <f>'raw data'!A216</f>
        <v>0</v>
      </c>
      <c r="B216" s="15">
        <f>'raw data'!B216</f>
        <v>0</v>
      </c>
      <c r="C216" s="15" t="str">
        <f>'raw data'!C216</f>
        <v>255r1  28-35</v>
      </c>
      <c r="D216" s="81">
        <f>'raw data'!D216</f>
        <v>38406.9969212963</v>
      </c>
      <c r="E216" s="180">
        <v>412345.9</v>
      </c>
      <c r="F216" s="181">
        <v>0.9612357856007614</v>
      </c>
    </row>
    <row r="217" spans="1:6" ht="11.25">
      <c r="A217" s="16">
        <f>'raw data'!A217</f>
        <v>0</v>
      </c>
      <c r="B217" s="15">
        <f>'raw data'!B217</f>
        <v>0</v>
      </c>
      <c r="C217" s="15" t="str">
        <f>'raw data'!C217</f>
        <v>256r2  88-94</v>
      </c>
      <c r="D217" s="81">
        <f>'raw data'!D217</f>
        <v>38407.004479166666</v>
      </c>
      <c r="E217" s="180">
        <v>528869.795</v>
      </c>
      <c r="F217" s="181">
        <v>1.0847161544885964</v>
      </c>
    </row>
    <row r="218" spans="1:6" ht="11.25">
      <c r="A218" s="16">
        <f>'raw data'!A218</f>
        <v>0</v>
      </c>
      <c r="B218" s="15">
        <f>'raw data'!B218</f>
        <v>0</v>
      </c>
      <c r="C218" s="15" t="str">
        <f>'raw data'!C218</f>
        <v>jb3-1</v>
      </c>
      <c r="D218" s="81">
        <f>'raw data'!D218</f>
        <v>38407.012025462966</v>
      </c>
      <c r="E218" s="15">
        <f>'raw data'!E218</f>
        <v>477251.3002963066</v>
      </c>
      <c r="F218" s="31">
        <f>'raw data'!F218</f>
        <v>3.948888292233527</v>
      </c>
    </row>
    <row r="219" spans="1:6" ht="11.25">
      <c r="A219" s="16">
        <f>'raw data'!A219</f>
        <v>0</v>
      </c>
      <c r="B219" s="15">
        <f>'raw data'!B219</f>
        <v>0</v>
      </c>
      <c r="C219" s="15" t="str">
        <f>'raw data'!C219</f>
        <v>drift-6</v>
      </c>
      <c r="D219" s="81">
        <f>'raw data'!D219</f>
        <v>38407.019594907404</v>
      </c>
      <c r="E219" s="15">
        <f>'raw data'!E219</f>
        <v>467244.50534137094</v>
      </c>
      <c r="F219" s="31">
        <f>'raw data'!F219</f>
        <v>2.4859629893812154</v>
      </c>
    </row>
    <row r="220" spans="1:6" ht="11.25">
      <c r="A220" s="16">
        <f>'raw data'!A220</f>
        <v>0</v>
      </c>
      <c r="B220" s="15">
        <f>'raw data'!B220</f>
        <v>0</v>
      </c>
      <c r="C220" s="15" t="str">
        <f>'raw data'!C220</f>
        <v>258r1  34-39</v>
      </c>
      <c r="D220" s="81">
        <f>'raw data'!D220</f>
        <v>38407.027141203704</v>
      </c>
      <c r="E220" s="15">
        <f>'raw data'!E220</f>
        <v>417605.9893260002</v>
      </c>
      <c r="F220" s="31">
        <f>'raw data'!F220</f>
        <v>0.35445254082940386</v>
      </c>
    </row>
    <row r="221" spans="1:6" ht="11.25">
      <c r="A221" s="16">
        <f>'raw data'!A221</f>
        <v>0</v>
      </c>
      <c r="B221" s="15">
        <f>'raw data'!B221</f>
        <v>0</v>
      </c>
      <c r="C221" s="15" t="str">
        <f>'raw data'!C221</f>
        <v>jp-1-2</v>
      </c>
      <c r="D221" s="81">
        <f>'raw data'!D221</f>
        <v>38407.03469907407</v>
      </c>
      <c r="E221" s="15">
        <f>'raw data'!E221</f>
        <v>338586.2150789896</v>
      </c>
      <c r="F221" s="31">
        <f>'raw data'!F221</f>
        <v>2.512717391604538</v>
      </c>
    </row>
    <row r="222" spans="1:6" ht="11.25">
      <c r="A222" s="16">
        <f>'raw data'!A222</f>
        <v>0</v>
      </c>
      <c r="B222" s="15">
        <f>'raw data'!B222</f>
        <v>0</v>
      </c>
      <c r="C222" s="15" t="str">
        <f>'raw data'!C222</f>
        <v>264r1  52-60</v>
      </c>
      <c r="D222" s="81">
        <f>'raw data'!D222</f>
        <v>38407.04226851852</v>
      </c>
      <c r="E222" s="180">
        <v>585223.415</v>
      </c>
      <c r="F222" s="181">
        <v>1.6575831276082507</v>
      </c>
    </row>
    <row r="223" spans="1:6" ht="11.25">
      <c r="A223" s="16">
        <f>'raw data'!A223</f>
        <v>0</v>
      </c>
      <c r="B223" s="15">
        <f>'raw data'!B223</f>
        <v>0</v>
      </c>
      <c r="C223" s="15" t="str">
        <f>'raw data'!C223</f>
        <v>267r2  111-120</v>
      </c>
      <c r="D223" s="81">
        <f>'raw data'!D223</f>
        <v>38407.049837962964</v>
      </c>
      <c r="E223" s="180">
        <v>343811.48</v>
      </c>
      <c r="F223" s="181">
        <v>0.18889280605890885</v>
      </c>
    </row>
    <row r="224" spans="1:6" ht="11.25">
      <c r="A224" s="16">
        <f>'raw data'!A224</f>
        <v>0</v>
      </c>
      <c r="B224" s="15">
        <f>'raw data'!B224</f>
        <v>0</v>
      </c>
      <c r="C224" s="15" t="str">
        <f>'raw data'!C224</f>
        <v>drift-7</v>
      </c>
      <c r="D224" s="81">
        <f>'raw data'!D224</f>
        <v>38407.05740740741</v>
      </c>
      <c r="E224" s="15">
        <f>'raw data'!E224</f>
        <v>466943.0203450521</v>
      </c>
      <c r="F224" s="31">
        <f>'raw data'!F224</f>
        <v>1.265446824540662</v>
      </c>
    </row>
    <row r="225" spans="1:6" ht="11.25">
      <c r="A225" s="16">
        <f>'raw data'!A225</f>
        <v>0</v>
      </c>
      <c r="B225" s="15">
        <f>'raw data'!B225</f>
        <v>0</v>
      </c>
      <c r="C225" s="15" t="str">
        <f>'raw data'!C225</f>
        <v>ja-3-2</v>
      </c>
      <c r="D225" s="81">
        <f>'raw data'!D225</f>
        <v>38407.06496527778</v>
      </c>
      <c r="E225" s="15">
        <f>'raw data'!E225</f>
        <v>300143.09563271207</v>
      </c>
      <c r="F225" s="31">
        <f>'raw data'!F225</f>
        <v>2.106615497393525</v>
      </c>
    </row>
    <row r="226" spans="1:6" ht="11.25">
      <c r="A226" s="16">
        <f>'raw data'!A226</f>
        <v>0</v>
      </c>
      <c r="B226" s="15">
        <f>'raw data'!B226</f>
        <v>0</v>
      </c>
      <c r="C226" s="15" t="str">
        <f>'raw data'!C226</f>
        <v>blank-2</v>
      </c>
      <c r="D226" s="81">
        <f>'raw data'!D226</f>
        <v>38407.07252314815</v>
      </c>
      <c r="E226" s="15">
        <f>'raw data'!E226</f>
        <v>7027.118360854685</v>
      </c>
      <c r="F226" s="31">
        <f>'raw data'!F226</f>
        <v>1.2763187749960303</v>
      </c>
    </row>
    <row r="227" spans="1:6" ht="11.25">
      <c r="A227" s="16">
        <f>'raw data'!A227</f>
        <v>0</v>
      </c>
      <c r="B227" s="15">
        <f>'raw data'!B227</f>
        <v>0</v>
      </c>
      <c r="C227" s="15" t="str">
        <f>'raw data'!C227</f>
        <v>dts-1-2</v>
      </c>
      <c r="D227" s="81">
        <f>'raw data'!D227</f>
        <v>38407.08006944445</v>
      </c>
      <c r="E227" s="15">
        <f>'raw data'!E227</f>
        <v>335740.3247984251</v>
      </c>
      <c r="F227" s="31">
        <f>'raw data'!F227</f>
        <v>1.0062660379555795</v>
      </c>
    </row>
    <row r="228" spans="1:6" ht="11.25">
      <c r="A228" s="16">
        <f>'raw data'!A228</f>
        <v>0</v>
      </c>
      <c r="B228" s="15">
        <f>'raw data'!B228</f>
        <v>0</v>
      </c>
      <c r="C228" s="15" t="str">
        <f>'raw data'!C228</f>
        <v>jb3-2</v>
      </c>
      <c r="D228" s="81">
        <f>'raw data'!D228</f>
        <v>38407.08761574074</v>
      </c>
      <c r="E228" s="15">
        <f>'raw data'!E228</f>
        <v>509770.89278252923</v>
      </c>
      <c r="F228" s="31">
        <f>'raw data'!F228</f>
        <v>1.3508017199070528</v>
      </c>
    </row>
    <row r="229" spans="1:6" ht="11.25">
      <c r="A229" s="16">
        <f>'raw data'!A229</f>
        <v>0</v>
      </c>
      <c r="B229" s="15">
        <f>'raw data'!B229</f>
        <v>0</v>
      </c>
      <c r="C229" s="15" t="str">
        <f>'raw data'!C229</f>
        <v>drift-8</v>
      </c>
      <c r="D229" s="81">
        <f>'raw data'!D229</f>
        <v>38407.095185185186</v>
      </c>
      <c r="E229" s="15">
        <f>'raw data'!E229</f>
        <v>478925.3676555952</v>
      </c>
      <c r="F229" s="31">
        <f>'raw data'!F229</f>
        <v>0.6679056951191411</v>
      </c>
    </row>
    <row r="230" spans="1:6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</row>
    <row r="231" spans="1:6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</row>
    <row r="232" spans="1:6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</row>
    <row r="233" spans="1:6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</row>
    <row r="234" spans="1:6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Na 589.592</v>
      </c>
      <c r="B237" s="15">
        <f>'raw data'!B237</f>
        <v>0</v>
      </c>
      <c r="C237" s="15" t="str">
        <f>'raw data'!C237</f>
        <v>drift-1</v>
      </c>
      <c r="D237" s="81">
        <f>'raw data'!D237</f>
        <v>38406.80400462963</v>
      </c>
      <c r="E237" s="15">
        <f>'raw data'!E237</f>
        <v>331738.23657244054</v>
      </c>
      <c r="F237" s="31">
        <f>'raw data'!F237</f>
        <v>2.9510130796385035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blank-1</v>
      </c>
      <c r="D238" s="81">
        <f>'raw data'!D238</f>
        <v>38406.81155092592</v>
      </c>
      <c r="E238" s="15">
        <f>'raw data'!E238</f>
        <v>6330.909267576253</v>
      </c>
      <c r="F238" s="31">
        <f>'raw data'!F238</f>
        <v>2.101985201159618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bir-1-1</v>
      </c>
      <c r="D239" s="81">
        <f>'raw data'!D239</f>
        <v>38406.81912037037</v>
      </c>
      <c r="E239" s="15">
        <f>'raw data'!E239</f>
        <v>263602.4128719114</v>
      </c>
      <c r="F239" s="31">
        <f>'raw data'!F239</f>
        <v>2.6409321571882067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drift-2</v>
      </c>
      <c r="D240" s="81">
        <f>'raw data'!D240</f>
        <v>38406.82666666667</v>
      </c>
      <c r="E240" s="15">
        <f>'raw data'!E240</f>
        <v>343289.6771871668</v>
      </c>
      <c r="F240" s="31">
        <f>'raw data'!F240</f>
        <v>1.7111110757102237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jp-1-1</v>
      </c>
      <c r="D241" s="81">
        <f>'raw data'!D241</f>
        <v>38406.83423611111</v>
      </c>
      <c r="E241" s="15">
        <f>'raw data'!E241</f>
        <v>10119.021138862905</v>
      </c>
      <c r="F241" s="31">
        <f>'raw data'!F241</f>
        <v>1.7114689438130584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230r1  53-60</v>
      </c>
      <c r="D242" s="81">
        <f>'raw data'!D242</f>
        <v>38406.84180555555</v>
      </c>
      <c r="E242" s="15">
        <f>'raw data'!E242</f>
        <v>311091.8826800104</v>
      </c>
      <c r="F242" s="31">
        <f>'raw data'!F242</f>
        <v>2.005498930585794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drift-3</v>
      </c>
      <c r="D243" s="81">
        <f>'raw data'!D243</f>
        <v>38406.84936342593</v>
      </c>
      <c r="E243" s="15">
        <f>'raw data'!E243</f>
        <v>350617.2234945637</v>
      </c>
      <c r="F243" s="31">
        <f>'raw data'!F243</f>
        <v>2.567101919382005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244r1  16-26</v>
      </c>
      <c r="D244" s="81">
        <f>'raw data'!D244</f>
        <v>38406.85690972222</v>
      </c>
      <c r="E244" s="180">
        <v>373692.54500000004</v>
      </c>
      <c r="F244" s="181">
        <v>0.9653534128268039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246r1  60-69</v>
      </c>
      <c r="D245" s="81">
        <f>'raw data'!D245</f>
        <v>38406.86446759259</v>
      </c>
      <c r="E245" s="15">
        <f>'raw data'!E245</f>
        <v>384686.81827528006</v>
      </c>
      <c r="F245" s="31">
        <f>'raw data'!F245</f>
        <v>0.32707710660213246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248r2  5-11</v>
      </c>
      <c r="D246" s="81">
        <f>'raw data'!D246</f>
        <v>38406.872025462966</v>
      </c>
      <c r="E246" s="180">
        <v>54188.455</v>
      </c>
      <c r="F246" s="181">
        <v>1.131572744493044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ja-3-1</v>
      </c>
      <c r="D247" s="81">
        <f>'raw data'!D247</f>
        <v>38406.879594907405</v>
      </c>
      <c r="E247" s="15">
        <f>'raw data'!E247</f>
        <v>512521.38482782326</v>
      </c>
      <c r="F247" s="31">
        <f>'raw data'!F247</f>
        <v>1.7336075245405937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drift-4</v>
      </c>
      <c r="D248" s="81">
        <f>'raw data'!D248</f>
        <v>38406.947534722225</v>
      </c>
      <c r="E248" s="15">
        <f>'raw data'!E248</f>
        <v>367344.36467129015</v>
      </c>
      <c r="F248" s="31">
        <f>'raw data'!F248</f>
        <v>2.2681628166686187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dts-1-1</v>
      </c>
      <c r="D249" s="81">
        <f>'raw data'!D249</f>
        <v>38406.95512731482</v>
      </c>
      <c r="E249" s="15">
        <f>'raw data'!E249</f>
        <v>7942.550666397194</v>
      </c>
      <c r="F249" s="31">
        <f>'raw data'!F249</f>
        <v>1.6111651927561126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250r3  28-36</v>
      </c>
      <c r="D250" s="81">
        <f>'raw data'!D250</f>
        <v>38406.96270833333</v>
      </c>
      <c r="E250" s="15">
        <f>'raw data'!E250</f>
        <v>183124.8045412307</v>
      </c>
      <c r="F250" s="31">
        <f>'raw data'!F250</f>
        <v>1.0466556064534962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252r1  88-96</v>
      </c>
      <c r="D251" s="81">
        <f>'raw data'!D251</f>
        <v>38406.97027777778</v>
      </c>
      <c r="E251" s="15">
        <f>'raw data'!E251</f>
        <v>341682.20513887354</v>
      </c>
      <c r="F251" s="31">
        <f>'raw data'!F251</f>
        <v>1.8334286839988099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254r1  36-45</v>
      </c>
      <c r="D252" s="81">
        <f>'raw data'!D252</f>
        <v>38406.97783564815</v>
      </c>
      <c r="E252" s="15">
        <f>'raw data'!E252</f>
        <v>300738.88076030195</v>
      </c>
      <c r="F252" s="31">
        <f>'raw data'!F252</f>
        <v>2.498695074881637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drift-5</v>
      </c>
      <c r="D253" s="81">
        <f>'raw data'!D253</f>
        <v>38406.98540509259</v>
      </c>
      <c r="E253" s="15">
        <f>'raw data'!E253</f>
        <v>369300.5214167028</v>
      </c>
      <c r="F253" s="31">
        <f>'raw data'!F253</f>
        <v>1.0291780202771277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bir-1-2</v>
      </c>
      <c r="D254" s="81">
        <f>'raw data'!D254</f>
        <v>38406.99298611111</v>
      </c>
      <c r="E254" s="15">
        <f>'raw data'!E254</f>
        <v>294891.05405706743</v>
      </c>
      <c r="F254" s="31">
        <f>'raw data'!F254</f>
        <v>1.9714206708889455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255r1  28-35</v>
      </c>
      <c r="D255" s="81">
        <f>'raw data'!D255</f>
        <v>38407.000543981485</v>
      </c>
      <c r="E255" s="180">
        <v>146627.665</v>
      </c>
      <c r="F255" s="181">
        <v>0.931676123952704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256r2  88-94</v>
      </c>
      <c r="D256" s="81">
        <f>'raw data'!D256</f>
        <v>38407.008101851854</v>
      </c>
      <c r="E256" s="15">
        <f>'raw data'!E256</f>
        <v>43009.13791404813</v>
      </c>
      <c r="F256" s="31">
        <f>'raw data'!F256</f>
        <v>1.3295165565878926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jb3-1</v>
      </c>
      <c r="D257" s="81">
        <f>'raw data'!D257</f>
        <v>38407.015648148146</v>
      </c>
      <c r="E257" s="15">
        <f>'raw data'!E257</f>
        <v>459291.0634211528</v>
      </c>
      <c r="F257" s="31">
        <f>'raw data'!F257</f>
        <v>3.4534454621710973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drift-6</v>
      </c>
      <c r="D258" s="81">
        <f>'raw data'!D258</f>
        <v>38407.02321759259</v>
      </c>
      <c r="E258" s="15">
        <f>'raw data'!E258</f>
        <v>375713.2710237183</v>
      </c>
      <c r="F258" s="31">
        <f>'raw data'!F258</f>
        <v>0.5010073960405744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258r1  34-39</v>
      </c>
      <c r="D259" s="81">
        <f>'raw data'!D259</f>
        <v>38407.03076388889</v>
      </c>
      <c r="E259" s="15">
        <f>'raw data'!E259</f>
        <v>490855.6431063062</v>
      </c>
      <c r="F259" s="31">
        <f>'raw data'!F259</f>
        <v>2.29146155751408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jp-1-2</v>
      </c>
      <c r="D260" s="81">
        <f>'raw data'!D260</f>
        <v>38407.03832175926</v>
      </c>
      <c r="E260" s="15">
        <f>'raw data'!E260</f>
        <v>12234.3095946584</v>
      </c>
      <c r="F260" s="31">
        <f>'raw data'!F260</f>
        <v>3.107564042666903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264r1  52-60</v>
      </c>
      <c r="D261" s="81">
        <f>'raw data'!D261</f>
        <v>38407.04591435185</v>
      </c>
      <c r="E261" s="180">
        <v>482372.73</v>
      </c>
      <c r="F261" s="181">
        <v>0.7786530138853524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267r2  111-120</v>
      </c>
      <c r="D262" s="81">
        <f>'raw data'!D262</f>
        <v>38407.05347222222</v>
      </c>
      <c r="E262" s="180">
        <v>335992.23</v>
      </c>
      <c r="F262" s="181">
        <v>1.8503349958841533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drift-7</v>
      </c>
      <c r="D263" s="81">
        <f>'raw data'!D263</f>
        <v>38407.06103009259</v>
      </c>
      <c r="E263" s="180">
        <v>393903.41</v>
      </c>
      <c r="F263" s="181">
        <v>0.7704040303726807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ja-3-2</v>
      </c>
      <c r="D264" s="81">
        <f>'raw data'!D264</f>
        <v>38407.06859953704</v>
      </c>
      <c r="E264" s="15">
        <f>'raw data'!E264</f>
        <v>556213.0217414268</v>
      </c>
      <c r="F264" s="31">
        <f>'raw data'!F264</f>
        <v>1.6937760842545608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blank-2</v>
      </c>
      <c r="D265" s="81">
        <f>'raw data'!D265</f>
        <v>38407.076145833336</v>
      </c>
      <c r="E265" s="15">
        <f>'raw data'!E265</f>
        <v>7715.089191996217</v>
      </c>
      <c r="F265" s="31">
        <f>'raw data'!F265</f>
        <v>1.3048999815195492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dts-1-2</v>
      </c>
      <c r="D266" s="81">
        <f>'raw data'!D266</f>
        <v>38407.08369212963</v>
      </c>
      <c r="E266" s="15">
        <f>'raw data'!E266</f>
        <v>9510.859658997928</v>
      </c>
      <c r="F266" s="31">
        <f>'raw data'!F266</f>
        <v>3.236492704601103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jb3-2</v>
      </c>
      <c r="D267" s="81">
        <f>'raw data'!D267</f>
        <v>38407.091261574074</v>
      </c>
      <c r="E267" s="15">
        <f>'raw data'!E267</f>
        <v>491734.14721659455</v>
      </c>
      <c r="F267" s="31">
        <f>'raw data'!F267</f>
        <v>1.822981582572862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drift-8</v>
      </c>
      <c r="D268" s="81">
        <f>'raw data'!D268</f>
        <v>38407.09881944444</v>
      </c>
      <c r="E268" s="15">
        <f>'raw data'!E268</f>
        <v>404289.70781202917</v>
      </c>
      <c r="F268" s="31">
        <f>'raw data'!F268</f>
        <v>0.5176106922823615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P 178.229</v>
      </c>
      <c r="B276" s="15">
        <f>'raw data'!B276</f>
        <v>0</v>
      </c>
      <c r="C276" s="15" t="str">
        <f>'raw data'!C276</f>
        <v>drift-1</v>
      </c>
      <c r="D276" s="81">
        <f>'raw data'!D276</f>
        <v>38406.79922453704</v>
      </c>
      <c r="E276" s="15">
        <f>'raw data'!E276</f>
        <v>340.5736842161163</v>
      </c>
      <c r="F276" s="31">
        <f>'raw data'!F276</f>
        <v>4.033611137092711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blank-1</v>
      </c>
      <c r="D277" s="81">
        <f>'raw data'!D277</f>
        <v>38406.80678240741</v>
      </c>
      <c r="E277" s="180">
        <v>41.86</v>
      </c>
      <c r="F277" s="181">
        <v>4.69602687935642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bir-1-1</v>
      </c>
      <c r="D278" s="81">
        <f>'raw data'!D278</f>
        <v>38406.8143287037</v>
      </c>
      <c r="E278" s="178">
        <f>'raw data'!E278</f>
        <v>40.97134108000396</v>
      </c>
      <c r="F278" s="179">
        <f>'raw data'!F278</f>
        <v>30.434142476669816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drift-2</v>
      </c>
      <c r="D279" s="81">
        <f>'raw data'!D279</f>
        <v>38406.82189814815</v>
      </c>
      <c r="E279" s="180">
        <v>300.7</v>
      </c>
      <c r="F279" s="181">
        <v>13.742374556880943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jp-1-1</v>
      </c>
      <c r="D280" s="81">
        <f>'raw data'!D280</f>
        <v>38406.82944444445</v>
      </c>
      <c r="E280" s="178">
        <f>'raw data'!E280</f>
        <v>23.20650987254547</v>
      </c>
      <c r="F280" s="179">
        <f>'raw data'!F280</f>
        <v>93.82728180386658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230r1  53-60</v>
      </c>
      <c r="D281" s="81">
        <f>'raw data'!D281</f>
        <v>38406.837013888886</v>
      </c>
      <c r="E281" s="182">
        <v>55.73</v>
      </c>
      <c r="F281" s="183">
        <v>50.803078267915566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drift-3</v>
      </c>
      <c r="D282" s="81">
        <f>'raw data'!D282</f>
        <v>38406.84458333333</v>
      </c>
      <c r="E282" s="15">
        <f>'raw data'!E282</f>
        <v>334.14817341699825</v>
      </c>
      <c r="F282" s="31">
        <f>'raw data'!F282</f>
        <v>10.265143574550512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244r1  16-26</v>
      </c>
      <c r="D283" s="81">
        <f>'raw data'!D283</f>
        <v>38406.85212962963</v>
      </c>
      <c r="E283" s="182">
        <v>34.05</v>
      </c>
      <c r="F283" s="183">
        <v>0.9137356350146693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246r1  60-69</v>
      </c>
      <c r="D284" s="81">
        <f>'raw data'!D284</f>
        <v>38406.8596875</v>
      </c>
      <c r="E284" s="180">
        <v>87.395</v>
      </c>
      <c r="F284" s="181">
        <v>4.3448291263480705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248r2  5-11</v>
      </c>
      <c r="D285" s="81">
        <f>'raw data'!D285</f>
        <v>38406.86724537037</v>
      </c>
      <c r="E285" s="178">
        <f>'raw data'!E285</f>
        <v>35.30086270161262</v>
      </c>
      <c r="F285" s="179">
        <f>'raw data'!F285</f>
        <v>47.73635017241324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ja-3-1</v>
      </c>
      <c r="D286" s="81">
        <f>'raw data'!D286</f>
        <v>38406.87480324074</v>
      </c>
      <c r="E286" s="180">
        <v>132.945</v>
      </c>
      <c r="F286" s="181">
        <v>2.6966274629475246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drift-4</v>
      </c>
      <c r="D287" s="81">
        <f>'raw data'!D287</f>
        <v>38406.94275462963</v>
      </c>
      <c r="E287" s="15">
        <f>'raw data'!E287</f>
        <v>336.8400386523925</v>
      </c>
      <c r="F287" s="31">
        <f>'raw data'!F287</f>
        <v>10.497564897557124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dts-1-1</v>
      </c>
      <c r="D288" s="81">
        <f>'raw data'!D288</f>
        <v>38406.95034722222</v>
      </c>
      <c r="E288" s="178">
        <f>'raw data'!E288</f>
        <v>12.276907578455821</v>
      </c>
      <c r="F288" s="179">
        <f>'raw data'!F288</f>
        <v>222.1580183626923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250r3  28-36</v>
      </c>
      <c r="D289" s="81">
        <f>'raw data'!D289</f>
        <v>38406.957916666666</v>
      </c>
      <c r="E289" s="178">
        <f>'raw data'!E289</f>
        <v>27.31925830593151</v>
      </c>
      <c r="F289" s="179">
        <f>'raw data'!F289</f>
        <v>37.098701995653485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252r1  88-96</v>
      </c>
      <c r="D290" s="81">
        <f>'raw data'!D290</f>
        <v>38406.96548611111</v>
      </c>
      <c r="E290" s="180">
        <v>72.58</v>
      </c>
      <c r="F290" s="181">
        <v>3.4098563435559606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254r1  36-45</v>
      </c>
      <c r="D291" s="81">
        <f>'raw data'!D291</f>
        <v>38406.97305555556</v>
      </c>
      <c r="E291" s="182">
        <v>80.98</v>
      </c>
      <c r="F291" s="183">
        <v>29.985239399785137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drift-5</v>
      </c>
      <c r="D292" s="81">
        <f>'raw data'!D292</f>
        <v>38406.98061342593</v>
      </c>
      <c r="E292" s="180">
        <v>313.95</v>
      </c>
      <c r="F292" s="181">
        <v>8.590238138064823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bir-1-2</v>
      </c>
      <c r="D293" s="81">
        <f>'raw data'!D293</f>
        <v>38406.98818287037</v>
      </c>
      <c r="E293" s="178">
        <f>'raw data'!E293</f>
        <v>77.29135309609548</v>
      </c>
      <c r="F293" s="179">
        <f>'raw data'!F293</f>
        <v>26.481478514915903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255r1  28-35</v>
      </c>
      <c r="D294" s="81">
        <f>'raw data'!D294</f>
        <v>38406.99576388889</v>
      </c>
      <c r="E294" s="182">
        <v>64.41</v>
      </c>
      <c r="F294" s="183">
        <v>50.7193499314059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256r2  88-94</v>
      </c>
      <c r="D295" s="81">
        <f>'raw data'!D295</f>
        <v>38407.00332175926</v>
      </c>
      <c r="E295" s="182">
        <v>24.67</v>
      </c>
      <c r="F295" s="183">
        <v>90.40189654894087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jb3-1</v>
      </c>
      <c r="D296" s="81">
        <f>'raw data'!D296</f>
        <v>38407.010879629626</v>
      </c>
      <c r="E296" s="15">
        <f>'raw data'!E296</f>
        <v>378.2837826323098</v>
      </c>
      <c r="F296" s="31">
        <f>'raw data'!F296</f>
        <v>3.3229966889267364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drift-6</v>
      </c>
      <c r="D297" s="81">
        <f>'raw data'!D297</f>
        <v>38407.018425925926</v>
      </c>
      <c r="E297" s="15">
        <f>'raw data'!E297</f>
        <v>327.2263975165045</v>
      </c>
      <c r="F297" s="31">
        <f>'raw data'!F297</f>
        <v>11.676643409842002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258r1  34-39</v>
      </c>
      <c r="D298" s="81">
        <f>'raw data'!D298</f>
        <v>38407.025983796295</v>
      </c>
      <c r="E298" s="182">
        <v>26.96</v>
      </c>
      <c r="F298" s="183">
        <v>104.38742541255411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jp-1-2</v>
      </c>
      <c r="D299" s="81">
        <f>'raw data'!D299</f>
        <v>38407.033541666664</v>
      </c>
      <c r="E299" s="15">
        <f>'raw data'!E299</f>
        <v>55.81425257501221</v>
      </c>
      <c r="F299" s="31">
        <f>'raw data'!F299</f>
        <v>1.1119081345556263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264r1  52-60</v>
      </c>
      <c r="D300" s="81">
        <f>'raw data'!D300</f>
        <v>38407.04111111111</v>
      </c>
      <c r="E300" s="178">
        <f>'raw data'!E300</f>
        <v>43.24733200441054</v>
      </c>
      <c r="F300" s="179">
        <f>'raw data'!F300</f>
        <v>8.696385485999688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267r2  111-120</v>
      </c>
      <c r="D301" s="81">
        <f>'raw data'!D301</f>
        <v>38407.048680555556</v>
      </c>
      <c r="E301" s="182">
        <v>44.295</v>
      </c>
      <c r="F301" s="183">
        <v>14.478967164153866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drift-7</v>
      </c>
      <c r="D302" s="81">
        <f>'raw data'!D302</f>
        <v>38407.05625</v>
      </c>
      <c r="E302" s="15">
        <f>'raw data'!E302</f>
        <v>327.2695394438497</v>
      </c>
      <c r="F302" s="31">
        <f>'raw data'!F302</f>
        <v>2.457173078039342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ja-3-2</v>
      </c>
      <c r="D303" s="81">
        <f>'raw data'!D303</f>
        <v>38407.06380787037</v>
      </c>
      <c r="E303" s="178">
        <f>'raw data'!E303</f>
        <v>172.99943743620216</v>
      </c>
      <c r="F303" s="179">
        <f>'raw data'!F303</f>
        <v>6.882337774570002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blank-2</v>
      </c>
      <c r="D304" s="81">
        <f>'raw data'!D304</f>
        <v>38407.071377314816</v>
      </c>
      <c r="E304" s="178">
        <f>'raw data'!E304</f>
        <v>29.10955927995034</v>
      </c>
      <c r="F304" s="179">
        <f>'raw data'!F304</f>
        <v>43.226547235239984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dts-1-2</v>
      </c>
      <c r="D305" s="81">
        <f>'raw data'!D305</f>
        <v>38407.07891203704</v>
      </c>
      <c r="E305" s="178">
        <f>'raw data'!E305</f>
        <v>18.616513234089417</v>
      </c>
      <c r="F305" s="179">
        <f>'raw data'!F305</f>
        <v>25.13812339895355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jb3-2</v>
      </c>
      <c r="D306" s="81">
        <f>'raw data'!D306</f>
        <v>38407.08645833333</v>
      </c>
      <c r="E306" s="15">
        <f>'raw data'!E306</f>
        <v>314.0568677892011</v>
      </c>
      <c r="F306" s="31">
        <f>'raw data'!F306</f>
        <v>4.193803262908022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drift-8</v>
      </c>
      <c r="D307" s="81">
        <f>'raw data'!D307</f>
        <v>38407.09402777778</v>
      </c>
      <c r="E307" s="15">
        <f>'raw data'!E307</f>
        <v>348.63218494809377</v>
      </c>
      <c r="F307" s="31">
        <f>'raw data'!F307</f>
        <v>5.082237486053811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Si 251.611</v>
      </c>
      <c r="B315" s="15">
        <f>'raw data'!B315</f>
        <v>0</v>
      </c>
      <c r="C315" s="15" t="str">
        <f>'raw data'!C315</f>
        <v>drift-1</v>
      </c>
      <c r="D315" s="81">
        <f>'raw data'!D315</f>
        <v>38406.799733796295</v>
      </c>
      <c r="E315" s="15">
        <f>'raw data'!E315</f>
        <v>4824468.208295267</v>
      </c>
      <c r="F315" s="31">
        <f>'raw data'!F315</f>
        <v>1.8934116850013518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blank-1</v>
      </c>
      <c r="D316" s="81">
        <f>'raw data'!D316</f>
        <v>38406.80730324074</v>
      </c>
      <c r="E316" s="15">
        <f>'raw data'!E316</f>
        <v>6557.235297742508</v>
      </c>
      <c r="F316" s="31">
        <f>'raw data'!F316</f>
        <v>3.716842565458686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bir-1-1</v>
      </c>
      <c r="D317" s="81">
        <f>'raw data'!D317</f>
        <v>38406.814837962964</v>
      </c>
      <c r="E317" s="15">
        <f>'raw data'!E317</f>
        <v>4652762.297426889</v>
      </c>
      <c r="F317" s="31">
        <f>'raw data'!F317</f>
        <v>1.1339879084564288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drift-2</v>
      </c>
      <c r="D318" s="81">
        <f>'raw data'!D318</f>
        <v>38406.82240740741</v>
      </c>
      <c r="E318" s="15">
        <f>'raw data'!E318</f>
        <v>5028707.268222058</v>
      </c>
      <c r="F318" s="31">
        <f>'raw data'!F318</f>
        <v>0.625577644403062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jp-1-1</v>
      </c>
      <c r="D319" s="81">
        <f>'raw data'!D319</f>
        <v>38406.82996527778</v>
      </c>
      <c r="E319" s="15">
        <f>'raw data'!E319</f>
        <v>4422588.681157625</v>
      </c>
      <c r="F319" s="31">
        <f>'raw data'!F319</f>
        <v>0.2775428976805595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230r1  53-60</v>
      </c>
      <c r="D320" s="81">
        <f>'raw data'!D320</f>
        <v>38406.83752314815</v>
      </c>
      <c r="E320" s="15">
        <f>'raw data'!E320</f>
        <v>5191419.885108263</v>
      </c>
      <c r="F320" s="31">
        <f>'raw data'!F320</f>
        <v>3.383087487291387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drift-3</v>
      </c>
      <c r="D321" s="81">
        <f>'raw data'!D321</f>
        <v>38406.84509259259</v>
      </c>
      <c r="E321" s="15">
        <f>'raw data'!E321</f>
        <v>5093674.8427401325</v>
      </c>
      <c r="F321" s="31">
        <f>'raw data'!F321</f>
        <v>0.5461931444889095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244r1  16-26</v>
      </c>
      <c r="D322" s="81">
        <f>'raw data'!D322</f>
        <v>38406.85265046296</v>
      </c>
      <c r="E322" s="180">
        <v>5404752.405</v>
      </c>
      <c r="F322" s="181">
        <v>1.504629016945446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246r1  60-69</v>
      </c>
      <c r="D323" s="81">
        <f>'raw data'!D323</f>
        <v>38406.86019675926</v>
      </c>
      <c r="E323" s="15">
        <f>'raw data'!E323</f>
        <v>4534543.663422873</v>
      </c>
      <c r="F323" s="31">
        <f>'raw data'!F323</f>
        <v>0.6106720353046681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248r2  5-11</v>
      </c>
      <c r="D324" s="81">
        <f>'raw data'!D324</f>
        <v>38406.86775462963</v>
      </c>
      <c r="E324" s="180">
        <v>4259382.62</v>
      </c>
      <c r="F324" s="181">
        <v>1.2818852048175582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ja-3-1</v>
      </c>
      <c r="D325" s="81">
        <f>'raw data'!D325</f>
        <v>38406.87532407408</v>
      </c>
      <c r="E325" s="15">
        <f>'raw data'!E325</f>
        <v>6505575.461188014</v>
      </c>
      <c r="F325" s="31">
        <f>'raw data'!F325</f>
        <v>0.6349361925755587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drift-4</v>
      </c>
      <c r="D326" s="81">
        <f>'raw data'!D326</f>
        <v>38406.94327546296</v>
      </c>
      <c r="E326" s="15">
        <f>'raw data'!E326</f>
        <v>5236279.660991534</v>
      </c>
      <c r="F326" s="31">
        <f>'raw data'!F326</f>
        <v>1.94059257071105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dts-1-1</v>
      </c>
      <c r="D327" s="81">
        <f>'raw data'!D327</f>
        <v>38406.95085648148</v>
      </c>
      <c r="E327" s="15">
        <f>'raw data'!E327</f>
        <v>4238020.456625991</v>
      </c>
      <c r="F327" s="31">
        <f>'raw data'!F327</f>
        <v>2.4787015612337315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250r3  28-36</v>
      </c>
      <c r="D328" s="81">
        <f>'raw data'!D328</f>
        <v>38406.9584375</v>
      </c>
      <c r="E328" s="15">
        <f>'raw data'!E328</f>
        <v>4758378.949210162</v>
      </c>
      <c r="F328" s="31">
        <f>'raw data'!F328</f>
        <v>2.035514316641383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252r1  88-96</v>
      </c>
      <c r="D329" s="81">
        <f>'raw data'!D329</f>
        <v>38406.965995370374</v>
      </c>
      <c r="E329" s="15">
        <f>'raw data'!E329</f>
        <v>5363923.30008446</v>
      </c>
      <c r="F329" s="31">
        <f>'raw data'!F329</f>
        <v>1.5551646523864522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254r1  36-45</v>
      </c>
      <c r="D330" s="81">
        <f>'raw data'!D330</f>
        <v>38406.97357638889</v>
      </c>
      <c r="E330" s="15">
        <f>'raw data'!E330</f>
        <v>4155261.5245860415</v>
      </c>
      <c r="F330" s="31">
        <f>'raw data'!F330</f>
        <v>2.1153438946953163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drift-5</v>
      </c>
      <c r="D331" s="81">
        <f>'raw data'!D331</f>
        <v>38406.98112268518</v>
      </c>
      <c r="E331" s="15">
        <f>'raw data'!E331</f>
        <v>5154572.236047256</v>
      </c>
      <c r="F331" s="31">
        <f>'raw data'!F331</f>
        <v>2.5477468199002304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bir-1-2</v>
      </c>
      <c r="D332" s="81">
        <f>'raw data'!D332</f>
        <v>38406.988703703704</v>
      </c>
      <c r="E332" s="15">
        <f>'raw data'!E332</f>
        <v>4904772.6394006815</v>
      </c>
      <c r="F332" s="31">
        <f>'raw data'!F332</f>
        <v>0.8295808109168451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255r1  28-35</v>
      </c>
      <c r="D333" s="81">
        <f>'raw data'!D333</f>
        <v>38406.99627314815</v>
      </c>
      <c r="E333" s="180">
        <v>4816106.285</v>
      </c>
      <c r="F333" s="181">
        <v>2.536429574489644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256r2  88-94</v>
      </c>
      <c r="D334" s="81">
        <f>'raw data'!D334</f>
        <v>38407.003842592596</v>
      </c>
      <c r="E334" s="180">
        <v>4333492.645</v>
      </c>
      <c r="F334" s="181">
        <v>0.4604008050499363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jb3-1</v>
      </c>
      <c r="D335" s="81">
        <f>'raw data'!D335</f>
        <v>38407.01138888889</v>
      </c>
      <c r="E335" s="15">
        <f>'raw data'!E335</f>
        <v>5318678.703352422</v>
      </c>
      <c r="F335" s="31">
        <f>'raw data'!F335</f>
        <v>1.1259852301740572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drift-6</v>
      </c>
      <c r="D336" s="81">
        <f>'raw data'!D336</f>
        <v>38407.01894675926</v>
      </c>
      <c r="E336" s="15">
        <f>'raw data'!E336</f>
        <v>5380984.606378013</v>
      </c>
      <c r="F336" s="31">
        <f>'raw data'!F336</f>
        <v>2.221510077687131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258r1  34-39</v>
      </c>
      <c r="D337" s="81">
        <f>'raw data'!D337</f>
        <v>38407.026504629626</v>
      </c>
      <c r="E337" s="15">
        <f>'raw data'!E337</f>
        <v>5679691.214085097</v>
      </c>
      <c r="F337" s="31">
        <f>'raw data'!F337</f>
        <v>1.0704842465063396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jp-1-2</v>
      </c>
      <c r="D338" s="81">
        <f>'raw data'!D338</f>
        <v>38407.034050925926</v>
      </c>
      <c r="E338" s="15">
        <f>'raw data'!E338</f>
        <v>4729233.995513344</v>
      </c>
      <c r="F338" s="31">
        <f>'raw data'!F338</f>
        <v>1.1852633539296031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264r1  52-60</v>
      </c>
      <c r="D339" s="81">
        <f>'raw data'!D339</f>
        <v>38407.04162037037</v>
      </c>
      <c r="E339" s="180">
        <v>5691343.695</v>
      </c>
      <c r="F339" s="181">
        <v>0.8209953238164478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267r2  111-120</v>
      </c>
      <c r="D340" s="81">
        <f>'raw data'!D340</f>
        <v>38407.04920138889</v>
      </c>
      <c r="E340" s="180">
        <v>5525905.175000001</v>
      </c>
      <c r="F340" s="181">
        <v>3.387677352969196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drift-7</v>
      </c>
      <c r="D341" s="81">
        <f>'raw data'!D341</f>
        <v>38407.056759259256</v>
      </c>
      <c r="E341" s="15">
        <f>'raw data'!E341</f>
        <v>5422815.948674441</v>
      </c>
      <c r="F341" s="31">
        <f>'raw data'!F341</f>
        <v>1.2043166360155704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ja-3-2</v>
      </c>
      <c r="D342" s="81">
        <f>'raw data'!D342</f>
        <v>38407.06431712963</v>
      </c>
      <c r="E342" s="15">
        <f>'raw data'!E342</f>
        <v>6935886.375019827</v>
      </c>
      <c r="F342" s="31">
        <f>'raw data'!F342</f>
        <v>1.9860263825573525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blank-2</v>
      </c>
      <c r="D343" s="81">
        <f>'raw data'!D343</f>
        <v>38407.07188657407</v>
      </c>
      <c r="E343" s="182">
        <v>7513.645</v>
      </c>
      <c r="F343" s="183">
        <v>5.187608291228001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dts-1-2</v>
      </c>
      <c r="D344" s="81">
        <f>'raw data'!D344</f>
        <v>38407.079421296294</v>
      </c>
      <c r="E344" s="15">
        <f>'raw data'!E344</f>
        <v>4379262.705109513</v>
      </c>
      <c r="F344" s="31">
        <f>'raw data'!F344</f>
        <v>1.6132263385180117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jb3-2</v>
      </c>
      <c r="D345" s="81">
        <f>'raw data'!D345</f>
        <v>38407.08697916667</v>
      </c>
      <c r="E345" s="15">
        <f>'raw data'!E345</f>
        <v>5573682.205041008</v>
      </c>
      <c r="F345" s="31">
        <f>'raw data'!F345</f>
        <v>0.6635507489513383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drift-8</v>
      </c>
      <c r="D346" s="81">
        <f>'raw data'!D346</f>
        <v>38407.09454861111</v>
      </c>
      <c r="E346" s="15">
        <f>'raw data'!E346</f>
        <v>5375992.670711003</v>
      </c>
      <c r="F346" s="31">
        <f>'raw data'!F346</f>
        <v>1.3729070966013017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15">
        <f>'raw data'!E347</f>
        <v>0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Ti 334.941</v>
      </c>
      <c r="B354" s="15">
        <f>'raw data'!B354</f>
        <v>0</v>
      </c>
      <c r="C354" s="15" t="str">
        <f>'raw data'!C354</f>
        <v>drift-1</v>
      </c>
      <c r="D354" s="81">
        <f>'raw data'!D354</f>
        <v>38406.80259259259</v>
      </c>
      <c r="E354" s="15">
        <f>'raw data'!E354</f>
        <v>1661027.0983988442</v>
      </c>
      <c r="F354" s="31">
        <f>'raw data'!F354</f>
        <v>1.537681431264606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blank-1</v>
      </c>
      <c r="D355" s="81">
        <f>'raw data'!D355</f>
        <v>38406.81013888889</v>
      </c>
      <c r="E355" s="182">
        <v>849.095</v>
      </c>
      <c r="F355" s="183">
        <v>7.177704905866586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bir-1-1</v>
      </c>
      <c r="D356" s="81">
        <f>'raw data'!D356</f>
        <v>38406.81769675926</v>
      </c>
      <c r="E356" s="15">
        <f>'raw data'!E356</f>
        <v>577881.7328205109</v>
      </c>
      <c r="F356" s="31">
        <f>'raw data'!F356</f>
        <v>2.5758955803499632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drift-2</v>
      </c>
      <c r="D357" s="81">
        <f>'raw data'!D357</f>
        <v>38406.82525462963</v>
      </c>
      <c r="E357" s="15">
        <f>'raw data'!E357</f>
        <v>1694890.1654186249</v>
      </c>
      <c r="F357" s="31">
        <f>'raw data'!F357</f>
        <v>1.643788152947388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jp-1-1</v>
      </c>
      <c r="D358" s="81">
        <f>'raw data'!D358</f>
        <v>38406.8328125</v>
      </c>
      <c r="E358" s="15">
        <f>'raw data'!E358</f>
        <v>2817.3938527504606</v>
      </c>
      <c r="F358" s="31">
        <f>'raw data'!F358</f>
        <v>4.295369138924066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230r1  53-60</v>
      </c>
      <c r="D359" s="81">
        <f>'raw data'!D359</f>
        <v>38406.84038194444</v>
      </c>
      <c r="E359" s="15">
        <f>'raw data'!E359</f>
        <v>197511.6163725853</v>
      </c>
      <c r="F359" s="31">
        <f>'raw data'!F359</f>
        <v>1.4249552560335021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drift-3</v>
      </c>
      <c r="D360" s="81">
        <f>'raw data'!D360</f>
        <v>38406.84795138889</v>
      </c>
      <c r="E360" s="15">
        <f>'raw data'!E360</f>
        <v>1695357.601840973</v>
      </c>
      <c r="F360" s="31">
        <f>'raw data'!F360</f>
        <v>1.5077114795682325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244r1  16-26</v>
      </c>
      <c r="D361" s="81">
        <f>'raw data'!D361</f>
        <v>38406.85549768519</v>
      </c>
      <c r="E361" s="180">
        <v>224847.245</v>
      </c>
      <c r="F361" s="181">
        <v>1.3872702468048907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246r1  60-69</v>
      </c>
      <c r="D362" s="81">
        <f>'raw data'!D362</f>
        <v>38406.86305555556</v>
      </c>
      <c r="E362" s="15">
        <f>'raw data'!E362</f>
        <v>3217495.813031514</v>
      </c>
      <c r="F362" s="31">
        <f>'raw data'!F362</f>
        <v>2.287242219730332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248r2  5-11</v>
      </c>
      <c r="D363" s="81">
        <f>'raw data'!D363</f>
        <v>38406.87061342593</v>
      </c>
      <c r="E363" s="180">
        <v>24980.22</v>
      </c>
      <c r="F363" s="181">
        <v>0.3096749422571089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ja-3-1</v>
      </c>
      <c r="D364" s="81">
        <f>'raw data'!D364</f>
        <v>38406.87818287037</v>
      </c>
      <c r="E364" s="15">
        <f>'raw data'!E364</f>
        <v>414743.8063850403</v>
      </c>
      <c r="F364" s="31">
        <f>'raw data'!F364</f>
        <v>1.9034706146351428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drift-4</v>
      </c>
      <c r="D365" s="81">
        <f>'raw data'!D365</f>
        <v>38406.946122685185</v>
      </c>
      <c r="E365" s="15">
        <f>'raw data'!E365</f>
        <v>1746072.1411221824</v>
      </c>
      <c r="F365" s="31">
        <f>'raw data'!F365</f>
        <v>3.6765166412748713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dts-1-1</v>
      </c>
      <c r="D366" s="81">
        <f>'raw data'!D366</f>
        <v>38406.95371527778</v>
      </c>
      <c r="E366" s="180">
        <v>2788.045</v>
      </c>
      <c r="F366" s="181">
        <v>3.2739935827207303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250r3  28-36</v>
      </c>
      <c r="D367" s="81">
        <f>'raw data'!D367</f>
        <v>38406.96128472222</v>
      </c>
      <c r="E367" s="15">
        <f>'raw data'!E367</f>
        <v>99440.16760110855</v>
      </c>
      <c r="F367" s="31">
        <f>'raw data'!F367</f>
        <v>1.940765176645687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252r1  88-96</v>
      </c>
      <c r="D368" s="81">
        <f>'raw data'!D368</f>
        <v>38406.96885416667</v>
      </c>
      <c r="E368" s="15">
        <f>'raw data'!E368</f>
        <v>197621.97632225353</v>
      </c>
      <c r="F368" s="31">
        <f>'raw data'!F368</f>
        <v>0.5210658283669692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254r1  36-45</v>
      </c>
      <c r="D369" s="81">
        <f>'raw data'!D369</f>
        <v>38406.97642361111</v>
      </c>
      <c r="E369" s="15">
        <f>'raw data'!E369</f>
        <v>3073909.5068130493</v>
      </c>
      <c r="F369" s="31">
        <f>'raw data'!F369</f>
        <v>1.7031620880965215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drift-5</v>
      </c>
      <c r="D370" s="81">
        <f>'raw data'!D370</f>
        <v>38406.983981481484</v>
      </c>
      <c r="E370" s="15">
        <f>'raw data'!E370</f>
        <v>1701831.6675491333</v>
      </c>
      <c r="F370" s="31">
        <f>'raw data'!F370</f>
        <v>0.9813204112078496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bir-1-2</v>
      </c>
      <c r="D371" s="81">
        <f>'raw data'!D371</f>
        <v>38406.9915625</v>
      </c>
      <c r="E371" s="15">
        <f>'raw data'!E371</f>
        <v>588073.9620466232</v>
      </c>
      <c r="F371" s="31">
        <f>'raw data'!F371</f>
        <v>1.072849902323357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255r1  28-35</v>
      </c>
      <c r="D372" s="81">
        <f>'raw data'!D372</f>
        <v>38406.999131944445</v>
      </c>
      <c r="E372" s="15">
        <f>'raw data'!E372</f>
        <v>68031.04384362698</v>
      </c>
      <c r="F372" s="31">
        <f>'raw data'!F372</f>
        <v>4.285686844877793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256r2  88-94</v>
      </c>
      <c r="D373" s="81">
        <f>'raw data'!D373</f>
        <v>38407.006689814814</v>
      </c>
      <c r="E373" s="180">
        <v>38345.185</v>
      </c>
      <c r="F373" s="181">
        <v>1.787720333130647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jb3-1</v>
      </c>
      <c r="D374" s="81">
        <f>'raw data'!D374</f>
        <v>38407.01424768518</v>
      </c>
      <c r="E374" s="15">
        <f>'raw data'!E374</f>
        <v>867293.7505264282</v>
      </c>
      <c r="F374" s="31">
        <f>'raw data'!F374</f>
        <v>0.6485069589032062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drift-6</v>
      </c>
      <c r="D375" s="81">
        <f>'raw data'!D375</f>
        <v>38407.02180555555</v>
      </c>
      <c r="E375" s="15">
        <f>'raw data'!E375</f>
        <v>1711864.9643961587</v>
      </c>
      <c r="F375" s="31">
        <f>'raw data'!F375</f>
        <v>1.5956960803595288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258r1  34-39</v>
      </c>
      <c r="D376" s="81">
        <f>'raw data'!D376</f>
        <v>38407.02935185185</v>
      </c>
      <c r="E376" s="15">
        <f>'raw data'!E376</f>
        <v>298656.60121711093</v>
      </c>
      <c r="F376" s="31">
        <f>'raw data'!F376</f>
        <v>0.22964566363107544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jp-1-2</v>
      </c>
      <c r="D377" s="81">
        <f>'raw data'!D377</f>
        <v>38407.03690972222</v>
      </c>
      <c r="E377" s="15">
        <f>'raw data'!E377</f>
        <v>3294.4225196242332</v>
      </c>
      <c r="F377" s="31">
        <f>'raw data'!F377</f>
        <v>2.776992899882089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264r1  52-60</v>
      </c>
      <c r="D378" s="81">
        <f>'raw data'!D378</f>
        <v>38407.044490740744</v>
      </c>
      <c r="E378" s="180">
        <v>447498.04500000004</v>
      </c>
      <c r="F378" s="181">
        <v>0.16890208077875188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267r2  111-120</v>
      </c>
      <c r="D379" s="81">
        <f>'raw data'!D379</f>
        <v>38407.05204861111</v>
      </c>
      <c r="E379" s="180">
        <v>214165.125</v>
      </c>
      <c r="F379" s="181">
        <v>0.20644475008532998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drift-7</v>
      </c>
      <c r="D380" s="81">
        <f>'raw data'!D380</f>
        <v>38407.05961805556</v>
      </c>
      <c r="E380" s="15">
        <f>'raw data'!E380</f>
        <v>1735406.2280489602</v>
      </c>
      <c r="F380" s="31">
        <f>'raw data'!F380</f>
        <v>1.7933000089764624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ja-3-2</v>
      </c>
      <c r="D381" s="81">
        <f>'raw data'!D381</f>
        <v>38407.06717592593</v>
      </c>
      <c r="E381" s="15">
        <f>'raw data'!E381</f>
        <v>427243.4457990328</v>
      </c>
      <c r="F381" s="31">
        <f>'raw data'!F381</f>
        <v>0.6843408831739951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blank-2</v>
      </c>
      <c r="D382" s="81">
        <f>'raw data'!D382</f>
        <v>38407.0747337963</v>
      </c>
      <c r="E382" s="178">
        <f>'raw data'!E382</f>
        <v>579.7726416786512</v>
      </c>
      <c r="F382" s="179">
        <f>'raw data'!F382</f>
        <v>72.40983653412084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dts-1-2</v>
      </c>
      <c r="D383" s="81">
        <f>'raw data'!D383</f>
        <v>38407.082280092596</v>
      </c>
      <c r="E383" s="180">
        <v>2969.73</v>
      </c>
      <c r="F383" s="181">
        <v>0.8662250339110413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jb3-2</v>
      </c>
      <c r="D384" s="81">
        <f>'raw data'!D384</f>
        <v>38407.08982638889</v>
      </c>
      <c r="E384" s="15">
        <f>'raw data'!E384</f>
        <v>896912.235393842</v>
      </c>
      <c r="F384" s="31">
        <f>'raw data'!F384</f>
        <v>0.5750238633090732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drift-8</v>
      </c>
      <c r="D385" s="81">
        <f>'raw data'!D385</f>
        <v>38407.097395833334</v>
      </c>
      <c r="E385" s="15">
        <f>'raw data'!E385</f>
        <v>1790786.1436125436</v>
      </c>
      <c r="F385" s="31">
        <f>'raw data'!F385</f>
        <v>1.865182898074367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6" s="108" customFormat="1" ht="15">
      <c r="A432" s="16"/>
      <c r="B432" s="15"/>
      <c r="C432" s="15"/>
      <c r="D432" s="81"/>
      <c r="E432" s="15"/>
      <c r="F432" s="31"/>
    </row>
    <row r="433" spans="1:6" ht="11.25">
      <c r="A433" s="16"/>
      <c r="B433" s="15"/>
      <c r="C433" s="15"/>
      <c r="D433" s="81"/>
      <c r="E433" s="15"/>
      <c r="F433" s="31"/>
    </row>
    <row r="434" spans="1:6" s="108" customFormat="1" ht="15">
      <c r="A434" s="16"/>
      <c r="B434" s="15"/>
      <c r="C434" s="15"/>
      <c r="D434" s="81"/>
      <c r="E434" s="15"/>
      <c r="F434" s="3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zoomScale="150" zoomScaleNormal="150" workbookViewId="0" topLeftCell="A72">
      <pane xSplit="2" topLeftCell="H1" activePane="topRight" state="frozen"/>
      <selection pane="topLeft" activeCell="A1" sqref="A1"/>
      <selection pane="topRight" activeCell="H99" sqref="H99"/>
    </sheetView>
  </sheetViews>
  <sheetFormatPr defaultColWidth="11.421875" defaultRowHeight="12.75"/>
  <cols>
    <col min="1" max="1" width="9.140625" style="23" customWidth="1"/>
    <col min="2" max="2" width="18.00390625" style="1" bestFit="1" customWidth="1"/>
    <col min="3" max="7" width="14.28125" style="1" customWidth="1"/>
    <col min="8" max="9" width="12.7109375" style="1" customWidth="1"/>
    <col min="10" max="11" width="9.140625" style="1" customWidth="1"/>
    <col min="12" max="12" width="9.8515625" style="1" bestFit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1087</v>
      </c>
      <c r="C1" s="18" t="s">
        <v>1097</v>
      </c>
      <c r="D1" s="18" t="s">
        <v>1096</v>
      </c>
      <c r="E1" s="18" t="s">
        <v>1099</v>
      </c>
      <c r="F1" s="18" t="s">
        <v>1101</v>
      </c>
      <c r="G1" s="18" t="s">
        <v>1100</v>
      </c>
      <c r="H1" s="18" t="s">
        <v>1102</v>
      </c>
      <c r="I1" s="18" t="s">
        <v>1103</v>
      </c>
      <c r="J1" s="18" t="s">
        <v>1104</v>
      </c>
      <c r="K1" s="18" t="s">
        <v>1256</v>
      </c>
      <c r="L1" s="18" t="s">
        <v>1098</v>
      </c>
      <c r="M1" s="18" t="s">
        <v>1107</v>
      </c>
      <c r="N1" s="18" t="s">
        <v>1109</v>
      </c>
      <c r="O1" s="18" t="s">
        <v>1112</v>
      </c>
      <c r="P1" s="18" t="s">
        <v>1105</v>
      </c>
      <c r="Q1" s="18" t="s">
        <v>1106</v>
      </c>
      <c r="R1" s="18" t="s">
        <v>1198</v>
      </c>
      <c r="S1" s="18" t="s">
        <v>1197</v>
      </c>
      <c r="T1" s="18" t="s">
        <v>1271</v>
      </c>
      <c r="U1" s="18" t="s">
        <v>1108</v>
      </c>
      <c r="V1" s="18" t="s">
        <v>1300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Si 251.611</v>
      </c>
      <c r="D2" s="20" t="str">
        <f>'recalc raw'!A3</f>
        <v>Al 396.152</v>
      </c>
      <c r="E2" s="20" t="str">
        <f>'recalc raw'!A81</f>
        <v>Fe 259.940</v>
      </c>
      <c r="F2" s="20" t="str">
        <f>'recalc raw'!A159</f>
        <v>Mg 285.213</v>
      </c>
      <c r="G2" s="20" t="str">
        <f>'recalc raw'!A198</f>
        <v>Mn 257.610</v>
      </c>
      <c r="H2" s="20" t="str">
        <f>'recalc raw'!A42</f>
        <v>Ca 393.366</v>
      </c>
      <c r="I2" s="20" t="str">
        <f>'recalc raw'!A237</f>
        <v>Na 589.592</v>
      </c>
      <c r="J2" s="20" t="str">
        <f>'recalc raw'!A120</f>
        <v>K 766.490</v>
      </c>
      <c r="K2" s="20">
        <f>'recalc raw'!A653</f>
        <v>0</v>
      </c>
      <c r="L2" s="20" t="str">
        <f>'recalc raw'!A354</f>
        <v>Ti 334.941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P 178.229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drift-1</v>
      </c>
      <c r="C4" s="7">
        <f>'recalc raw'!E315</f>
        <v>4824468.208295267</v>
      </c>
      <c r="D4" s="7">
        <f>'recalc raw'!E3</f>
        <v>4741551.224235495</v>
      </c>
      <c r="E4" s="7">
        <f>'recalc raw'!E81</f>
        <v>4810927.50757554</v>
      </c>
      <c r="F4" s="7">
        <f>'recalc raw'!E159</f>
        <v>821847.8249783079</v>
      </c>
      <c r="G4" s="7">
        <f>'recalc raw'!E198</f>
        <v>436685.87035036087</v>
      </c>
      <c r="H4" s="7">
        <f>'recalc raw'!E42</f>
        <v>4151596.6596221924</v>
      </c>
      <c r="I4" s="7">
        <f>'recalc raw'!E237</f>
        <v>331738.23657244054</v>
      </c>
      <c r="J4" s="7">
        <f>'recalc raw'!E120</f>
        <v>25236.413687105076</v>
      </c>
      <c r="K4" s="7">
        <f>'recalc raw'!E276</f>
        <v>340.5736842161163</v>
      </c>
      <c r="L4" s="7">
        <f>'recalc raw'!E354</f>
        <v>1661027.0983988442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340.5736842161163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blank-1</v>
      </c>
      <c r="C5" s="7">
        <f>'recalc raw'!E316</f>
        <v>6557.235297742508</v>
      </c>
      <c r="D5" s="7">
        <f>'recalc raw'!E4</f>
        <v>3475.27</v>
      </c>
      <c r="E5" s="7">
        <f>'recalc raw'!E82</f>
        <v>8013.690979006655</v>
      </c>
      <c r="F5" s="7">
        <f>'recalc raw'!E160</f>
        <v>838.9671974073218</v>
      </c>
      <c r="G5" s="7">
        <f>'recalc raw'!E199</f>
        <v>6902.018514970938</v>
      </c>
      <c r="H5" s="7">
        <f>'recalc raw'!E43</f>
        <v>14974.328197975952</v>
      </c>
      <c r="I5" s="7">
        <f>'recalc raw'!E238</f>
        <v>6330.909267576253</v>
      </c>
      <c r="J5" s="7">
        <f>'recalc raw'!E121</f>
        <v>131.49</v>
      </c>
      <c r="K5" s="7">
        <f>'recalc raw'!E277</f>
        <v>41.86</v>
      </c>
      <c r="L5" s="7">
        <f>'recalc raw'!E355</f>
        <v>849.095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41.86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bir-1-1</v>
      </c>
      <c r="C6" s="7">
        <f>'recalc raw'!E317</f>
        <v>4652762.297426889</v>
      </c>
      <c r="D6" s="7">
        <f>'recalc raw'!E5</f>
        <v>5280457.409427263</v>
      </c>
      <c r="E6" s="7">
        <f>'recalc raw'!E83</f>
        <v>4394705.240529573</v>
      </c>
      <c r="F6" s="7">
        <f>'recalc raw'!E161</f>
        <v>1043288.7700536161</v>
      </c>
      <c r="G6" s="7">
        <f>'recalc raw'!E200</f>
        <v>449493.2513917262</v>
      </c>
      <c r="H6" s="7">
        <f>'recalc raw'!E44</f>
        <v>4539584.276318868</v>
      </c>
      <c r="I6" s="7">
        <f>'recalc raw'!E239</f>
        <v>263602.4128719114</v>
      </c>
      <c r="J6" s="7">
        <f>'recalc raw'!E122</f>
        <v>1155.67</v>
      </c>
      <c r="K6" s="7">
        <f>'recalc raw'!E278</f>
        <v>40.97134108000396</v>
      </c>
      <c r="L6" s="7">
        <f>'recalc raw'!E356</f>
        <v>577881.7328205109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40.97134108000396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drift-2</v>
      </c>
      <c r="C7" s="7">
        <f>'recalc raw'!E318</f>
        <v>5028707.268222058</v>
      </c>
      <c r="D7" s="7">
        <f>'recalc raw'!E6</f>
        <v>4673420.985353281</v>
      </c>
      <c r="E7" s="7">
        <f>'recalc raw'!E84</f>
        <v>4905277.866456582</v>
      </c>
      <c r="F7" s="7">
        <f>'recalc raw'!E162</f>
        <v>808401.2031145762</v>
      </c>
      <c r="G7" s="7">
        <f>'recalc raw'!E201</f>
        <v>441085.9079826673</v>
      </c>
      <c r="H7" s="7">
        <f>'recalc raw'!E45</f>
        <v>4039107.5166219072</v>
      </c>
      <c r="I7" s="7">
        <f>'recalc raw'!E240</f>
        <v>343289.6771871668</v>
      </c>
      <c r="J7" s="7">
        <f>'recalc raw'!E123</f>
        <v>26068.825371847743</v>
      </c>
      <c r="K7" s="7">
        <f>'recalc raw'!E279</f>
        <v>300.7</v>
      </c>
      <c r="L7" s="7">
        <f>'recalc raw'!E357</f>
        <v>1694890.1654186249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300.7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jp-1-1</v>
      </c>
      <c r="C8" s="7">
        <f>'recalc raw'!E319</f>
        <v>4422588.681157625</v>
      </c>
      <c r="D8" s="7">
        <f>'recalc raw'!E7</f>
        <v>238935.84643089076</v>
      </c>
      <c r="E8" s="7">
        <f>'recalc raw'!E85</f>
        <v>3332329.5899441857</v>
      </c>
      <c r="F8" s="7">
        <f>'recalc raw'!E163</f>
        <v>4903408.330793225</v>
      </c>
      <c r="G8" s="7">
        <f>'recalc raw'!E202</f>
        <v>322182.8211509387</v>
      </c>
      <c r="H8" s="7">
        <f>'recalc raw'!E46</f>
        <v>228727.44017791748</v>
      </c>
      <c r="I8" s="7">
        <f>'recalc raw'!E241</f>
        <v>10119.021138862905</v>
      </c>
      <c r="J8" s="7">
        <f>'recalc raw'!E124</f>
        <v>372.63</v>
      </c>
      <c r="K8" s="7">
        <f>'recalc raw'!E280</f>
        <v>23.20650987254547</v>
      </c>
      <c r="L8" s="7">
        <f>'recalc raw'!E358</f>
        <v>2817.3938527504606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23.20650987254547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230r1  53-60</v>
      </c>
      <c r="C9" s="7">
        <f>'recalc raw'!E320</f>
        <v>5191419.885108263</v>
      </c>
      <c r="D9" s="7">
        <f>'recalc raw'!E8</f>
        <v>5743049.438262343</v>
      </c>
      <c r="E9" s="7">
        <f>'recalc raw'!E86</f>
        <v>2344272.472184671</v>
      </c>
      <c r="F9" s="7">
        <f>'recalc raw'!E164</f>
        <v>1076101.7267284377</v>
      </c>
      <c r="G9" s="7">
        <f>'recalc raw'!E203</f>
        <v>324359.9374394466</v>
      </c>
      <c r="H9" s="7">
        <f>'recalc raw'!E47</f>
        <v>4945477.318570455</v>
      </c>
      <c r="I9" s="7">
        <f>'recalc raw'!E242</f>
        <v>311091.8826800104</v>
      </c>
      <c r="J9" s="7">
        <f>'recalc raw'!E125</f>
        <v>1072.84</v>
      </c>
      <c r="K9" s="7">
        <f>'recalc raw'!E281</f>
        <v>55.73</v>
      </c>
      <c r="L9" s="7">
        <f>'recalc raw'!E359</f>
        <v>197511.6163725853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55.73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drift-3</v>
      </c>
      <c r="C10" s="7">
        <f>'recalc raw'!E321</f>
        <v>5093674.8427401325</v>
      </c>
      <c r="D10" s="7">
        <f>'recalc raw'!E9</f>
        <v>4608409.476108005</v>
      </c>
      <c r="E10" s="7">
        <f>'recalc raw'!E87</f>
        <v>5048061.521468932</v>
      </c>
      <c r="F10" s="7">
        <f>'recalc raw'!E165</f>
        <v>826874.3938976105</v>
      </c>
      <c r="G10" s="7">
        <f>'recalc raw'!E204</f>
        <v>448434.3513914794</v>
      </c>
      <c r="H10" s="7">
        <f>'recalc raw'!E48</f>
        <v>4092716.26839447</v>
      </c>
      <c r="I10" s="7">
        <f>'recalc raw'!E243</f>
        <v>350617.2234945637</v>
      </c>
      <c r="J10" s="7">
        <f>'recalc raw'!E126</f>
        <v>27035.5876291631</v>
      </c>
      <c r="K10" s="7">
        <f>'recalc raw'!E282</f>
        <v>334.14817341699825</v>
      </c>
      <c r="L10" s="7">
        <f>'recalc raw'!E360</f>
        <v>1695357.601840973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334.14817341699825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244r1  16-26</v>
      </c>
      <c r="C11" s="7">
        <f>'recalc raw'!E322</f>
        <v>5404752.405</v>
      </c>
      <c r="D11" s="7">
        <f>'recalc raw'!E10</f>
        <v>5823220.720000001</v>
      </c>
      <c r="E11" s="7">
        <f>'recalc raw'!E88</f>
        <v>2481669.85</v>
      </c>
      <c r="F11" s="7">
        <f>'recalc raw'!E166</f>
        <v>1003135.4</v>
      </c>
      <c r="G11" s="7">
        <f>'recalc raw'!E205</f>
        <v>346197.525</v>
      </c>
      <c r="H11" s="7">
        <f>'recalc raw'!E49</f>
        <v>4679102.24</v>
      </c>
      <c r="I11" s="7">
        <f>'recalc raw'!E244</f>
        <v>373692.54500000004</v>
      </c>
      <c r="J11" s="7">
        <f>'recalc raw'!E127</f>
        <v>1033.63</v>
      </c>
      <c r="K11" s="7">
        <f>'recalc raw'!E283</f>
        <v>34.05</v>
      </c>
      <c r="L11" s="7">
        <f>'recalc raw'!E361</f>
        <v>224847.245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34.05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246r1  60-69</v>
      </c>
      <c r="C12" s="7">
        <f>'recalc raw'!E323</f>
        <v>4534543.663422873</v>
      </c>
      <c r="D12" s="7">
        <f>'recalc raw'!E11</f>
        <v>3886247.224432826</v>
      </c>
      <c r="E12" s="7">
        <f>'recalc raw'!E89</f>
        <v>8058317.8693714775</v>
      </c>
      <c r="F12" s="7">
        <f>'recalc raw'!E167</f>
        <v>706903.9569346262</v>
      </c>
      <c r="G12" s="7">
        <f>'recalc raw'!E206</f>
        <v>708981.138027509</v>
      </c>
      <c r="H12" s="7">
        <f>'recalc raw'!E50</f>
        <v>3770780.226135254</v>
      </c>
      <c r="I12" s="7">
        <f>'recalc raw'!E245</f>
        <v>384686.81827528006</v>
      </c>
      <c r="J12" s="7">
        <f>'recalc raw'!E128</f>
        <v>1981.755</v>
      </c>
      <c r="K12" s="7">
        <f>'recalc raw'!E284</f>
        <v>87.395</v>
      </c>
      <c r="L12" s="7">
        <f>'recalc raw'!E362</f>
        <v>3217495.813031514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87.395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248r2  5-11</v>
      </c>
      <c r="C13" s="7">
        <f>'recalc raw'!E324</f>
        <v>4259382.62</v>
      </c>
      <c r="D13" s="7">
        <f>'recalc raw'!E12</f>
        <v>1304741.335</v>
      </c>
      <c r="E13" s="7">
        <f>'recalc raw'!E90</f>
        <v>5426173.984999999</v>
      </c>
      <c r="F13" s="7">
        <f>'recalc raw'!E168</f>
        <v>4124469.89</v>
      </c>
      <c r="G13" s="7">
        <f>'recalc raw'!E207</f>
        <v>495860.03</v>
      </c>
      <c r="H13" s="7">
        <f>'recalc raw'!E51</f>
        <v>965916.4260676701</v>
      </c>
      <c r="I13" s="7">
        <f>'recalc raw'!E246</f>
        <v>54188.455</v>
      </c>
      <c r="J13" s="7">
        <f>'recalc raw'!E129</f>
        <v>303.07</v>
      </c>
      <c r="K13" s="7">
        <f>'recalc raw'!E285</f>
        <v>35.30086270161262</v>
      </c>
      <c r="L13" s="7">
        <f>'recalc raw'!E363</f>
        <v>24980.22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35.30086270161262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ja-3-1</v>
      </c>
      <c r="C14" s="7">
        <f>'recalc raw'!E325</f>
        <v>6505575.461188014</v>
      </c>
      <c r="D14" s="7">
        <f>'recalc raw'!E13</f>
        <v>5497946.50878772</v>
      </c>
      <c r="E14" s="7">
        <f>'recalc raw'!E91</f>
        <v>2659589.6438398925</v>
      </c>
      <c r="F14" s="7">
        <f>'recalc raw'!E169</f>
        <v>433579.37721165456</v>
      </c>
      <c r="G14" s="7">
        <f>'recalc raw'!E208</f>
        <v>290228.22686640423</v>
      </c>
      <c r="H14" s="7">
        <f>'recalc raw'!E52</f>
        <v>2287809.3180096946</v>
      </c>
      <c r="I14" s="7">
        <f>'recalc raw'!E247</f>
        <v>512521.38482782326</v>
      </c>
      <c r="J14" s="7">
        <f>'recalc raw'!E130</f>
        <v>73071.80145975806</v>
      </c>
      <c r="K14" s="7">
        <f>'recalc raw'!E286</f>
        <v>132.945</v>
      </c>
      <c r="L14" s="7">
        <f>'recalc raw'!E364</f>
        <v>414743.8063850403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132.945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drift-4</v>
      </c>
      <c r="C15" s="7">
        <f>'recalc raw'!E326</f>
        <v>5236279.660991534</v>
      </c>
      <c r="D15" s="7">
        <f>'recalc raw'!E14</f>
        <v>4768409.884387984</v>
      </c>
      <c r="E15" s="7">
        <f>'recalc raw'!E92</f>
        <v>5052417.512866107</v>
      </c>
      <c r="F15" s="7">
        <f>'recalc raw'!E170</f>
        <v>833242.9271603178</v>
      </c>
      <c r="G15" s="7">
        <f>'recalc raw'!E209</f>
        <v>455149.9154688517</v>
      </c>
      <c r="H15" s="7">
        <f>'recalc raw'!E53</f>
        <v>4109182.259759267</v>
      </c>
      <c r="I15" s="7">
        <f>'recalc raw'!E248</f>
        <v>367344.36467129015</v>
      </c>
      <c r="J15" s="7">
        <f>'recalc raw'!E131</f>
        <v>26727.635403834705</v>
      </c>
      <c r="K15" s="7">
        <f>'recalc raw'!E287</f>
        <v>336.8400386523925</v>
      </c>
      <c r="L15" s="7">
        <f>'recalc raw'!E365</f>
        <v>1746072.1411221824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336.8400386523925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dts-1-1</v>
      </c>
      <c r="C16" s="7">
        <f>'recalc raw'!E327</f>
        <v>4238020.456625991</v>
      </c>
      <c r="D16" s="7">
        <f>'recalc raw'!E15</f>
        <v>66034.7412274222</v>
      </c>
      <c r="E16" s="7">
        <f>'recalc raw'!E93</f>
        <v>3439083.1690613506</v>
      </c>
      <c r="F16" s="7">
        <f>'recalc raw'!E171</f>
        <v>5181229.847134212</v>
      </c>
      <c r="G16" s="7">
        <f>'recalc raw'!E210</f>
        <v>316622.7754731178</v>
      </c>
      <c r="H16" s="7">
        <f>'recalc raw'!E54</f>
        <v>60577.98763656616</v>
      </c>
      <c r="I16" s="7">
        <f>'recalc raw'!E249</f>
        <v>7942.550666397194</v>
      </c>
      <c r="J16" s="7">
        <f>'recalc raw'!E132</f>
        <v>268.04</v>
      </c>
      <c r="K16" s="7">
        <f>'recalc raw'!E288</f>
        <v>12.276907578455821</v>
      </c>
      <c r="L16" s="7">
        <f>'recalc raw'!E366</f>
        <v>2788.045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12.276907578455821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250r3  28-36</v>
      </c>
      <c r="C17" s="7">
        <f>'recalc raw'!E328</f>
        <v>4758378.949210162</v>
      </c>
      <c r="D17" s="7">
        <f>'recalc raw'!E16</f>
        <v>4119971.9814133104</v>
      </c>
      <c r="E17" s="7">
        <f>'recalc raw'!E94</f>
        <v>4025966.1503735185</v>
      </c>
      <c r="F17" s="7">
        <f>'recalc raw'!E172</f>
        <v>2202894.379183008</v>
      </c>
      <c r="G17" s="7">
        <f>'recalc raw'!E211</f>
        <v>402156.45300102234</v>
      </c>
      <c r="H17" s="7">
        <f>'recalc raw'!E55</f>
        <v>3624236.327533722</v>
      </c>
      <c r="I17" s="7">
        <f>'recalc raw'!E250</f>
        <v>183124.8045412307</v>
      </c>
      <c r="J17" s="7">
        <f>'recalc raw'!E133</f>
        <v>440.77</v>
      </c>
      <c r="K17" s="7">
        <f>'recalc raw'!E289</f>
        <v>27.31925830593151</v>
      </c>
      <c r="L17" s="7">
        <f>'recalc raw'!E367</f>
        <v>99440.16760110855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27.31925830593151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252r1  88-96</v>
      </c>
      <c r="C18" s="7">
        <f>'recalc raw'!E329</f>
        <v>5363923.30008446</v>
      </c>
      <c r="D18" s="7">
        <f>'recalc raw'!E17</f>
        <v>5457926.293674461</v>
      </c>
      <c r="E18" s="7">
        <f>'recalc raw'!E95</f>
        <v>2917615.2295799255</v>
      </c>
      <c r="F18" s="7">
        <f>'recalc raw'!E173</f>
        <v>1223191.6201633771</v>
      </c>
      <c r="G18" s="7">
        <f>'recalc raw'!E212</f>
        <v>386702.64713160193</v>
      </c>
      <c r="H18" s="7">
        <f>'recalc raw'!E56</f>
        <v>3949997.839953105</v>
      </c>
      <c r="I18" s="7">
        <f>'recalc raw'!E251</f>
        <v>341682.20513887354</v>
      </c>
      <c r="J18" s="7">
        <f>'recalc raw'!E134</f>
        <v>829.17</v>
      </c>
      <c r="K18" s="7">
        <f>'recalc raw'!E290</f>
        <v>72.58</v>
      </c>
      <c r="L18" s="7">
        <f>'recalc raw'!E368</f>
        <v>197621.97632225353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72.58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254r1  36-45</v>
      </c>
      <c r="C19" s="7">
        <f>'recalc raw'!E330</f>
        <v>4155261.5245860415</v>
      </c>
      <c r="D19" s="7">
        <f>'recalc raw'!E18</f>
        <v>3292143.740280154</v>
      </c>
      <c r="E19" s="7">
        <f>'recalc raw'!E96</f>
        <v>10823352.82732125</v>
      </c>
      <c r="F19" s="7">
        <f>'recalc raw'!E174</f>
        <v>821806.4905700379</v>
      </c>
      <c r="G19" s="7">
        <f>'recalc raw'!E213</f>
        <v>716159.2668291728</v>
      </c>
      <c r="H19" s="7">
        <f>'recalc raw'!E57</f>
        <v>3452777.8436101275</v>
      </c>
      <c r="I19" s="7">
        <f>'recalc raw'!E252</f>
        <v>300738.88076030195</v>
      </c>
      <c r="J19" s="7">
        <f>'recalc raw'!E135</f>
        <v>1218.064824917805</v>
      </c>
      <c r="K19" s="7">
        <f>'recalc raw'!E291</f>
        <v>80.98</v>
      </c>
      <c r="L19" s="7">
        <f>'recalc raw'!E369</f>
        <v>3073909.5068130493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80.98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drift-5</v>
      </c>
      <c r="C20" s="7">
        <f>'recalc raw'!E331</f>
        <v>5154572.236047256</v>
      </c>
      <c r="D20" s="7">
        <f>'recalc raw'!E19</f>
        <v>4709763.180868716</v>
      </c>
      <c r="E20" s="7">
        <f>'recalc raw'!E97</f>
        <v>5022270.521557968</v>
      </c>
      <c r="F20" s="7">
        <f>'recalc raw'!E175</f>
        <v>826721.9580019469</v>
      </c>
      <c r="G20" s="7">
        <f>'recalc raw'!E214</f>
        <v>463986.6423651377</v>
      </c>
      <c r="H20" s="7">
        <f>'recalc raw'!E58</f>
        <v>3992668.601338704</v>
      </c>
      <c r="I20" s="7">
        <f>'recalc raw'!E253</f>
        <v>369300.5214167028</v>
      </c>
      <c r="J20" s="7">
        <f>'recalc raw'!E136</f>
        <v>26973.378845115745</v>
      </c>
      <c r="K20" s="7">
        <f>'recalc raw'!E292</f>
        <v>313.95</v>
      </c>
      <c r="L20" s="7">
        <f>'recalc raw'!E370</f>
        <v>1701831.6675491333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313.95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bir-1-2</v>
      </c>
      <c r="C21" s="7">
        <f>'recalc raw'!E332</f>
        <v>4904772.6394006815</v>
      </c>
      <c r="D21" s="7">
        <f>'recalc raw'!E20</f>
        <v>5316339.889185922</v>
      </c>
      <c r="E21" s="7">
        <f>'recalc raw'!E98</f>
        <v>4580421.854017784</v>
      </c>
      <c r="F21" s="7">
        <f>'recalc raw'!E176</f>
        <v>1066156.1292814417</v>
      </c>
      <c r="G21" s="7">
        <f>'recalc raw'!E215</f>
        <v>458900.8978835741</v>
      </c>
      <c r="H21" s="7">
        <f>'recalc raw'!E59</f>
        <v>4559434.693588257</v>
      </c>
      <c r="I21" s="7">
        <f>'recalc raw'!E254</f>
        <v>294891.05405706743</v>
      </c>
      <c r="J21" s="7">
        <f>'recalc raw'!E137</f>
        <v>1254.3304502166868</v>
      </c>
      <c r="K21" s="7">
        <f>'recalc raw'!E293</f>
        <v>77.29135309609548</v>
      </c>
      <c r="L21" s="7">
        <f>'recalc raw'!E371</f>
        <v>588073.9620466232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77.29135309609548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255r1  28-35</v>
      </c>
      <c r="C22" s="7">
        <f>'recalc raw'!E333</f>
        <v>4816106.285</v>
      </c>
      <c r="D22" s="7">
        <f>'recalc raw'!E21</f>
        <v>4083824.1950000003</v>
      </c>
      <c r="E22" s="7">
        <f>'recalc raw'!E99</f>
        <v>4247825.165</v>
      </c>
      <c r="F22" s="7">
        <f>'recalc raw'!E177</f>
        <v>2519504.485</v>
      </c>
      <c r="G22" s="7">
        <f>'recalc raw'!E216</f>
        <v>412345.9</v>
      </c>
      <c r="H22" s="7">
        <f>'recalc raw'!E60</f>
        <v>3314956.22</v>
      </c>
      <c r="I22" s="7">
        <f>'recalc raw'!E255</f>
        <v>146627.665</v>
      </c>
      <c r="J22" s="7">
        <f>'recalc raw'!E138</f>
        <v>313.825</v>
      </c>
      <c r="K22" s="7">
        <f>'recalc raw'!E294</f>
        <v>64.41</v>
      </c>
      <c r="L22" s="7">
        <f>'recalc raw'!E372</f>
        <v>68031.04384362698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64.41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256r2  88-94</v>
      </c>
      <c r="C23" s="7">
        <f>'recalc raw'!E334</f>
        <v>4333492.645</v>
      </c>
      <c r="D23" s="7">
        <f>'recalc raw'!E22</f>
        <v>1162192.795</v>
      </c>
      <c r="E23" s="7">
        <f>'recalc raw'!E100</f>
        <v>5691947.890000001</v>
      </c>
      <c r="F23" s="7">
        <f>'recalc raw'!E178</f>
        <v>4063850.76</v>
      </c>
      <c r="G23" s="7">
        <f>'recalc raw'!E217</f>
        <v>528869.795</v>
      </c>
      <c r="H23" s="7">
        <f>'recalc raw'!E61</f>
        <v>1111091.51</v>
      </c>
      <c r="I23" s="7">
        <f>'recalc raw'!E256</f>
        <v>43009.13791404813</v>
      </c>
      <c r="J23" s="7">
        <f>'recalc raw'!E139</f>
        <v>201.19520614648735</v>
      </c>
      <c r="K23" s="7">
        <f>'recalc raw'!E295</f>
        <v>24.67</v>
      </c>
      <c r="L23" s="7">
        <f>'recalc raw'!E373</f>
        <v>38345.185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24.67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jb3-1</v>
      </c>
      <c r="C24" s="7">
        <f>'recalc raw'!E335</f>
        <v>5318678.703352422</v>
      </c>
      <c r="D24" s="7">
        <f>'recalc raw'!E23</f>
        <v>6002200.664191171</v>
      </c>
      <c r="E24" s="7">
        <f>'recalc raw'!E101</f>
        <v>4735474.711864845</v>
      </c>
      <c r="F24" s="7">
        <f>'recalc raw'!E179</f>
        <v>593751.8861738655</v>
      </c>
      <c r="G24" s="7">
        <f>'recalc raw'!E218</f>
        <v>477251.3002963066</v>
      </c>
      <c r="H24" s="7">
        <f>'recalc raw'!E62</f>
        <v>3462713.497488658</v>
      </c>
      <c r="I24" s="7">
        <f>'recalc raw'!E257</f>
        <v>459291.0634211528</v>
      </c>
      <c r="J24" s="7">
        <f>'recalc raw'!E140</f>
        <v>39860.31159653876</v>
      </c>
      <c r="K24" s="7">
        <f>'recalc raw'!E296</f>
        <v>378.2837826323098</v>
      </c>
      <c r="L24" s="7">
        <f>'recalc raw'!E374</f>
        <v>867293.7505264282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378.2837826323098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drift-6</v>
      </c>
      <c r="C25" s="7">
        <f>'recalc raw'!E336</f>
        <v>5380984.606378013</v>
      </c>
      <c r="D25" s="7">
        <f>'recalc raw'!E24</f>
        <v>4725487.157613288</v>
      </c>
      <c r="E25" s="7">
        <f>'recalc raw'!E102</f>
        <v>5010325.038093197</v>
      </c>
      <c r="F25" s="7">
        <f>'recalc raw'!E180</f>
        <v>817759.749359103</v>
      </c>
      <c r="G25" s="7">
        <f>'recalc raw'!E219</f>
        <v>467244.50534137094</v>
      </c>
      <c r="H25" s="7">
        <f>'recalc raw'!E63</f>
        <v>4028552.455575307</v>
      </c>
      <c r="I25" s="7">
        <f>'recalc raw'!E258</f>
        <v>375713.2710237183</v>
      </c>
      <c r="J25" s="7">
        <f>'recalc raw'!E141</f>
        <v>27225.510705691526</v>
      </c>
      <c r="K25" s="7">
        <f>'recalc raw'!E297</f>
        <v>327.2263975165045</v>
      </c>
      <c r="L25" s="7">
        <f>'recalc raw'!E375</f>
        <v>1711864.9643961587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327.2263975165045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258r1  34-39</v>
      </c>
      <c r="C26" s="7">
        <f>'recalc raw'!E337</f>
        <v>5679691.214085097</v>
      </c>
      <c r="D26" s="7">
        <f>'recalc raw'!E25</f>
        <v>5568566.65317809</v>
      </c>
      <c r="E26" s="7">
        <f>'recalc raw'!E103</f>
        <v>3218143.162555716</v>
      </c>
      <c r="F26" s="7">
        <f>'recalc raw'!E181</f>
        <v>939089.8837629466</v>
      </c>
      <c r="G26" s="7">
        <f>'recalc raw'!E220</f>
        <v>417605.9893260002</v>
      </c>
      <c r="H26" s="7">
        <f>'recalc raw'!E64</f>
        <v>4165443.3140716553</v>
      </c>
      <c r="I26" s="7">
        <f>'recalc raw'!E259</f>
        <v>490855.6431063062</v>
      </c>
      <c r="J26" s="7">
        <f>'recalc raw'!E142</f>
        <v>1400.275</v>
      </c>
      <c r="K26" s="7">
        <f>'recalc raw'!E298</f>
        <v>26.96</v>
      </c>
      <c r="L26" s="7">
        <f>'recalc raw'!E376</f>
        <v>298656.60121711093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26.96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jp-1-2</v>
      </c>
      <c r="C27" s="7">
        <f>'recalc raw'!E338</f>
        <v>4729233.995513344</v>
      </c>
      <c r="D27" s="7">
        <f>'recalc raw'!E26</f>
        <v>245775.53920357916</v>
      </c>
      <c r="E27" s="7">
        <f>'recalc raw'!E104</f>
        <v>3532694.207162173</v>
      </c>
      <c r="F27" s="7">
        <f>'recalc raw'!E182</f>
        <v>4919640.71508917</v>
      </c>
      <c r="G27" s="7">
        <f>'recalc raw'!E221</f>
        <v>338586.2150789896</v>
      </c>
      <c r="H27" s="7">
        <f>'recalc raw'!E65</f>
        <v>234664.74369541806</v>
      </c>
      <c r="I27" s="7">
        <f>'recalc raw'!E260</f>
        <v>12234.3095946584</v>
      </c>
      <c r="J27" s="7">
        <f>'recalc raw'!E143</f>
        <v>450.915</v>
      </c>
      <c r="K27" s="7">
        <f>'recalc raw'!E299</f>
        <v>55.81425257501221</v>
      </c>
      <c r="L27" s="7">
        <f>'recalc raw'!E377</f>
        <v>3294.4225196242332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55.81425257501221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264r1  52-60</v>
      </c>
      <c r="C28" s="7">
        <f>'recalc raw'!E339</f>
        <v>5691343.695</v>
      </c>
      <c r="D28" s="7">
        <f>'recalc raw'!E27</f>
        <v>5000854.65</v>
      </c>
      <c r="E28" s="7">
        <f>'recalc raw'!E105</f>
        <v>4553156.734999999</v>
      </c>
      <c r="F28" s="7">
        <f>'recalc raw'!E183</f>
        <v>987750.415</v>
      </c>
      <c r="G28" s="7">
        <f>'recalc raw'!E222</f>
        <v>585223.415</v>
      </c>
      <c r="H28" s="7">
        <f>'recalc raw'!E66</f>
        <v>3769966.16</v>
      </c>
      <c r="I28" s="7">
        <f>'recalc raw'!E261</f>
        <v>482372.73</v>
      </c>
      <c r="J28" s="7">
        <f>'recalc raw'!E144</f>
        <v>1513.61</v>
      </c>
      <c r="K28" s="7">
        <f>'recalc raw'!E300</f>
        <v>43.24733200441054</v>
      </c>
      <c r="L28" s="7">
        <f>'recalc raw'!E378</f>
        <v>447498.04500000004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43.24733200441054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267r2  111-120</v>
      </c>
      <c r="C29" s="7">
        <f>'recalc raw'!E340</f>
        <v>5525905.175000001</v>
      </c>
      <c r="D29" s="7">
        <f>'recalc raw'!E28</f>
        <v>5430885.55</v>
      </c>
      <c r="E29" s="7">
        <f>'recalc raw'!E106</f>
        <v>2474655.82</v>
      </c>
      <c r="F29" s="7">
        <f>'recalc raw'!E184</f>
        <v>1178745.11</v>
      </c>
      <c r="G29" s="7">
        <f>'recalc raw'!E223</f>
        <v>343811.48</v>
      </c>
      <c r="H29" s="7">
        <f>'recalc raw'!E67</f>
        <v>5255023.305</v>
      </c>
      <c r="I29" s="7">
        <f>'recalc raw'!E262</f>
        <v>335992.23</v>
      </c>
      <c r="J29" s="7">
        <f>'recalc raw'!E145</f>
        <v>884.6480537239735</v>
      </c>
      <c r="K29" s="7">
        <f>'recalc raw'!E301</f>
        <v>44.295</v>
      </c>
      <c r="L29" s="7">
        <f>'recalc raw'!E379</f>
        <v>214165.125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44.295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drift-7</v>
      </c>
      <c r="C30" s="7">
        <f>'recalc raw'!E341</f>
        <v>5422815.948674441</v>
      </c>
      <c r="D30" s="7">
        <f>'recalc raw'!E29</f>
        <v>4782605.298569992</v>
      </c>
      <c r="E30" s="7">
        <f>'recalc raw'!E107</f>
        <v>5289181.133984505</v>
      </c>
      <c r="F30" s="7">
        <f>'recalc raw'!E185</f>
        <v>845475.8549246287</v>
      </c>
      <c r="G30" s="7">
        <f>'recalc raw'!E224</f>
        <v>466943.0203450521</v>
      </c>
      <c r="H30" s="7">
        <f>'recalc raw'!E68</f>
        <v>4024140.5855471296</v>
      </c>
      <c r="I30" s="7">
        <f>'recalc raw'!E263</f>
        <v>393903.41</v>
      </c>
      <c r="J30" s="7">
        <f>'recalc raw'!E146</f>
        <v>28769.69201307215</v>
      </c>
      <c r="K30" s="7">
        <f>'recalc raw'!E302</f>
        <v>327.2695394438497</v>
      </c>
      <c r="L30" s="7">
        <f>'recalc raw'!E380</f>
        <v>1735406.2280489602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327.2695394438497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ja-3-2</v>
      </c>
      <c r="C31" s="7">
        <f>'recalc raw'!E342</f>
        <v>6935886.375019827</v>
      </c>
      <c r="D31" s="7">
        <f>'recalc raw'!E30</f>
        <v>5606784.445084244</v>
      </c>
      <c r="E31" s="7">
        <f>'recalc raw'!E108</f>
        <v>2735500.1220350033</v>
      </c>
      <c r="F31" s="7">
        <f>'recalc raw'!E186</f>
        <v>432142.49590568035</v>
      </c>
      <c r="G31" s="7">
        <f>'recalc raw'!E225</f>
        <v>300143.09563271207</v>
      </c>
      <c r="H31" s="7">
        <f>'recalc raw'!E69</f>
        <v>2300556.6775283813</v>
      </c>
      <c r="I31" s="7">
        <f>'recalc raw'!E264</f>
        <v>556213.0217414268</v>
      </c>
      <c r="J31" s="7">
        <f>'recalc raw'!E147</f>
        <v>74675.95520080841</v>
      </c>
      <c r="K31" s="7">
        <f>'recalc raw'!E303</f>
        <v>172.99943743620216</v>
      </c>
      <c r="L31" s="7">
        <f>'recalc raw'!E381</f>
        <v>427243.4457990328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172.99943743620216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blank-2</v>
      </c>
      <c r="C32" s="7">
        <f>'recalc raw'!E343</f>
        <v>7513.645</v>
      </c>
      <c r="D32" s="7">
        <f>'recalc raw'!E31</f>
        <v>5975.6630372333</v>
      </c>
      <c r="E32" s="7">
        <f>'recalc raw'!E109</f>
        <v>8245.358589860567</v>
      </c>
      <c r="F32" s="7">
        <f>'recalc raw'!E187</f>
        <v>655.41</v>
      </c>
      <c r="G32" s="7">
        <f>'recalc raw'!E226</f>
        <v>7027.118360854685</v>
      </c>
      <c r="H32" s="7">
        <f>'recalc raw'!E70</f>
        <v>20636.386572043102</v>
      </c>
      <c r="I32" s="7">
        <f>'recalc raw'!E265</f>
        <v>7715.089191996217</v>
      </c>
      <c r="J32" s="7">
        <f>'recalc raw'!E148</f>
        <v>74.985</v>
      </c>
      <c r="K32" s="7">
        <f>'recalc raw'!E304</f>
        <v>29.10955927995034</v>
      </c>
      <c r="L32" s="7">
        <f>'recalc raw'!E382</f>
        <v>579.7726416786512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29.10955927995034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dts-1-2</v>
      </c>
      <c r="C33" s="7">
        <f>'recalc raw'!E344</f>
        <v>4379262.705109513</v>
      </c>
      <c r="D33" s="7">
        <f>'recalc raw'!E32</f>
        <v>68893.5554262574</v>
      </c>
      <c r="E33" s="7">
        <f>'recalc raw'!E110</f>
        <v>3633654.8263276177</v>
      </c>
      <c r="F33" s="7">
        <f>'recalc raw'!E188</f>
        <v>5163777.473556432</v>
      </c>
      <c r="G33" s="7">
        <f>'recalc raw'!E227</f>
        <v>335740.3247984251</v>
      </c>
      <c r="H33" s="7">
        <f>'recalc raw'!E71</f>
        <v>67238.09414168198</v>
      </c>
      <c r="I33" s="7">
        <f>'recalc raw'!E266</f>
        <v>9510.859658997928</v>
      </c>
      <c r="J33" s="7">
        <f>'recalc raw'!E149</f>
        <v>113.37</v>
      </c>
      <c r="K33" s="7">
        <f>'recalc raw'!E305</f>
        <v>18.616513234089417</v>
      </c>
      <c r="L33" s="7">
        <f>'recalc raw'!E383</f>
        <v>2969.73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18.616513234089417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jb3-2</v>
      </c>
      <c r="C34" s="7">
        <f>'recalc raw'!E345</f>
        <v>5573682.205041008</v>
      </c>
      <c r="D34" s="7">
        <f>'recalc raw'!E33</f>
        <v>6127906.975274793</v>
      </c>
      <c r="E34" s="7">
        <f>'recalc raw'!E111</f>
        <v>4988948.2332496075</v>
      </c>
      <c r="F34" s="7">
        <f>'recalc raw'!E189</f>
        <v>592948.3863513606</v>
      </c>
      <c r="G34" s="7">
        <f>'recalc raw'!E228</f>
        <v>509770.89278252923</v>
      </c>
      <c r="H34" s="7">
        <f>'recalc raw'!E72</f>
        <v>3464669.8636716204</v>
      </c>
      <c r="I34" s="7">
        <f>'recalc raw'!E267</f>
        <v>491734.14721659455</v>
      </c>
      <c r="J34" s="7">
        <f>'recalc raw'!E150</f>
        <v>42486.74101937486</v>
      </c>
      <c r="K34" s="7">
        <f>'recalc raw'!E306</f>
        <v>314.0568677892011</v>
      </c>
      <c r="L34" s="7">
        <f>'recalc raw'!E384</f>
        <v>896912.235393842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314.0568677892011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drift-8</v>
      </c>
      <c r="C35" s="7">
        <f>'recalc raw'!E346</f>
        <v>5375992.670711003</v>
      </c>
      <c r="D35" s="7">
        <f>'recalc raw'!E34</f>
        <v>4861092.462425835</v>
      </c>
      <c r="E35" s="7">
        <f>'recalc raw'!E112</f>
        <v>5283235.210387233</v>
      </c>
      <c r="F35" s="7">
        <f>'recalc raw'!E190</f>
        <v>844686.6627562209</v>
      </c>
      <c r="G35" s="7">
        <f>'recalc raw'!E229</f>
        <v>478925.3676555952</v>
      </c>
      <c r="H35" s="7">
        <f>'recalc raw'!E73</f>
        <v>4122220.083162944</v>
      </c>
      <c r="I35" s="7">
        <f>'recalc raw'!E268</f>
        <v>404289.70781202917</v>
      </c>
      <c r="J35" s="7">
        <f>'recalc raw'!E151</f>
        <v>29148.511766537707</v>
      </c>
      <c r="K35" s="7">
        <f>'recalc raw'!E307</f>
        <v>348.63218494809377</v>
      </c>
      <c r="L35" s="7">
        <f>'recalc raw'!E385</f>
        <v>1790786.1436125436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348.63218494809377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1159</v>
      </c>
    </row>
    <row r="38" spans="1:22" s="20" customFormat="1" ht="11.25">
      <c r="A38" s="24"/>
      <c r="B38" s="20" t="s">
        <v>1085</v>
      </c>
      <c r="C38" s="20" t="str">
        <f aca="true" t="shared" si="2" ref="C38:U38">C2</f>
        <v>Si 251.611</v>
      </c>
      <c r="D38" s="20" t="str">
        <f t="shared" si="2"/>
        <v>Al 396.152</v>
      </c>
      <c r="E38" s="20" t="str">
        <f t="shared" si="2"/>
        <v>Fe 259.940</v>
      </c>
      <c r="F38" s="20" t="str">
        <f t="shared" si="2"/>
        <v>Mg 285.213</v>
      </c>
      <c r="G38" s="20" t="str">
        <f t="shared" si="2"/>
        <v>Mn 257.610</v>
      </c>
      <c r="H38" s="20" t="str">
        <f t="shared" si="2"/>
        <v>Ca 393.366</v>
      </c>
      <c r="I38" s="20" t="str">
        <f t="shared" si="2"/>
        <v>Na 589.592</v>
      </c>
      <c r="J38" s="20" t="str">
        <f t="shared" si="2"/>
        <v>K 766.490</v>
      </c>
      <c r="K38" s="20" t="s">
        <v>1081</v>
      </c>
      <c r="L38" s="20" t="str">
        <f t="shared" si="2"/>
        <v>Ti 334.941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P 178.229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drift-1</v>
      </c>
      <c r="C40" s="7">
        <f>C4-blanks!C$9</f>
        <v>4817432.768146396</v>
      </c>
      <c r="D40" s="7">
        <f>D4-blanks!D$9</f>
        <v>4736825.757716878</v>
      </c>
      <c r="E40" s="7">
        <f>E4-blanks!E$9</f>
        <v>4802797.982791106</v>
      </c>
      <c r="F40" s="7">
        <f>F4-blanks!F$9</f>
        <v>821100.6363796042</v>
      </c>
      <c r="G40" s="7">
        <f>G4-blanks!G$9</f>
        <v>429721.3019124481</v>
      </c>
      <c r="H40" s="7">
        <f>H4-blanks!H$9</f>
        <v>4133791.302237183</v>
      </c>
      <c r="I40" s="7">
        <f>I4-blanks!I$9</f>
        <v>324715.2373426543</v>
      </c>
      <c r="J40" s="7">
        <f>J4-blanks!J$9</f>
        <v>25133.176187105077</v>
      </c>
      <c r="K40" s="7">
        <f>K4-blanks!K$9</f>
        <v>305.08890457614115</v>
      </c>
      <c r="L40" s="7">
        <f>L4-blanks!L$9</f>
        <v>1660312.664578005</v>
      </c>
      <c r="M40" s="7">
        <f>M4-blanks!M$9</f>
        <v>0</v>
      </c>
      <c r="N40" s="107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310.3354275990716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blank-1</v>
      </c>
      <c r="C41" s="7">
        <f>C5-blanks!C$9</f>
        <v>-478.20485112874576</v>
      </c>
      <c r="D41" s="7">
        <f>D5-blanks!D$9</f>
        <v>-1250.1965186166503</v>
      </c>
      <c r="E41" s="7">
        <f>E5-blanks!E$9</f>
        <v>-115.83380542695613</v>
      </c>
      <c r="F41" s="7">
        <f>F5-blanks!F$9</f>
        <v>91.77859870366092</v>
      </c>
      <c r="G41" s="7">
        <f>G5-blanks!G$9</f>
        <v>-62.549922941873774</v>
      </c>
      <c r="H41" s="7">
        <f>H5-blanks!H$9</f>
        <v>-2831.029187033575</v>
      </c>
      <c r="I41" s="7">
        <f>I5-blanks!I$9</f>
        <v>-692.0899622099823</v>
      </c>
      <c r="J41" s="7">
        <f>J5-blanks!J$9</f>
        <v>28.252499999999998</v>
      </c>
      <c r="K41" s="7">
        <f>K5-blanks!K$9</f>
        <v>6.3752203600248265</v>
      </c>
      <c r="L41" s="7">
        <f>L5-blanks!L$9</f>
        <v>134.66117916067446</v>
      </c>
      <c r="M41" s="7">
        <f>M5-blanks!M$9</f>
        <v>0</v>
      </c>
      <c r="N41" s="107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11.621743382955291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bir-1-1</v>
      </c>
      <c r="C42" s="7">
        <f>C6-blanks!C$9</f>
        <v>4645726.857278017</v>
      </c>
      <c r="D42" s="7">
        <f>D6-blanks!D$9</f>
        <v>5275731.942908647</v>
      </c>
      <c r="E42" s="7">
        <f>E6-blanks!E$9</f>
        <v>4386575.715745139</v>
      </c>
      <c r="F42" s="7">
        <f>F6-blanks!F$9</f>
        <v>1042541.5814549124</v>
      </c>
      <c r="G42" s="7">
        <f>G6-blanks!G$9</f>
        <v>442528.6829538134</v>
      </c>
      <c r="H42" s="7">
        <f>H6-blanks!H$9</f>
        <v>4521778.918933858</v>
      </c>
      <c r="I42" s="7">
        <f>I6-blanks!I$9</f>
        <v>256579.41364212518</v>
      </c>
      <c r="J42" s="7">
        <f>J6-blanks!J$9</f>
        <v>1052.4325000000001</v>
      </c>
      <c r="K42" s="7">
        <f>K6-blanks!K$9</f>
        <v>5.486561440028787</v>
      </c>
      <c r="L42" s="7">
        <f>L6-blanks!L$9</f>
        <v>577167.2989996716</v>
      </c>
      <c r="M42" s="7">
        <f>M6-blanks!M$9</f>
        <v>0</v>
      </c>
      <c r="N42" s="107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10.733084462959251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drift-2</v>
      </c>
      <c r="C43" s="7">
        <f>C7-blanks!C$9</f>
        <v>5021671.828073187</v>
      </c>
      <c r="D43" s="7">
        <f>D7-blanks!D$9</f>
        <v>4668695.5188346645</v>
      </c>
      <c r="E43" s="7">
        <f>E7-blanks!E$9</f>
        <v>4897148.341672149</v>
      </c>
      <c r="F43" s="7">
        <f>F7-blanks!F$9</f>
        <v>807654.0145158725</v>
      </c>
      <c r="G43" s="7">
        <f>G7-blanks!G$9</f>
        <v>434121.33954475453</v>
      </c>
      <c r="H43" s="7">
        <f>H7-blanks!H$9</f>
        <v>4021302.1592368977</v>
      </c>
      <c r="I43" s="7">
        <f>I7-blanks!I$9</f>
        <v>336266.6779573806</v>
      </c>
      <c r="J43" s="7">
        <f>J7-blanks!J$9</f>
        <v>25965.587871847743</v>
      </c>
      <c r="K43" s="7">
        <f>K7-blanks!K$9</f>
        <v>265.21522036002483</v>
      </c>
      <c r="L43" s="7">
        <f>L7-blanks!L$9</f>
        <v>1694175.7315977856</v>
      </c>
      <c r="M43" s="7">
        <f>M7-blanks!M$9</f>
        <v>0</v>
      </c>
      <c r="N43" s="107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270.46174338295526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jp-1-1</v>
      </c>
      <c r="C44" s="7">
        <f>C8-blanks!C$9</f>
        <v>4415553.241008754</v>
      </c>
      <c r="D44" s="7">
        <f>D8-blanks!D$9</f>
        <v>234210.3799122741</v>
      </c>
      <c r="E44" s="7">
        <f>E8-blanks!E$9</f>
        <v>3324200.065159752</v>
      </c>
      <c r="F44" s="7">
        <f>F8-blanks!F$9</f>
        <v>4902661.142194522</v>
      </c>
      <c r="G44" s="7">
        <f>G8-blanks!G$9</f>
        <v>315218.2527130259</v>
      </c>
      <c r="H44" s="7">
        <f>H8-blanks!H$9</f>
        <v>210922.08279290795</v>
      </c>
      <c r="I44" s="7">
        <f>I8-blanks!I$9</f>
        <v>3096.0219090766695</v>
      </c>
      <c r="J44" s="7">
        <f>J8-blanks!J$9</f>
        <v>269.3925</v>
      </c>
      <c r="K44" s="7">
        <f>K8-blanks!K$9</f>
        <v>-12.278269767429702</v>
      </c>
      <c r="L44" s="7">
        <f>L8-blanks!L$9</f>
        <v>2102.960031911135</v>
      </c>
      <c r="M44" s="7">
        <f>M8-blanks!M$9</f>
        <v>0</v>
      </c>
      <c r="N44" s="107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-7.031746744499237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230r1  53-60</v>
      </c>
      <c r="C45" s="7">
        <f>C9-blanks!C$9</f>
        <v>5184384.444959392</v>
      </c>
      <c r="D45" s="7">
        <f>D9-blanks!D$9</f>
        <v>5738323.971743727</v>
      </c>
      <c r="E45" s="7">
        <f>E9-blanks!E$9</f>
        <v>2336142.9474002374</v>
      </c>
      <c r="F45" s="7">
        <f>F9-blanks!F$9</f>
        <v>1075354.538129734</v>
      </c>
      <c r="G45" s="7">
        <f>G9-blanks!G$9</f>
        <v>317395.36900153384</v>
      </c>
      <c r="H45" s="7">
        <f>H9-blanks!H$9</f>
        <v>4927671.961185445</v>
      </c>
      <c r="I45" s="7">
        <f>I9-blanks!I$9</f>
        <v>304068.8834502242</v>
      </c>
      <c r="J45" s="7">
        <f>J9-blanks!J$9</f>
        <v>969.6025</v>
      </c>
      <c r="K45" s="7">
        <f>K9-blanks!K$9</f>
        <v>20.245220360024824</v>
      </c>
      <c r="L45" s="7">
        <f>L9-blanks!L$9</f>
        <v>196797.18255174597</v>
      </c>
      <c r="M45" s="7">
        <f>M9-blanks!M$9</f>
        <v>0</v>
      </c>
      <c r="N45" s="107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25.49174338295529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drift-3</v>
      </c>
      <c r="C46" s="7">
        <f>C10-blanks!C$9</f>
        <v>5086639.402591261</v>
      </c>
      <c r="D46" s="7">
        <f>D10-blanks!D$9</f>
        <v>4603684.009589389</v>
      </c>
      <c r="E46" s="7">
        <f>E10-blanks!E$9</f>
        <v>5039931.996684498</v>
      </c>
      <c r="F46" s="7">
        <f>F10-blanks!F$9</f>
        <v>826127.2052989068</v>
      </c>
      <c r="G46" s="7">
        <f>G10-blanks!G$9</f>
        <v>441469.7829535666</v>
      </c>
      <c r="H46" s="7">
        <f>H10-blanks!H$9</f>
        <v>4074910.9110094607</v>
      </c>
      <c r="I46" s="7">
        <f>I10-blanks!I$9</f>
        <v>343594.2242647775</v>
      </c>
      <c r="J46" s="7">
        <f>J10-blanks!J$9</f>
        <v>26932.3501291631</v>
      </c>
      <c r="K46" s="7">
        <f>K10-blanks!K$9</f>
        <v>298.6633937770231</v>
      </c>
      <c r="L46" s="7">
        <f>L10-blanks!L$9</f>
        <v>1694643.1680201336</v>
      </c>
      <c r="M46" s="7">
        <f>M10-blanks!M$9</f>
        <v>0</v>
      </c>
      <c r="N46" s="107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303.9099167999535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244r1  16-26</v>
      </c>
      <c r="C47" s="7">
        <f>C11-blanks!C$9</f>
        <v>5397716.964851129</v>
      </c>
      <c r="D47" s="7">
        <f>D11-blanks!D$9</f>
        <v>5818495.253481384</v>
      </c>
      <c r="E47" s="7">
        <f>E11-blanks!E$9</f>
        <v>2473540.3252155664</v>
      </c>
      <c r="F47" s="7">
        <f>F11-blanks!F$9</f>
        <v>1002388.2114012963</v>
      </c>
      <c r="G47" s="7">
        <f>G11-blanks!G$9</f>
        <v>339232.95656208723</v>
      </c>
      <c r="H47" s="7">
        <f>H11-blanks!H$9</f>
        <v>4661296.882614991</v>
      </c>
      <c r="I47" s="7">
        <f>I11-blanks!I$9</f>
        <v>366669.5457702138</v>
      </c>
      <c r="J47" s="7">
        <f>J11-blanks!J$9</f>
        <v>930.3925000000002</v>
      </c>
      <c r="K47" s="7">
        <f>K11-blanks!K$9</f>
        <v>-1.4347796399751758</v>
      </c>
      <c r="L47" s="7">
        <f>L11-blanks!L$9</f>
        <v>224132.81117916066</v>
      </c>
      <c r="M47" s="7">
        <f>M11-blanks!M$9</f>
        <v>0</v>
      </c>
      <c r="N47" s="107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3.8117433829552887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246r1  60-69</v>
      </c>
      <c r="C48" s="7">
        <f>C12-blanks!C$9</f>
        <v>4527508.223274002</v>
      </c>
      <c r="D48" s="7">
        <f>D12-blanks!D$9</f>
        <v>3881521.7579142093</v>
      </c>
      <c r="E48" s="7">
        <f>E12-blanks!E$9</f>
        <v>8050188.344587044</v>
      </c>
      <c r="F48" s="7">
        <f>F12-blanks!F$9</f>
        <v>706156.7683359225</v>
      </c>
      <c r="G48" s="7">
        <f>G12-blanks!G$9</f>
        <v>702016.5695895961</v>
      </c>
      <c r="H48" s="7">
        <f>H12-blanks!H$9</f>
        <v>3752974.8687502444</v>
      </c>
      <c r="I48" s="7">
        <f>I12-blanks!I$9</f>
        <v>377663.81904549384</v>
      </c>
      <c r="J48" s="7">
        <f>J12-blanks!J$9</f>
        <v>1878.5175000000002</v>
      </c>
      <c r="K48" s="7">
        <f>K12-blanks!K$9</f>
        <v>51.91022036002482</v>
      </c>
      <c r="L48" s="7">
        <f>L12-blanks!L$9</f>
        <v>3216781.3792106747</v>
      </c>
      <c r="M48" s="7">
        <f>M12-blanks!M$9</f>
        <v>0</v>
      </c>
      <c r="N48" s="107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57.156743382955284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248r2  5-11</v>
      </c>
      <c r="C49" s="7">
        <f>C13-blanks!C$9</f>
        <v>4252347.179851129</v>
      </c>
      <c r="D49" s="7">
        <f>D13-blanks!D$9</f>
        <v>1300015.8684813834</v>
      </c>
      <c r="E49" s="7">
        <f>E13-blanks!E$9</f>
        <v>5418044.460215566</v>
      </c>
      <c r="F49" s="7">
        <f>F13-blanks!F$9</f>
        <v>4123722.7014012965</v>
      </c>
      <c r="G49" s="7">
        <f>G13-blanks!G$9</f>
        <v>488895.46156208724</v>
      </c>
      <c r="H49" s="7">
        <f>H13-blanks!H$9</f>
        <v>948111.0686826606</v>
      </c>
      <c r="I49" s="7">
        <f>I13-blanks!I$9</f>
        <v>47165.45577021377</v>
      </c>
      <c r="J49" s="7">
        <f>J13-blanks!J$9</f>
        <v>199.83249999999998</v>
      </c>
      <c r="K49" s="7">
        <f>K13-blanks!K$9</f>
        <v>-0.1839169383625503</v>
      </c>
      <c r="L49" s="7">
        <f>L13-blanks!L$9</f>
        <v>24265.786179160677</v>
      </c>
      <c r="M49" s="7">
        <f>M13-blanks!M$9</f>
        <v>0</v>
      </c>
      <c r="N49" s="107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5.062606084567914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ja-3-1</v>
      </c>
      <c r="C50" s="7">
        <f>C14-blanks!C$9</f>
        <v>6498540.021039142</v>
      </c>
      <c r="D50" s="7">
        <f>D14-blanks!D$9</f>
        <v>5493221.042269104</v>
      </c>
      <c r="E50" s="7">
        <f>E14-blanks!E$9</f>
        <v>2651460.119055459</v>
      </c>
      <c r="F50" s="7">
        <f>F14-blanks!F$9</f>
        <v>432832.1886129509</v>
      </c>
      <c r="G50" s="7">
        <f>G14-blanks!G$9</f>
        <v>283263.65842849144</v>
      </c>
      <c r="H50" s="7">
        <f>H14-blanks!H$9</f>
        <v>2270003.960624685</v>
      </c>
      <c r="I50" s="7">
        <f>I14-blanks!I$9</f>
        <v>505498.38559803704</v>
      </c>
      <c r="J50" s="7">
        <f>J14-blanks!J$9</f>
        <v>72968.56395975806</v>
      </c>
      <c r="K50" s="7">
        <f>K14-blanks!K$9</f>
        <v>97.46022036002482</v>
      </c>
      <c r="L50" s="7">
        <f>L14-blanks!L$9</f>
        <v>414029.37256420095</v>
      </c>
      <c r="M50" s="7">
        <f>M14-blanks!M$9</f>
        <v>0</v>
      </c>
      <c r="N50" s="107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102.70674338295528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drift-4</v>
      </c>
      <c r="C51" s="7">
        <f>C15-blanks!C$9</f>
        <v>5229244.220842662</v>
      </c>
      <c r="D51" s="7">
        <f>D15-blanks!D$9</f>
        <v>4763684.417869368</v>
      </c>
      <c r="E51" s="7">
        <f>E15-blanks!E$9</f>
        <v>5044287.988081673</v>
      </c>
      <c r="F51" s="7">
        <f>F15-blanks!F$9</f>
        <v>832495.7385616141</v>
      </c>
      <c r="G51" s="7">
        <f>G15-blanks!G$9</f>
        <v>448185.3470309389</v>
      </c>
      <c r="H51" s="7">
        <f>H15-blanks!H$9</f>
        <v>4091376.9023742573</v>
      </c>
      <c r="I51" s="7">
        <f>I15-blanks!I$9</f>
        <v>360321.36544150393</v>
      </c>
      <c r="J51" s="7">
        <f>J15-blanks!J$9</f>
        <v>26624.397903834706</v>
      </c>
      <c r="K51" s="7">
        <f>K15-blanks!K$9</f>
        <v>301.3552590124173</v>
      </c>
      <c r="L51" s="7">
        <f>L15-blanks!L$9</f>
        <v>1745357.707301343</v>
      </c>
      <c r="M51" s="7">
        <f>M15-blanks!M$9</f>
        <v>0</v>
      </c>
      <c r="N51" s="107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306.60178203534775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dts-1-1</v>
      </c>
      <c r="C52" s="7">
        <f>C16-blanks!C$9</f>
        <v>4230985.016477119</v>
      </c>
      <c r="D52" s="7">
        <f>D16-blanks!D$9</f>
        <v>61309.27470880555</v>
      </c>
      <c r="E52" s="7">
        <f>E16-blanks!E$9</f>
        <v>3430953.644276917</v>
      </c>
      <c r="F52" s="7">
        <f>F16-blanks!F$9</f>
        <v>5180482.658535508</v>
      </c>
      <c r="G52" s="7">
        <f>G16-blanks!G$9</f>
        <v>309658.20703520504</v>
      </c>
      <c r="H52" s="7">
        <f>H16-blanks!H$9</f>
        <v>42772.630251556635</v>
      </c>
      <c r="I52" s="7">
        <f>I16-blanks!I$9</f>
        <v>919.5514366109583</v>
      </c>
      <c r="J52" s="7">
        <f>J16-blanks!J$9</f>
        <v>164.8025</v>
      </c>
      <c r="K52" s="7">
        <f>K16-blanks!K$9</f>
        <v>-23.207872061519353</v>
      </c>
      <c r="L52" s="7">
        <f>L16-blanks!L$9</f>
        <v>2073.6111791606745</v>
      </c>
      <c r="M52" s="7">
        <f>M16-blanks!M$9</f>
        <v>0</v>
      </c>
      <c r="N52" s="107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-17.961349038588885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250r3  28-36</v>
      </c>
      <c r="C53" s="7">
        <f>C17-blanks!C$9</f>
        <v>4751343.509061291</v>
      </c>
      <c r="D53" s="7">
        <f>D17-blanks!D$9</f>
        <v>4115246.5148946936</v>
      </c>
      <c r="E53" s="7">
        <f>E17-blanks!E$9</f>
        <v>4017836.625589085</v>
      </c>
      <c r="F53" s="7">
        <f>F17-blanks!F$9</f>
        <v>2202147.1905843043</v>
      </c>
      <c r="G53" s="7">
        <f>G17-blanks!G$9</f>
        <v>395191.88456310955</v>
      </c>
      <c r="H53" s="7">
        <f>H17-blanks!H$9</f>
        <v>3606430.9701487124</v>
      </c>
      <c r="I53" s="7">
        <f>I17-blanks!I$9</f>
        <v>176101.80531144445</v>
      </c>
      <c r="J53" s="7">
        <f>J17-blanks!J$9</f>
        <v>337.53249999999997</v>
      </c>
      <c r="K53" s="7">
        <f>K17-blanks!K$9</f>
        <v>-8.165521334043664</v>
      </c>
      <c r="L53" s="7">
        <f>L17-blanks!L$9</f>
        <v>98725.73378026922</v>
      </c>
      <c r="M53" s="7">
        <f>M17-blanks!M$9</f>
        <v>0</v>
      </c>
      <c r="N53" s="107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-2.9189983111131994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252r1  88-96</v>
      </c>
      <c r="C54" s="7">
        <f>C18-blanks!C$9</f>
        <v>5356887.859935588</v>
      </c>
      <c r="D54" s="7">
        <f>D18-blanks!D$9</f>
        <v>5453200.827155844</v>
      </c>
      <c r="E54" s="7">
        <f>E18-blanks!E$9</f>
        <v>2909485.704795492</v>
      </c>
      <c r="F54" s="7">
        <f>F18-blanks!F$9</f>
        <v>1222444.4315646735</v>
      </c>
      <c r="G54" s="7">
        <f>G18-blanks!G$9</f>
        <v>379738.07869368914</v>
      </c>
      <c r="H54" s="7">
        <f>H18-blanks!H$9</f>
        <v>3932192.4825680954</v>
      </c>
      <c r="I54" s="7">
        <f>I18-blanks!I$9</f>
        <v>334659.2059090873</v>
      </c>
      <c r="J54" s="7">
        <f>J18-blanks!J$9</f>
        <v>725.9324999999999</v>
      </c>
      <c r="K54" s="7">
        <f>K18-blanks!K$9</f>
        <v>37.095220360024825</v>
      </c>
      <c r="L54" s="7">
        <f>L18-blanks!L$9</f>
        <v>196907.5425014142</v>
      </c>
      <c r="M54" s="7">
        <f>M18-blanks!M$9</f>
        <v>0</v>
      </c>
      <c r="N54" s="107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42.341743382955286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254r1  36-45</v>
      </c>
      <c r="C55" s="7">
        <f>C19-blanks!C$9</f>
        <v>4148226.08443717</v>
      </c>
      <c r="D55" s="7">
        <f>D19-blanks!D$9</f>
        <v>3287418.2737615374</v>
      </c>
      <c r="E55" s="7">
        <f>E19-blanks!E$9</f>
        <v>10815223.302536817</v>
      </c>
      <c r="F55" s="7">
        <f>F19-blanks!F$9</f>
        <v>821059.3019713341</v>
      </c>
      <c r="G55" s="7">
        <f>G19-blanks!G$9</f>
        <v>709194.69839126</v>
      </c>
      <c r="H55" s="7">
        <f>H19-blanks!H$9</f>
        <v>3434972.486225118</v>
      </c>
      <c r="I55" s="7">
        <f>I19-blanks!I$9</f>
        <v>293715.88153051573</v>
      </c>
      <c r="J55" s="7">
        <f>J19-blanks!J$9</f>
        <v>1114.827324917805</v>
      </c>
      <c r="K55" s="7">
        <f>K19-blanks!K$9</f>
        <v>45.49522036002483</v>
      </c>
      <c r="L55" s="7">
        <f>L19-blanks!L$9</f>
        <v>3073195.07299221</v>
      </c>
      <c r="M55" s="7">
        <f>M19-blanks!M$9</f>
        <v>0</v>
      </c>
      <c r="N55" s="107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50.74174338295529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drift-5</v>
      </c>
      <c r="C56" s="7">
        <f>C20-blanks!C$9</f>
        <v>5147536.795898384</v>
      </c>
      <c r="D56" s="7">
        <f>D20-blanks!D$9</f>
        <v>4705037.7143501</v>
      </c>
      <c r="E56" s="7">
        <f>E20-blanks!E$9</f>
        <v>5014140.996773534</v>
      </c>
      <c r="F56" s="7">
        <f>F20-blanks!F$9</f>
        <v>825974.7694032432</v>
      </c>
      <c r="G56" s="7">
        <f>G20-blanks!G$9</f>
        <v>457022.0739272249</v>
      </c>
      <c r="H56" s="7">
        <f>H20-blanks!H$9</f>
        <v>3974863.2439536946</v>
      </c>
      <c r="I56" s="7">
        <f>I20-blanks!I$9</f>
        <v>362277.52218691655</v>
      </c>
      <c r="J56" s="7">
        <f>J20-blanks!J$9</f>
        <v>26870.141345115746</v>
      </c>
      <c r="K56" s="7">
        <f>K20-blanks!K$9</f>
        <v>278.46522036002483</v>
      </c>
      <c r="L56" s="7">
        <f>L20-blanks!L$9</f>
        <v>1701117.233728294</v>
      </c>
      <c r="M56" s="7">
        <f>M20-blanks!M$9</f>
        <v>0</v>
      </c>
      <c r="N56" s="107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283.71174338295526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bir-1-2</v>
      </c>
      <c r="C57" s="7">
        <f>C21-blanks!C$9</f>
        <v>4897737.19925181</v>
      </c>
      <c r="D57" s="7">
        <f>D21-blanks!D$9</f>
        <v>5311614.422667306</v>
      </c>
      <c r="E57" s="7">
        <f>E21-blanks!E$9</f>
        <v>4572292.32923335</v>
      </c>
      <c r="F57" s="7">
        <f>F21-blanks!F$9</f>
        <v>1065408.940682738</v>
      </c>
      <c r="G57" s="7">
        <f>G21-blanks!G$9</f>
        <v>451936.32944566134</v>
      </c>
      <c r="H57" s="7">
        <f>H21-blanks!H$9</f>
        <v>4541629.336203247</v>
      </c>
      <c r="I57" s="7">
        <f>I21-blanks!I$9</f>
        <v>287868.0548272812</v>
      </c>
      <c r="J57" s="7">
        <f>J21-blanks!J$9</f>
        <v>1151.0929502166869</v>
      </c>
      <c r="K57" s="7">
        <f>K21-blanks!K$9</f>
        <v>41.806573456120304</v>
      </c>
      <c r="L57" s="7">
        <f>L21-blanks!L$9</f>
        <v>587359.528225784</v>
      </c>
      <c r="M57" s="7">
        <f>M21-blanks!M$9</f>
        <v>0</v>
      </c>
      <c r="N57" s="107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47.053096479050765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255r1  28-35</v>
      </c>
      <c r="C58" s="7">
        <f>C22-blanks!C$9</f>
        <v>4809070.844851129</v>
      </c>
      <c r="D58" s="7">
        <f>D22-blanks!D$9</f>
        <v>4079098.7284813835</v>
      </c>
      <c r="E58" s="7">
        <f>E22-blanks!E$9</f>
        <v>4239695.640215566</v>
      </c>
      <c r="F58" s="7">
        <f>F22-blanks!F$9</f>
        <v>2518757.2964012963</v>
      </c>
      <c r="G58" s="7">
        <f>G22-blanks!G$9</f>
        <v>405381.33156208723</v>
      </c>
      <c r="H58" s="7">
        <f>H22-blanks!H$9</f>
        <v>3297150.8626149907</v>
      </c>
      <c r="I58" s="7">
        <f>I22-blanks!I$9</f>
        <v>139604.66577021376</v>
      </c>
      <c r="J58" s="7">
        <f>J22-blanks!J$9</f>
        <v>210.58749999999998</v>
      </c>
      <c r="K58" s="7">
        <f>K22-blanks!K$9</f>
        <v>28.925220360024824</v>
      </c>
      <c r="L58" s="7">
        <f>L22-blanks!L$9</f>
        <v>67316.61002278764</v>
      </c>
      <c r="M58" s="7">
        <f>M22-blanks!M$9</f>
        <v>0</v>
      </c>
      <c r="N58" s="107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34.171743382955285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256r2  88-94</v>
      </c>
      <c r="C59" s="7">
        <f>C23-blanks!C$9</f>
        <v>4326457.204851128</v>
      </c>
      <c r="D59" s="7">
        <f>D23-blanks!D$9</f>
        <v>1157467.3284813834</v>
      </c>
      <c r="E59" s="7">
        <f>E23-blanks!E$9</f>
        <v>5683818.365215567</v>
      </c>
      <c r="F59" s="7">
        <f>F23-blanks!F$9</f>
        <v>4063103.571401296</v>
      </c>
      <c r="G59" s="7">
        <f>G23-blanks!G$9</f>
        <v>521905.22656208725</v>
      </c>
      <c r="H59" s="7">
        <f>H23-blanks!H$9</f>
        <v>1093286.1526149905</v>
      </c>
      <c r="I59" s="7">
        <f>I23-blanks!I$9</f>
        <v>35986.138684261896</v>
      </c>
      <c r="J59" s="7">
        <f>J23-blanks!J$9</f>
        <v>97.95770614648734</v>
      </c>
      <c r="K59" s="7">
        <f>K23-blanks!K$9</f>
        <v>-10.814779639975171</v>
      </c>
      <c r="L59" s="7">
        <f>L23-blanks!L$9</f>
        <v>37630.751179160674</v>
      </c>
      <c r="M59" s="7">
        <f>M23-blanks!M$9</f>
        <v>0</v>
      </c>
      <c r="N59" s="107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-5.568256617044707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jb3-1</v>
      </c>
      <c r="C60" s="7">
        <f>C24-blanks!C$9</f>
        <v>5311643.263203551</v>
      </c>
      <c r="D60" s="7">
        <f>D24-blanks!D$9</f>
        <v>5997475.197672554</v>
      </c>
      <c r="E60" s="7">
        <f>E24-blanks!E$9</f>
        <v>4727345.187080411</v>
      </c>
      <c r="F60" s="7">
        <f>F24-blanks!F$9</f>
        <v>593004.6975751618</v>
      </c>
      <c r="G60" s="7">
        <f>G24-blanks!G$9</f>
        <v>470286.7318583938</v>
      </c>
      <c r="H60" s="7">
        <f>H24-blanks!H$9</f>
        <v>3444908.1401036484</v>
      </c>
      <c r="I60" s="7">
        <f>I24-blanks!I$9</f>
        <v>452268.0641913666</v>
      </c>
      <c r="J60" s="7">
        <f>J24-blanks!J$9</f>
        <v>39757.07409653876</v>
      </c>
      <c r="K60" s="7">
        <f>K24-blanks!K$9</f>
        <v>342.79900299233464</v>
      </c>
      <c r="L60" s="7">
        <f>L24-blanks!L$9</f>
        <v>866579.316705589</v>
      </c>
      <c r="M60" s="7">
        <f>M24-blanks!M$9</f>
        <v>0</v>
      </c>
      <c r="N60" s="107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348.04552601526507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drift-6</v>
      </c>
      <c r="C61" s="7">
        <f>C25-blanks!C$9</f>
        <v>5373949.166229142</v>
      </c>
      <c r="D61" s="7">
        <f>D25-blanks!D$9</f>
        <v>4720761.691094671</v>
      </c>
      <c r="E61" s="7">
        <f>E25-blanks!E$9</f>
        <v>5002195.5133087635</v>
      </c>
      <c r="F61" s="7">
        <f>F25-blanks!F$9</f>
        <v>817012.5607603993</v>
      </c>
      <c r="G61" s="7">
        <f>G25-blanks!G$9</f>
        <v>460279.93690345815</v>
      </c>
      <c r="H61" s="7">
        <f>H25-blanks!H$9</f>
        <v>4010747.0981902974</v>
      </c>
      <c r="I61" s="7">
        <f>I25-blanks!I$9</f>
        <v>368690.2717939321</v>
      </c>
      <c r="J61" s="7">
        <f>J25-blanks!J$9</f>
        <v>27122.273205691527</v>
      </c>
      <c r="K61" s="7">
        <f>K25-blanks!K$9</f>
        <v>291.74161787652935</v>
      </c>
      <c r="L61" s="7">
        <f>L25-blanks!L$9</f>
        <v>1711150.5305753194</v>
      </c>
      <c r="M61" s="7">
        <f>M25-blanks!M$9</f>
        <v>0</v>
      </c>
      <c r="N61" s="107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296.9881408994598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258r1  34-39</v>
      </c>
      <c r="C62" s="7">
        <f>C26-blanks!C$9</f>
        <v>5672655.773936226</v>
      </c>
      <c r="D62" s="7">
        <f>D26-blanks!D$9</f>
        <v>5563841.186659474</v>
      </c>
      <c r="E62" s="7">
        <f>E26-blanks!E$9</f>
        <v>3210013.6377712823</v>
      </c>
      <c r="F62" s="7">
        <f>F26-blanks!F$9</f>
        <v>938342.6951642429</v>
      </c>
      <c r="G62" s="7">
        <f>G26-blanks!G$9</f>
        <v>410641.4208880874</v>
      </c>
      <c r="H62" s="7">
        <f>H26-blanks!H$9</f>
        <v>4147637.9566866457</v>
      </c>
      <c r="I62" s="7">
        <f>I26-blanks!I$9</f>
        <v>483832.64387652</v>
      </c>
      <c r="J62" s="7">
        <f>J26-blanks!J$9</f>
        <v>1297.0375000000001</v>
      </c>
      <c r="K62" s="7">
        <f>K26-blanks!K$9</f>
        <v>-8.524779639975172</v>
      </c>
      <c r="L62" s="7">
        <f>L26-blanks!L$9</f>
        <v>297942.1673962716</v>
      </c>
      <c r="M62" s="7">
        <f>M26-blanks!M$9</f>
        <v>0</v>
      </c>
      <c r="N62" s="107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-3.2782566170447076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jp-1-2</v>
      </c>
      <c r="C63" s="7">
        <f>C27-blanks!C$9</f>
        <v>4722198.555364473</v>
      </c>
      <c r="D63" s="7">
        <f>D27-blanks!D$9</f>
        <v>241050.0726849625</v>
      </c>
      <c r="E63" s="7">
        <f>E27-blanks!E$9</f>
        <v>3524564.6823777393</v>
      </c>
      <c r="F63" s="7">
        <f>F27-blanks!F$9</f>
        <v>4918893.526490467</v>
      </c>
      <c r="G63" s="7">
        <f>G27-blanks!G$9</f>
        <v>331621.64664107683</v>
      </c>
      <c r="H63" s="7">
        <f>H27-blanks!H$9</f>
        <v>216859.38631040853</v>
      </c>
      <c r="I63" s="7">
        <f>I27-blanks!I$9</f>
        <v>5211.310364872164</v>
      </c>
      <c r="J63" s="7">
        <f>J27-blanks!J$9</f>
        <v>347.6775</v>
      </c>
      <c r="K63" s="7">
        <f>K27-blanks!K$9</f>
        <v>20.32947293503704</v>
      </c>
      <c r="L63" s="7">
        <f>L27-blanks!L$9</f>
        <v>2579.9886987849077</v>
      </c>
      <c r="M63" s="7">
        <f>M27-blanks!M$9</f>
        <v>0</v>
      </c>
      <c r="N63" s="107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25.575995957967503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264r1  52-60</v>
      </c>
      <c r="C64" s="7">
        <f>C28-blanks!C$9</f>
        <v>5684308.254851129</v>
      </c>
      <c r="D64" s="7">
        <f>D28-blanks!D$9</f>
        <v>4996129.183481384</v>
      </c>
      <c r="E64" s="7">
        <f>E28-blanks!E$9</f>
        <v>4545027.210215566</v>
      </c>
      <c r="F64" s="7">
        <f>F28-blanks!F$9</f>
        <v>987003.2264012963</v>
      </c>
      <c r="G64" s="7">
        <f>G28-blanks!G$9</f>
        <v>578258.8465620872</v>
      </c>
      <c r="H64" s="7">
        <f>H28-blanks!H$9</f>
        <v>3752160.8026149906</v>
      </c>
      <c r="I64" s="7">
        <f>I28-blanks!I$9</f>
        <v>475349.73077021376</v>
      </c>
      <c r="J64" s="7">
        <f>J28-blanks!J$9</f>
        <v>1410.3725</v>
      </c>
      <c r="K64" s="7">
        <f>K28-blanks!K$9</f>
        <v>7.762552364435365</v>
      </c>
      <c r="L64" s="7">
        <f>L28-blanks!L$9</f>
        <v>446783.6111791607</v>
      </c>
      <c r="M64" s="7">
        <f>M28-blanks!M$9</f>
        <v>0</v>
      </c>
      <c r="N64" s="107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13.00907538736583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267r2  111-120</v>
      </c>
      <c r="C65" s="7">
        <f>C29-blanks!C$9</f>
        <v>5518869.734851129</v>
      </c>
      <c r="D65" s="7">
        <f>D29-blanks!D$9</f>
        <v>5426160.0834813835</v>
      </c>
      <c r="E65" s="7">
        <f>E29-blanks!E$9</f>
        <v>2466526.295215566</v>
      </c>
      <c r="F65" s="7">
        <f>F29-blanks!F$9</f>
        <v>1177997.9214012965</v>
      </c>
      <c r="G65" s="7">
        <f>G29-blanks!G$9</f>
        <v>336846.9115620872</v>
      </c>
      <c r="H65" s="7">
        <f>H29-blanks!H$9</f>
        <v>5237217.94761499</v>
      </c>
      <c r="I65" s="7">
        <f>I29-blanks!I$9</f>
        <v>328969.23077021376</v>
      </c>
      <c r="J65" s="7">
        <f>J29-blanks!J$9</f>
        <v>781.4105537239734</v>
      </c>
      <c r="K65" s="7">
        <f>K29-blanks!K$9</f>
        <v>8.810220360024829</v>
      </c>
      <c r="L65" s="7">
        <f>L29-blanks!L$9</f>
        <v>213450.69117916067</v>
      </c>
      <c r="M65" s="7">
        <f>M29-blanks!M$9</f>
        <v>0</v>
      </c>
      <c r="N65" s="107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14.056743382955293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drift-7</v>
      </c>
      <c r="C66" s="7">
        <f>C30-blanks!C$9</f>
        <v>5415780.50852557</v>
      </c>
      <c r="D66" s="7">
        <f>D30-blanks!D$9</f>
        <v>4777879.832051376</v>
      </c>
      <c r="E66" s="7">
        <f>E30-blanks!E$9</f>
        <v>5281051.609200072</v>
      </c>
      <c r="F66" s="7">
        <f>F30-blanks!F$9</f>
        <v>844728.666325925</v>
      </c>
      <c r="G66" s="7">
        <f>G30-blanks!G$9</f>
        <v>459978.45190713933</v>
      </c>
      <c r="H66" s="7">
        <f>H30-blanks!H$9</f>
        <v>4006335.22816212</v>
      </c>
      <c r="I66" s="7">
        <f>I30-blanks!I$9</f>
        <v>386880.41077021376</v>
      </c>
      <c r="J66" s="7">
        <f>J30-blanks!J$9</f>
        <v>28666.45451307215</v>
      </c>
      <c r="K66" s="7">
        <f>K30-blanks!K$9</f>
        <v>291.7847598038745</v>
      </c>
      <c r="L66" s="7">
        <f>L30-blanks!L$9</f>
        <v>1734691.794228121</v>
      </c>
      <c r="M66" s="7">
        <f>M30-blanks!M$9</f>
        <v>0</v>
      </c>
      <c r="N66" s="107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297.03128282680495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ja-3-2</v>
      </c>
      <c r="C67" s="7">
        <f>C31-blanks!C$9</f>
        <v>6928850.9348709555</v>
      </c>
      <c r="D67" s="7">
        <f>D31-blanks!D$9</f>
        <v>5602058.978565628</v>
      </c>
      <c r="E67" s="7">
        <f>E31-blanks!E$9</f>
        <v>2727370.5972505696</v>
      </c>
      <c r="F67" s="7">
        <f>F31-blanks!F$9</f>
        <v>431395.3073069767</v>
      </c>
      <c r="G67" s="7">
        <f>G31-blanks!G$9</f>
        <v>293178.5271947993</v>
      </c>
      <c r="H67" s="7">
        <f>H31-blanks!H$9</f>
        <v>2282751.320143372</v>
      </c>
      <c r="I67" s="7">
        <f>I31-blanks!I$9</f>
        <v>549190.0225116406</v>
      </c>
      <c r="J67" s="7">
        <f>J31-blanks!J$9</f>
        <v>74572.71770080841</v>
      </c>
      <c r="K67" s="7">
        <f>K31-blanks!K$9</f>
        <v>137.51465779622697</v>
      </c>
      <c r="L67" s="7">
        <f>L31-blanks!L$9</f>
        <v>426529.0119781935</v>
      </c>
      <c r="M67" s="7">
        <f>M31-blanks!M$9</f>
        <v>0</v>
      </c>
      <c r="N67" s="107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142.76118081915746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blank-2</v>
      </c>
      <c r="C68" s="7">
        <f>C32-blanks!C$9</f>
        <v>478.20485112874667</v>
      </c>
      <c r="D68" s="7">
        <f>D32-blanks!D$9</f>
        <v>1250.1965186166499</v>
      </c>
      <c r="E68" s="7">
        <f>E32-blanks!E$9</f>
        <v>115.83380542695613</v>
      </c>
      <c r="F68" s="7">
        <f>F32-blanks!F$9</f>
        <v>-91.77859870366092</v>
      </c>
      <c r="G68" s="7">
        <f>G32-blanks!G$9</f>
        <v>62.549922941873774</v>
      </c>
      <c r="H68" s="7">
        <f>H32-blanks!H$9</f>
        <v>2831.029187033575</v>
      </c>
      <c r="I68" s="7">
        <f>I32-blanks!I$9</f>
        <v>692.0899622099814</v>
      </c>
      <c r="J68" s="7">
        <f>J32-blanks!J$9</f>
        <v>-28.252500000000012</v>
      </c>
      <c r="K68" s="7">
        <f>K32-blanks!K$9</f>
        <v>-6.375220360024834</v>
      </c>
      <c r="L68" s="7">
        <f>L32-blanks!L$9</f>
        <v>-134.66117916067435</v>
      </c>
      <c r="M68" s="7">
        <f>M32-blanks!M$9</f>
        <v>0</v>
      </c>
      <c r="N68" s="107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-1.1286973370943691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dts-1-2</v>
      </c>
      <c r="C69" s="7">
        <f>C33-blanks!C$9</f>
        <v>4372227.264960642</v>
      </c>
      <c r="D69" s="7">
        <f>D33-blanks!D$9</f>
        <v>64168.08890764075</v>
      </c>
      <c r="E69" s="7">
        <f>E33-blanks!E$9</f>
        <v>3625525.301543184</v>
      </c>
      <c r="F69" s="7">
        <f>F33-blanks!F$9</f>
        <v>5163030.284957728</v>
      </c>
      <c r="G69" s="7">
        <f>G33-blanks!G$9</f>
        <v>328775.7563605123</v>
      </c>
      <c r="H69" s="7">
        <f>H33-blanks!H$9</f>
        <v>49432.73675667246</v>
      </c>
      <c r="I69" s="7">
        <f>I33-blanks!I$9</f>
        <v>2487.8604292116925</v>
      </c>
      <c r="J69" s="7">
        <f>J33-blanks!J$9</f>
        <v>10.132499999999993</v>
      </c>
      <c r="K69" s="7">
        <f>K33-blanks!K$9</f>
        <v>-16.868266405885755</v>
      </c>
      <c r="L69" s="7">
        <f>L33-blanks!L$9</f>
        <v>2255.2961791606745</v>
      </c>
      <c r="M69" s="7">
        <f>M33-blanks!M$9</f>
        <v>0</v>
      </c>
      <c r="N69" s="107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-11.621743382955291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jb3-2</v>
      </c>
      <c r="C70" s="7">
        <f>C34-blanks!C$9</f>
        <v>5566646.764892137</v>
      </c>
      <c r="D70" s="7">
        <f>D34-blanks!D$9</f>
        <v>6123181.508756177</v>
      </c>
      <c r="E70" s="7">
        <f>E34-blanks!E$9</f>
        <v>4980818.708465174</v>
      </c>
      <c r="F70" s="7">
        <f>F34-blanks!F$9</f>
        <v>592201.1977526569</v>
      </c>
      <c r="G70" s="7">
        <f>G34-blanks!G$9</f>
        <v>502806.32434461644</v>
      </c>
      <c r="H70" s="7">
        <f>H34-blanks!H$9</f>
        <v>3446864.506286611</v>
      </c>
      <c r="I70" s="7">
        <f>I34-blanks!I$9</f>
        <v>484711.1479868083</v>
      </c>
      <c r="J70" s="7">
        <f>J34-blanks!J$9</f>
        <v>42383.503519374855</v>
      </c>
      <c r="K70" s="7">
        <f>K34-blanks!K$9</f>
        <v>278.5720881492259</v>
      </c>
      <c r="L70" s="7">
        <f>L34-blanks!L$9</f>
        <v>896197.8015730027</v>
      </c>
      <c r="M70" s="7">
        <f>M34-blanks!M$9</f>
        <v>0</v>
      </c>
      <c r="N70" s="107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283.81861117215635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drift-8</v>
      </c>
      <c r="C71" s="7">
        <f>C35-blanks!C$9</f>
        <v>5368957.230562132</v>
      </c>
      <c r="D71" s="7">
        <f>D35-blanks!D$9</f>
        <v>4856366.995907219</v>
      </c>
      <c r="E71" s="7">
        <f>E35-blanks!E$9</f>
        <v>5275105.685602799</v>
      </c>
      <c r="F71" s="7">
        <f>F35-blanks!F$9</f>
        <v>843939.4741575172</v>
      </c>
      <c r="G71" s="7">
        <f>G35-blanks!G$9</f>
        <v>471960.7992176824</v>
      </c>
      <c r="H71" s="7">
        <f>H35-blanks!H$9</f>
        <v>4104414.7257779343</v>
      </c>
      <c r="I71" s="7">
        <f>I35-blanks!I$9</f>
        <v>397266.70858224295</v>
      </c>
      <c r="J71" s="7">
        <f>J35-blanks!J$9</f>
        <v>29045.274266537708</v>
      </c>
      <c r="K71" s="7">
        <f>K35-blanks!K$9</f>
        <v>313.1474053081186</v>
      </c>
      <c r="L71" s="7">
        <f>L35-blanks!L$9</f>
        <v>1790071.7097917043</v>
      </c>
      <c r="M71" s="7">
        <f>M35-blanks!M$9</f>
        <v>0</v>
      </c>
      <c r="N71" s="107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318.39392833104904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1156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1085</v>
      </c>
      <c r="C74" s="20" t="str">
        <f aca="true" t="shared" si="5" ref="C74:I74">C2</f>
        <v>Si 251.611</v>
      </c>
      <c r="D74" s="20" t="str">
        <f t="shared" si="5"/>
        <v>Al 396.152</v>
      </c>
      <c r="E74" s="20" t="str">
        <f t="shared" si="5"/>
        <v>Fe 259.940</v>
      </c>
      <c r="F74" s="20" t="str">
        <f t="shared" si="5"/>
        <v>Mg 285.213</v>
      </c>
      <c r="G74" s="20" t="str">
        <f t="shared" si="5"/>
        <v>Mn 257.610</v>
      </c>
      <c r="H74" s="20" t="str">
        <f t="shared" si="5"/>
        <v>Ca 393.366</v>
      </c>
      <c r="I74" s="20" t="str">
        <f t="shared" si="5"/>
        <v>Na 589.592</v>
      </c>
      <c r="J74" s="20" t="str">
        <f aca="true" t="shared" si="6" ref="J74:U74">J2</f>
        <v>K 766.490</v>
      </c>
      <c r="K74" s="20" t="s">
        <v>1081</v>
      </c>
      <c r="L74" s="20" t="str">
        <f t="shared" si="6"/>
        <v>Ti 334.941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P 178.229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drift-1</v>
      </c>
      <c r="C76" s="7">
        <f>C40/Drift!C25</f>
        <v>4817432.768146396</v>
      </c>
      <c r="D76" s="7">
        <f>D40/Drift!D25</f>
        <v>4736825.757716878</v>
      </c>
      <c r="E76" s="7">
        <f>E40/Drift!E25</f>
        <v>4802797.982791106</v>
      </c>
      <c r="F76" s="7">
        <f>F40/Drift!F25</f>
        <v>821100.6363796042</v>
      </c>
      <c r="G76" s="7">
        <f>G40/Drift!G25</f>
        <v>429721.3019124481</v>
      </c>
      <c r="H76" s="7">
        <f>H40/Drift!H25</f>
        <v>4133791.302237183</v>
      </c>
      <c r="I76" s="7">
        <f>I40/Drift!I25</f>
        <v>324715.2373426543</v>
      </c>
      <c r="J76" s="7">
        <f>J40/Drift!J25</f>
        <v>25133.176187105077</v>
      </c>
      <c r="K76" s="7">
        <f>K40/Drift!K25</f>
        <v>305.08890457614115</v>
      </c>
      <c r="L76" s="7">
        <f>L40/Drift!L25</f>
        <v>1660312.664578005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310.3354275990716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blank-1</v>
      </c>
      <c r="C77" s="7">
        <f>C41/Drift!C26</f>
        <v>-471.5410596192707</v>
      </c>
      <c r="D77" s="7">
        <f>D41/Drift!D26</f>
        <v>-1256.2192945573534</v>
      </c>
      <c r="E77" s="7">
        <f>E41/Drift!E26</f>
        <v>-115.08022659518127</v>
      </c>
      <c r="F77" s="7">
        <f>F41/Drift!F26</f>
        <v>92.28234768767703</v>
      </c>
      <c r="G77" s="7">
        <f>G41/Drift!G26</f>
        <v>-62.33716035193548</v>
      </c>
      <c r="H77" s="7">
        <f>H41/Drift!H26</f>
        <v>-2856.9436661080804</v>
      </c>
      <c r="I77" s="7">
        <f>I41/Drift!I26</f>
        <v>-683.9793208460676</v>
      </c>
      <c r="J77" s="7">
        <f>J41/Drift!J26</f>
        <v>27.94399793318545</v>
      </c>
      <c r="K77" s="7">
        <f>K41/Drift!K26</f>
        <v>6.665608237096918</v>
      </c>
      <c r="L77" s="7">
        <f>L41/Drift!L26</f>
        <v>133.7518628229701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12.141757718005483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bir-1-1</v>
      </c>
      <c r="C78" s="7">
        <f>C42/Drift!C27</f>
        <v>4518029.776194683</v>
      </c>
      <c r="D78" s="7">
        <f>D42/Drift!D27</f>
        <v>5326809.297019991</v>
      </c>
      <c r="E78" s="7">
        <f>E42/Drift!E27</f>
        <v>4329869.226884779</v>
      </c>
      <c r="F78" s="7">
        <f>F42/Drift!F27</f>
        <v>1054049.225982744</v>
      </c>
      <c r="G78" s="7">
        <f>G42/Drift!G27</f>
        <v>439528.3795757972</v>
      </c>
      <c r="H78" s="7">
        <f>H42/Drift!H27</f>
        <v>4605325.980194327</v>
      </c>
      <c r="I78" s="7">
        <f>I42/Drift!I27</f>
        <v>250635.3353457254</v>
      </c>
      <c r="J78" s="7">
        <f>J42/Drift!J27</f>
        <v>1029.6967710032886</v>
      </c>
      <c r="K78" s="7">
        <f>K42/Drift!K27</f>
        <v>6.01023433766702</v>
      </c>
      <c r="L78" s="7">
        <f>L42/Drift!L27</f>
        <v>569424.79348415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11.738577887624754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drift-2</v>
      </c>
      <c r="C79" s="7">
        <f>C43/Drift!C28</f>
        <v>4817432.768146396</v>
      </c>
      <c r="D79" s="7">
        <f>D43/Drift!D28</f>
        <v>4736825.757716878</v>
      </c>
      <c r="E79" s="7">
        <f>E43/Drift!E28</f>
        <v>4802797.982791106</v>
      </c>
      <c r="F79" s="7">
        <f>F43/Drift!F28</f>
        <v>821100.6363796043</v>
      </c>
      <c r="G79" s="7">
        <f>G43/Drift!G28</f>
        <v>429721.3019124481</v>
      </c>
      <c r="H79" s="7">
        <f>H43/Drift!H28</f>
        <v>4133791.3022371833</v>
      </c>
      <c r="I79" s="7">
        <f>I43/Drift!I28</f>
        <v>324715.2373426543</v>
      </c>
      <c r="J79" s="7">
        <f>J43/Drift!J28</f>
        <v>25133.17618710508</v>
      </c>
      <c r="K79" s="7">
        <f>K43/Drift!K28</f>
        <v>305.08890457614115</v>
      </c>
      <c r="L79" s="7">
        <f>L43/Drift!L28</f>
        <v>1660312.664578005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310.3354275990716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jp-1-1</v>
      </c>
      <c r="C80" s="7">
        <f>C44/Drift!C29</f>
        <v>4217776.871953494</v>
      </c>
      <c r="D80" s="7">
        <f>D44/Drift!D29</f>
        <v>238736.34347401286</v>
      </c>
      <c r="E80" s="7">
        <f>E44/Drift!E29</f>
        <v>3228774.8244377873</v>
      </c>
      <c r="F80" s="7">
        <f>F44/Drift!F29</f>
        <v>4946571.746655167</v>
      </c>
      <c r="G80" s="7">
        <f>G44/Drift!G29</f>
        <v>310272.6786254405</v>
      </c>
      <c r="H80" s="7">
        <f>H44/Drift!H29</f>
        <v>215863.0349836802</v>
      </c>
      <c r="I80" s="7">
        <f>I44/Drift!I29</f>
        <v>2968.1080662516565</v>
      </c>
      <c r="J80" s="7">
        <f>J44/Drift!J29</f>
        <v>257.5597181731466</v>
      </c>
      <c r="K80" s="7">
        <f>K44/Drift!K29</f>
        <v>-13.55442671591368</v>
      </c>
      <c r="L80" s="7">
        <f>L44/Drift!L29</f>
        <v>2060.736688156804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-7.7489838476270325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230r1  53-60</v>
      </c>
      <c r="C81" s="7">
        <f>C45/Drift!C30</f>
        <v>4930997.956614856</v>
      </c>
      <c r="D81" s="7">
        <f>D45/Drift!D30</f>
        <v>5876617.829188317</v>
      </c>
      <c r="E81" s="7">
        <f>E45/Drift!E30</f>
        <v>2247448.767008318</v>
      </c>
      <c r="F81" s="7">
        <f>F45/Drift!F30</f>
        <v>1076838.0073553505</v>
      </c>
      <c r="G81" s="7">
        <f>G45/Drift!G30</f>
        <v>310672.5375198757</v>
      </c>
      <c r="H81" s="7">
        <f>H45/Drift!H30</f>
        <v>5020892.283604359</v>
      </c>
      <c r="I81" s="7">
        <f>I45/Drift!I30</f>
        <v>289419.03881112405</v>
      </c>
      <c r="J81" s="7">
        <f>J45/Drift!J30</f>
        <v>915.7873922822499</v>
      </c>
      <c r="K81" s="7">
        <f>K45/Drift!K30</f>
        <v>21.482752303785396</v>
      </c>
      <c r="L81" s="7">
        <f>L45/Drift!L30</f>
        <v>192828.14558056695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27.022055193865004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drift-3</v>
      </c>
      <c r="C82" s="7">
        <f>C46/Drift!C31</f>
        <v>4817432.768146396</v>
      </c>
      <c r="D82" s="7">
        <f>D46/Drift!D31</f>
        <v>4736825.757716878</v>
      </c>
      <c r="E82" s="7">
        <f>E46/Drift!E31</f>
        <v>4802797.982791106</v>
      </c>
      <c r="F82" s="7">
        <f>F46/Drift!F31</f>
        <v>821100.6363796042</v>
      </c>
      <c r="G82" s="7">
        <f>G46/Drift!G31</f>
        <v>429721.30191244814</v>
      </c>
      <c r="H82" s="7">
        <f>H46/Drift!H31</f>
        <v>4133791.302237183</v>
      </c>
      <c r="I82" s="7">
        <f>I46/Drift!I31</f>
        <v>324715.2373426543</v>
      </c>
      <c r="J82" s="7">
        <f>J46/Drift!J31</f>
        <v>25133.176187105077</v>
      </c>
      <c r="K82" s="7">
        <f>K46/Drift!K31</f>
        <v>305.08890457614115</v>
      </c>
      <c r="L82" s="7">
        <f>L46/Drift!L31</f>
        <v>1660312.6645780052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310.3354275990716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244r1  16-26</v>
      </c>
      <c r="C83" s="7">
        <f>C47/Drift!C32</f>
        <v>5083543.177114468</v>
      </c>
      <c r="D83" s="7">
        <f>D47/Drift!D32</f>
        <v>5945443.573235306</v>
      </c>
      <c r="E83" s="7">
        <f>E47/Drift!E32</f>
        <v>2356750.3083965927</v>
      </c>
      <c r="F83" s="7">
        <f>F47/Drift!F32</f>
        <v>994755.4884122666</v>
      </c>
      <c r="G83" s="7">
        <f>G47/Drift!G32</f>
        <v>329203.6639815965</v>
      </c>
      <c r="H83" s="7">
        <f>H47/Drift!H32</f>
        <v>4724831.811787269</v>
      </c>
      <c r="I83" s="7">
        <f>I47/Drift!I32</f>
        <v>343181.2643008746</v>
      </c>
      <c r="J83" s="7">
        <f>J47/Drift!J32</f>
        <v>870.2291598960655</v>
      </c>
      <c r="K83" s="7">
        <f>K47/Drift!K32</f>
        <v>-1.4630105741505106</v>
      </c>
      <c r="L83" s="7">
        <f>L47/Drift!L32</f>
        <v>218285.77216465757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3.885451329819292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246r1  60-69</v>
      </c>
      <c r="C84" s="7">
        <f>C48/Drift!C33</f>
        <v>4240341.707426723</v>
      </c>
      <c r="D84" s="7">
        <f>D48/Drift!D33</f>
        <v>3939018.057127446</v>
      </c>
      <c r="E84" s="7">
        <f>E48/Drift!E33</f>
        <v>7668767.422641606</v>
      </c>
      <c r="F84" s="7">
        <f>F48/Drift!F33</f>
        <v>699702.5839178986</v>
      </c>
      <c r="G84" s="7">
        <f>G48/Drift!G33</f>
        <v>679201.6057816066</v>
      </c>
      <c r="H84" s="7">
        <f>H48/Drift!H33</f>
        <v>3801059.6849435735</v>
      </c>
      <c r="I84" s="7">
        <f>I48/Drift!I33</f>
        <v>350095.40337717725</v>
      </c>
      <c r="J84" s="7">
        <f>J48/Drift!J33</f>
        <v>1761.08072865317</v>
      </c>
      <c r="K84" s="7">
        <f>K48/Drift!K33</f>
        <v>52.8365412545428</v>
      </c>
      <c r="L84" s="7">
        <f>L48/Drift!L33</f>
        <v>3114334.712250046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58.15914122145805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248r2  5-11</v>
      </c>
      <c r="C85" s="7">
        <f>C49/Drift!C34</f>
        <v>3960671.969719235</v>
      </c>
      <c r="D85" s="7">
        <f>D49/Drift!D34</f>
        <v>1310289.8658121151</v>
      </c>
      <c r="E85" s="7">
        <f>E49/Drift!E34</f>
        <v>5160443.774259958</v>
      </c>
      <c r="F85" s="7">
        <f>F49/Drift!F34</f>
        <v>4079761.632541447</v>
      </c>
      <c r="G85" s="7">
        <f>G49/Drift!G34</f>
        <v>471580.7150894912</v>
      </c>
      <c r="H85" s="7">
        <f>H49/Drift!H34</f>
        <v>959484.5277090665</v>
      </c>
      <c r="I85" s="7">
        <f>I49/Drift!I34</f>
        <v>43308.88250952202</v>
      </c>
      <c r="J85" s="7">
        <f>J49/Drift!J34</f>
        <v>187.77121731641273</v>
      </c>
      <c r="K85" s="7">
        <f>K49/Drift!K34</f>
        <v>-0.18686324476804114</v>
      </c>
      <c r="L85" s="7">
        <f>L49/Drift!L34</f>
        <v>23354.84816931011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5.1423151598040056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ja-3-1</v>
      </c>
      <c r="C86" s="7">
        <f>C50/Drift!C35</f>
        <v>6019601.138970327</v>
      </c>
      <c r="D86" s="7">
        <f>D50/Drift!D35</f>
        <v>5499189.945260812</v>
      </c>
      <c r="E86" s="7">
        <f>E50/Drift!E35</f>
        <v>2524960.3278871514</v>
      </c>
      <c r="F86" s="7">
        <f>F50/Drift!F35</f>
        <v>427561.7968154963</v>
      </c>
      <c r="G86" s="7">
        <f>G50/Drift!G35</f>
        <v>272410.30225822295</v>
      </c>
      <c r="H86" s="7">
        <f>H50/Drift!H35</f>
        <v>2295384.172065808</v>
      </c>
      <c r="I86" s="7">
        <f>I50/Drift!I35</f>
        <v>459815.3857104387</v>
      </c>
      <c r="J86" s="7">
        <f>J50/Drift!J35</f>
        <v>68722.64763602856</v>
      </c>
      <c r="K86" s="7">
        <f>K50/Drift!K35</f>
        <v>98.84429118389119</v>
      </c>
      <c r="L86" s="7">
        <f>L50/Drift!L35</f>
        <v>396157.41578244686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104.14031925743603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drift-4</v>
      </c>
      <c r="C87" s="7">
        <f>C51/Drift!C36</f>
        <v>4817432.768146396</v>
      </c>
      <c r="D87" s="7">
        <f>D51/Drift!D36</f>
        <v>4736825.757716879</v>
      </c>
      <c r="E87" s="7">
        <f>E51/Drift!E36</f>
        <v>4802797.982791106</v>
      </c>
      <c r="F87" s="7">
        <f>F51/Drift!F36</f>
        <v>821100.6363796042</v>
      </c>
      <c r="G87" s="7">
        <f>G51/Drift!G36</f>
        <v>429721.301912448</v>
      </c>
      <c r="H87" s="7">
        <f>H51/Drift!H36</f>
        <v>4133791.302237183</v>
      </c>
      <c r="I87" s="7">
        <f>I51/Drift!I36</f>
        <v>324715.2373426543</v>
      </c>
      <c r="J87" s="7">
        <f>J51/Drift!J36</f>
        <v>25133.176187105077</v>
      </c>
      <c r="K87" s="7">
        <f>K51/Drift!K36</f>
        <v>305.0889045761412</v>
      </c>
      <c r="L87" s="7">
        <f>L51/Drift!L36</f>
        <v>1660312.664578005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310.3354275990716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dts-1-1</v>
      </c>
      <c r="C88" s="7">
        <f>C52/Drift!C37</f>
        <v>3910006.937157039</v>
      </c>
      <c r="D88" s="7">
        <f>D52/Drift!D37</f>
        <v>61114.07766102812</v>
      </c>
      <c r="E88" s="7">
        <f>E52/Drift!E37</f>
        <v>3270609.6656248705</v>
      </c>
      <c r="F88" s="7">
        <f>F52/Drift!F37</f>
        <v>5117590.084556342</v>
      </c>
      <c r="G88" s="7">
        <f>G52/Drift!G37</f>
        <v>295734.92973730975</v>
      </c>
      <c r="H88" s="7">
        <f>H52/Drift!H37</f>
        <v>43463.59468605649</v>
      </c>
      <c r="I88" s="7">
        <f>I52/Drift!I37</f>
        <v>827.78468410754</v>
      </c>
      <c r="J88" s="7">
        <f>J52/Drift!J37</f>
        <v>155.28532189279807</v>
      </c>
      <c r="K88" s="7">
        <f>K52/Drift!K37</f>
        <v>-23.857840296747405</v>
      </c>
      <c r="L88" s="7">
        <f>L52/Drift!L37</f>
        <v>1982.6224267440036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-18.455642927368018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250r3  28-36</v>
      </c>
      <c r="C89" s="7">
        <f>C53/Drift!C38</f>
        <v>4404697.03103407</v>
      </c>
      <c r="D89" s="7">
        <f>D53/Drift!D38</f>
        <v>4112294.809330852</v>
      </c>
      <c r="E89" s="7">
        <f>E53/Drift!E38</f>
        <v>3834653.968649526</v>
      </c>
      <c r="F89" s="7">
        <f>F53/Drift!F38</f>
        <v>2178831.208396128</v>
      </c>
      <c r="G89" s="7">
        <f>G53/Drift!G38</f>
        <v>375946.0659986209</v>
      </c>
      <c r="H89" s="7">
        <f>H53/Drift!H38</f>
        <v>3685803.561791151</v>
      </c>
      <c r="I89" s="7">
        <f>I53/Drift!I38</f>
        <v>158355.9493200891</v>
      </c>
      <c r="J89" s="7">
        <f>J53/Drift!J38</f>
        <v>317.45539521280836</v>
      </c>
      <c r="K89" s="7">
        <f>K53/Drift!K38</f>
        <v>-8.525723505707008</v>
      </c>
      <c r="L89" s="7">
        <f>L53/Drift!L38</f>
        <v>94877.14139574306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-3.0454916184316447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252r1  88-96</v>
      </c>
      <c r="C90" s="7">
        <f>C54/Drift!C39</f>
        <v>4981728.242831577</v>
      </c>
      <c r="D90" s="7">
        <f>D54/Drift!D39</f>
        <v>5462806.773681602</v>
      </c>
      <c r="E90" s="7">
        <f>E54/Drift!E39</f>
        <v>2780166.457486904</v>
      </c>
      <c r="F90" s="7">
        <f>F54/Drift!F39</f>
        <v>1211405.1464067928</v>
      </c>
      <c r="G90" s="7">
        <f>G54/Drift!G39</f>
        <v>359837.004552948</v>
      </c>
      <c r="H90" s="7">
        <f>H54/Drift!H39</f>
        <v>4042021.526505247</v>
      </c>
      <c r="I90" s="7">
        <f>I54/Drift!I39</f>
        <v>300609.7611108705</v>
      </c>
      <c r="J90" s="7">
        <f>J54/Drift!J39</f>
        <v>681.499169195908</v>
      </c>
      <c r="K90" s="7">
        <f>K54/Drift!K39</f>
        <v>39.34806869300346</v>
      </c>
      <c r="L90" s="7">
        <f>L54/Drift!L39</f>
        <v>190205.68617939507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44.867154684113935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254r1  36-45</v>
      </c>
      <c r="C91" s="7">
        <f>C55/Drift!C40</f>
        <v>3869920.8582843845</v>
      </c>
      <c r="D91" s="7">
        <f>D55/Drift!D40</f>
        <v>3301398.4735281114</v>
      </c>
      <c r="E91" s="7">
        <f>E55/Drift!E40</f>
        <v>10346926.214343242</v>
      </c>
      <c r="F91" s="7">
        <f>F55/Drift!F40</f>
        <v>814927.4251068023</v>
      </c>
      <c r="G91" s="7">
        <f>G55/Drift!G40</f>
        <v>669418.7890680805</v>
      </c>
      <c r="H91" s="7">
        <f>H55/Drift!H40</f>
        <v>3551493.228020944</v>
      </c>
      <c r="I91" s="7">
        <f>I55/Drift!I40</f>
        <v>263546.93337976345</v>
      </c>
      <c r="J91" s="7">
        <f>J55/Drift!J40</f>
        <v>1044.6724300560986</v>
      </c>
      <c r="K91" s="7">
        <f>K55/Drift!K40</f>
        <v>49.03875297328067</v>
      </c>
      <c r="L91" s="7">
        <f>L55/Drift!L40</f>
        <v>2983957.987647622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54.62199252333398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drift-5</v>
      </c>
      <c r="C92" s="7">
        <f>C56/Drift!C41</f>
        <v>4817432.768146396</v>
      </c>
      <c r="D92" s="7">
        <f>D56/Drift!D41</f>
        <v>4736825.757716878</v>
      </c>
      <c r="E92" s="7">
        <f>E56/Drift!E41</f>
        <v>4802797.982791106</v>
      </c>
      <c r="F92" s="7">
        <f>F56/Drift!F41</f>
        <v>821100.6363796042</v>
      </c>
      <c r="G92" s="7">
        <f>G56/Drift!G41</f>
        <v>429721.3019124481</v>
      </c>
      <c r="H92" s="7">
        <f>H56/Drift!H41</f>
        <v>4133791.302237183</v>
      </c>
      <c r="I92" s="7">
        <f>I56/Drift!I41</f>
        <v>324715.2373426543</v>
      </c>
      <c r="J92" s="7">
        <f>J56/Drift!J41</f>
        <v>25133.176187105077</v>
      </c>
      <c r="K92" s="7">
        <f>K56/Drift!K41</f>
        <v>305.0889045761411</v>
      </c>
      <c r="L92" s="7">
        <f>L56/Drift!L41</f>
        <v>1660312.6645780052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310.3354275990716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bir-1-2</v>
      </c>
      <c r="C93" s="7">
        <f>C57/Drift!C42</f>
        <v>4543682.043763168</v>
      </c>
      <c r="D93" s="7">
        <f>D57/Drift!D42</f>
        <v>5343928.779421809</v>
      </c>
      <c r="E93" s="7">
        <f>E57/Drift!E42</f>
        <v>4381660.707350678</v>
      </c>
      <c r="F93" s="7">
        <f>F57/Drift!F42</f>
        <v>1061425.2815481687</v>
      </c>
      <c r="G93" s="7">
        <f>G57/Drift!G42</f>
        <v>424334.3905565845</v>
      </c>
      <c r="H93" s="7">
        <f>H57/Drift!H42</f>
        <v>4714705.974374888</v>
      </c>
      <c r="I93" s="7">
        <f>I57/Drift!I42</f>
        <v>257110.58754207395</v>
      </c>
      <c r="J93" s="7">
        <f>J57/Drift!J42</f>
        <v>1074.6661151210826</v>
      </c>
      <c r="K93" s="7">
        <f>K57/Drift!K42</f>
        <v>45.37101245199397</v>
      </c>
      <c r="L93" s="7">
        <f>L57/Drift!L42</f>
        <v>572595.1396290401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50.99135601757658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255r1  28-35</v>
      </c>
      <c r="C94" s="7">
        <f>C58/Drift!C43</f>
        <v>4422857.096795555</v>
      </c>
      <c r="D94" s="7">
        <f>D58/Drift!D43</f>
        <v>4101175.459543714</v>
      </c>
      <c r="E94" s="7">
        <f>E58/Drift!E43</f>
        <v>4064868.620556953</v>
      </c>
      <c r="F94" s="7">
        <f>F58/Drift!F43</f>
        <v>2514808.674454454</v>
      </c>
      <c r="G94" s="7">
        <f>G58/Drift!G43</f>
        <v>380081.6239289669</v>
      </c>
      <c r="H94" s="7">
        <f>H58/Drift!H43</f>
        <v>3416643.9906390146</v>
      </c>
      <c r="I94" s="7">
        <f>I58/Drift!I43</f>
        <v>124250.18197578854</v>
      </c>
      <c r="J94" s="7">
        <f>J58/Drift!J43</f>
        <v>196.23795558921194</v>
      </c>
      <c r="K94" s="7">
        <f>K58/Drift!K43</f>
        <v>31.09766384558929</v>
      </c>
      <c r="L94" s="7">
        <f>L58/Drift!L43</f>
        <v>65547.25091024913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36.69164111862096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256r2  88-94</v>
      </c>
      <c r="C95" s="7">
        <f>C59/Drift!C44</f>
        <v>3944898.9224070976</v>
      </c>
      <c r="D95" s="7">
        <f>D59/Drift!D44</f>
        <v>1162955.4568378609</v>
      </c>
      <c r="E95" s="7">
        <f>E59/Drift!E44</f>
        <v>5452042.087320877</v>
      </c>
      <c r="F95" s="7">
        <f>F59/Drift!F44</f>
        <v>4065595.075469709</v>
      </c>
      <c r="G95" s="7">
        <f>G59/Drift!G44</f>
        <v>488638.6359452959</v>
      </c>
      <c r="H95" s="7">
        <f>H59/Drift!H44</f>
        <v>1130873.80525635</v>
      </c>
      <c r="I95" s="7">
        <f>I59/Drift!I44</f>
        <v>31915.990647771254</v>
      </c>
      <c r="J95" s="7">
        <f>J59/Drift!J44</f>
        <v>91.11246727298055</v>
      </c>
      <c r="K95" s="7">
        <f>K59/Drift!K44</f>
        <v>-11.519244060368171</v>
      </c>
      <c r="L95" s="7">
        <f>L59/Drift!L44</f>
        <v>36598.58875264661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-5.924443308319409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jb3-1</v>
      </c>
      <c r="C96" s="7">
        <f>C60/Drift!C45</f>
        <v>4802042.572205631</v>
      </c>
      <c r="D96" s="7">
        <f>D60/Drift!D45</f>
        <v>6021895.297013644</v>
      </c>
      <c r="E96" s="7">
        <f>E60/Drift!E45</f>
        <v>4536736.951772558</v>
      </c>
      <c r="F96" s="7">
        <f>F60/Drift!F45</f>
        <v>594667.2688551636</v>
      </c>
      <c r="G96" s="7">
        <f>G60/Drift!G45</f>
        <v>439686.1516379852</v>
      </c>
      <c r="H96" s="7">
        <f>H60/Drift!H45</f>
        <v>3556957.9505844354</v>
      </c>
      <c r="I96" s="7">
        <f>I60/Drift!I45</f>
        <v>399714.87550105026</v>
      </c>
      <c r="J96" s="7">
        <f>J60/Drift!J45</f>
        <v>36909.98822853846</v>
      </c>
      <c r="K96" s="7">
        <f>K60/Drift!K45</f>
        <v>361.7748694083912</v>
      </c>
      <c r="L96" s="7">
        <f>L60/Drift!L45</f>
        <v>841820.6557254187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366.9683929532873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drift-6</v>
      </c>
      <c r="C97" s="7">
        <f>C61/Drift!C46</f>
        <v>4817432.768146396</v>
      </c>
      <c r="D97" s="7">
        <f>D61/Drift!D46</f>
        <v>4736825.757716878</v>
      </c>
      <c r="E97" s="7">
        <f>E61/Drift!E46</f>
        <v>4802797.982791106</v>
      </c>
      <c r="F97" s="7">
        <f>F61/Drift!F46</f>
        <v>821100.6363796042</v>
      </c>
      <c r="G97" s="7">
        <f>G61/Drift!G46</f>
        <v>429721.30191244814</v>
      </c>
      <c r="H97" s="7">
        <f>H61/Drift!H46</f>
        <v>4133791.302237183</v>
      </c>
      <c r="I97" s="7">
        <f>I61/Drift!I46</f>
        <v>324715.2373426543</v>
      </c>
      <c r="J97" s="7">
        <f>J61/Drift!J46</f>
        <v>25133.176187105073</v>
      </c>
      <c r="K97" s="7">
        <f>K61/Drift!K46</f>
        <v>305.08890457614115</v>
      </c>
      <c r="L97" s="7">
        <f>L61/Drift!L46</f>
        <v>1660312.664578005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310.3354275990716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258r1  34-39</v>
      </c>
      <c r="C98" s="7">
        <f>C62/Drift!C47</f>
        <v>5077301.421550217</v>
      </c>
      <c r="D98" s="7">
        <f>D62/Drift!D47</f>
        <v>5569297.15694039</v>
      </c>
      <c r="E98" s="7">
        <f>E62/Drift!E47</f>
        <v>3048072.049425921</v>
      </c>
      <c r="F98" s="7">
        <f>F62/Drift!F47</f>
        <v>936682.7163826306</v>
      </c>
      <c r="G98" s="7">
        <f>G62/Drift!G47</f>
        <v>383428.58648957504</v>
      </c>
      <c r="H98" s="7">
        <f>H62/Drift!H47</f>
        <v>4275822.475199908</v>
      </c>
      <c r="I98" s="7">
        <f>I62/Drift!I47</f>
        <v>421960.4901476315</v>
      </c>
      <c r="J98" s="7">
        <f>J62/Drift!J47</f>
        <v>1188.383286057012</v>
      </c>
      <c r="K98" s="7">
        <f>K62/Drift!K47</f>
        <v>-8.914527803954018</v>
      </c>
      <c r="L98" s="7">
        <f>L62/Drift!L47</f>
        <v>288297.124829104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-3.425489009457994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jp-1-2</v>
      </c>
      <c r="C99" s="7">
        <f>C63/Drift!C48</f>
        <v>4220036.594819337</v>
      </c>
      <c r="D99" s="7">
        <f>D63/Drift!D48</f>
        <v>240705.37977226617</v>
      </c>
      <c r="E99" s="7">
        <f>E63/Drift!E48</f>
        <v>3310254.1246228814</v>
      </c>
      <c r="F99" s="7">
        <f>F63/Drift!F48</f>
        <v>4877323.351819259</v>
      </c>
      <c r="G99" s="7">
        <f>G63/Drift!G48</f>
        <v>309685.95538523054</v>
      </c>
      <c r="H99" s="7">
        <f>H63/Drift!H48</f>
        <v>223610.72377842414</v>
      </c>
      <c r="I99" s="7">
        <f>I63/Drift!I48</f>
        <v>4500.913402985015</v>
      </c>
      <c r="J99" s="7">
        <f>J63/Drift!J48</f>
        <v>315.0056582399609</v>
      </c>
      <c r="K99" s="7">
        <f>K63/Drift!K48</f>
        <v>21.258296378662006</v>
      </c>
      <c r="L99" s="7">
        <f>L63/Drift!L48</f>
        <v>2489.637323825834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26.723883485431536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264r1  52-60</v>
      </c>
      <c r="C100" s="7">
        <f>C64/Drift!C49</f>
        <v>5071963.241514642</v>
      </c>
      <c r="D100" s="7">
        <f>D64/Drift!D49</f>
        <v>4976999.216849219</v>
      </c>
      <c r="E100" s="7">
        <f>E64/Drift!E49</f>
        <v>4222615.106298773</v>
      </c>
      <c r="F100" s="7">
        <f>F64/Drift!F49</f>
        <v>972154.4253376122</v>
      </c>
      <c r="G100" s="7">
        <f>G64/Drift!G49</f>
        <v>540079.6776222789</v>
      </c>
      <c r="H100" s="7">
        <f>H64/Drift!H49</f>
        <v>3869826.0479154633</v>
      </c>
      <c r="I100" s="7">
        <f>I64/Drift!I49</f>
        <v>406616.25332182343</v>
      </c>
      <c r="J100" s="7">
        <f>J64/Drift!J49</f>
        <v>1263.767551276701</v>
      </c>
      <c r="K100" s="7">
        <f>K64/Drift!K49</f>
        <v>8.116971811330119</v>
      </c>
      <c r="L100" s="7">
        <f>L64/Drift!L49</f>
        <v>429960.6519587938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13.592546542725762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267r2  111-120</v>
      </c>
      <c r="C101" s="7">
        <f>C65/Drift!C50</f>
        <v>4916727.796958522</v>
      </c>
      <c r="D101" s="7">
        <f>D65/Drift!D50</f>
        <v>5392428.619844409</v>
      </c>
      <c r="E101" s="7">
        <f>E65/Drift!E50</f>
        <v>2267098.9173679724</v>
      </c>
      <c r="F101" s="7">
        <f>F65/Drift!F50</f>
        <v>1152611.5573550693</v>
      </c>
      <c r="G101" s="7">
        <f>G65/Drift!G50</f>
        <v>314648.04589992797</v>
      </c>
      <c r="H101" s="7">
        <f>H65/Drift!H50</f>
        <v>5402642.96804339</v>
      </c>
      <c r="I101" s="7">
        <f>I65/Drift!I50</f>
        <v>278730.4499538103</v>
      </c>
      <c r="J101" s="7">
        <f>J65/Drift!J50</f>
        <v>692.5591898079317</v>
      </c>
      <c r="K101" s="7">
        <f>K65/Drift!K50</f>
        <v>9.21220137386754</v>
      </c>
      <c r="L101" s="7">
        <f>L65/Drift!L50</f>
        <v>204854.4840611068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14.686776928193662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drift-7</v>
      </c>
      <c r="C102" s="7">
        <f>C66/Drift!C51</f>
        <v>4817432.768146396</v>
      </c>
      <c r="D102" s="7">
        <f>D66/Drift!D51</f>
        <v>4736825.757716878</v>
      </c>
      <c r="E102" s="7">
        <f>E66/Drift!E51</f>
        <v>4802797.982791106</v>
      </c>
      <c r="F102" s="7">
        <f>F66/Drift!F51</f>
        <v>821100.6363796042</v>
      </c>
      <c r="G102" s="7">
        <f>G66/Drift!G51</f>
        <v>429721.3019124481</v>
      </c>
      <c r="H102" s="7">
        <f>H66/Drift!H51</f>
        <v>4133791.3022371833</v>
      </c>
      <c r="I102" s="7">
        <f>I66/Drift!I51</f>
        <v>324715.23734265426</v>
      </c>
      <c r="J102" s="7">
        <f>J66/Drift!J51</f>
        <v>25133.176187105077</v>
      </c>
      <c r="K102" s="7">
        <f>K66/Drift!K51</f>
        <v>305.08890457614115</v>
      </c>
      <c r="L102" s="7">
        <f>L66/Drift!L51</f>
        <v>1660312.664578005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310.3354275990716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ja-3-2</v>
      </c>
      <c r="C103" s="7">
        <f>C67/Drift!C52</f>
        <v>6174011.479553775</v>
      </c>
      <c r="D103" s="7">
        <f>D67/Drift!D52</f>
        <v>5535735.798117174</v>
      </c>
      <c r="E103" s="7">
        <f>E67/Drift!E52</f>
        <v>2480937.7498292234</v>
      </c>
      <c r="F103" s="7">
        <f>F67/Drift!F52</f>
        <v>419407.0522716744</v>
      </c>
      <c r="G103" s="7">
        <f>G67/Drift!G52</f>
        <v>272473.81416327466</v>
      </c>
      <c r="H103" s="7">
        <f>H67/Drift!H52</f>
        <v>2343897.691029493</v>
      </c>
      <c r="I103" s="7">
        <f>I67/Drift!I52</f>
        <v>458482.7144650077</v>
      </c>
      <c r="J103" s="7">
        <f>J67/Drift!J52</f>
        <v>65208.92794300119</v>
      </c>
      <c r="K103" s="7">
        <f>K67/Drift!K52</f>
        <v>141.70972268720405</v>
      </c>
      <c r="L103" s="7">
        <f>L67/Drift!L52</f>
        <v>405650.47057749494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147.04046328062861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blank-2</v>
      </c>
      <c r="C104" s="7">
        <f>C68/Drift!C53</f>
        <v>426.8478536667441</v>
      </c>
      <c r="D104" s="7">
        <f>D68/Drift!D53</f>
        <v>1231.3630316343397</v>
      </c>
      <c r="E104" s="7">
        <f>E68/Drift!E53</f>
        <v>105.39132501195958</v>
      </c>
      <c r="F104" s="7">
        <f>F68/Drift!F53</f>
        <v>-89.24479696827595</v>
      </c>
      <c r="G104" s="7">
        <f>G68/Drift!G53</f>
        <v>57.832807378753714</v>
      </c>
      <c r="H104" s="7">
        <f>H68/Drift!H53</f>
        <v>2892.7672563651263</v>
      </c>
      <c r="I104" s="7">
        <f>I68/Drift!I53</f>
        <v>574.7112064945524</v>
      </c>
      <c r="J104" s="7">
        <f>J68/Drift!J53</f>
        <v>-24.639999081612743</v>
      </c>
      <c r="K104" s="7">
        <f>K68/Drift!K53</f>
        <v>-6.47624338131954</v>
      </c>
      <c r="L104" s="7">
        <f>L68/Drift!L53</f>
        <v>-127.2621198425494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-1.146275819515892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dts-1-2</v>
      </c>
      <c r="C105" s="7">
        <f>C69/Drift!C54</f>
        <v>3909453.6649069213</v>
      </c>
      <c r="D105" s="7">
        <f>D69/Drift!D54</f>
        <v>62995.81596509519</v>
      </c>
      <c r="E105" s="7">
        <f>E69/Drift!E54</f>
        <v>3299425.5261036707</v>
      </c>
      <c r="F105" s="7">
        <f>F69/Drift!F54</f>
        <v>5021429.18225562</v>
      </c>
      <c r="G105" s="7">
        <f>G69/Drift!G54</f>
        <v>302422.2299276726</v>
      </c>
      <c r="H105" s="7">
        <f>H69/Drift!H54</f>
        <v>50267.01649925633</v>
      </c>
      <c r="I105" s="7">
        <f>I69/Drift!I54</f>
        <v>2055.001629081642</v>
      </c>
      <c r="J105" s="7">
        <f>J69/Drift!J54</f>
        <v>8.813737910532353</v>
      </c>
      <c r="K105" s="7">
        <f>K69/Drift!K54</f>
        <v>-16.895210981654717</v>
      </c>
      <c r="L105" s="7">
        <f>L69/Drift!L54</f>
        <v>2118.024204583747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-11.639993073689318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jb3-2</v>
      </c>
      <c r="C106" s="7">
        <f>C70/Drift!C55</f>
        <v>4986117.808032502</v>
      </c>
      <c r="D106" s="7">
        <f>D70/Drift!D55</f>
        <v>5991824.790259241</v>
      </c>
      <c r="E106" s="7">
        <f>E70/Drift!E55</f>
        <v>4533837.974109224</v>
      </c>
      <c r="F106" s="7">
        <f>F70/Drift!F55</f>
        <v>576067.2058613311</v>
      </c>
      <c r="G106" s="7">
        <f>G70/Drift!G55</f>
        <v>460142.67825593177</v>
      </c>
      <c r="H106" s="7">
        <f>H70/Drift!H55</f>
        <v>3488205.69191697</v>
      </c>
      <c r="I106" s="7">
        <f>I70/Drift!I55</f>
        <v>398272.5142372572</v>
      </c>
      <c r="J106" s="7">
        <f>J70/Drift!J55</f>
        <v>36770.79970511679</v>
      </c>
      <c r="K106" s="7">
        <f>K70/Drift!K55</f>
        <v>275.15754684399684</v>
      </c>
      <c r="L106" s="7">
        <f>L70/Drift!L55</f>
        <v>836409.2940775907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280.3978661579122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drift-8</v>
      </c>
      <c r="C107" s="7">
        <f>C71/Drift!C56</f>
        <v>4817432.768146396</v>
      </c>
      <c r="D107" s="7">
        <f>D71/Drift!D56</f>
        <v>4736825.757716878</v>
      </c>
      <c r="E107" s="7">
        <f>E71/Drift!E56</f>
        <v>4802797.982791106</v>
      </c>
      <c r="F107" s="7">
        <f>F71/Drift!F56</f>
        <v>821100.6363796041</v>
      </c>
      <c r="G107" s="7">
        <f>G71/Drift!G56</f>
        <v>429721.3019124481</v>
      </c>
      <c r="H107" s="7">
        <f>H71/Drift!H56</f>
        <v>4133791.302237183</v>
      </c>
      <c r="I107" s="7">
        <f>I71/Drift!I56</f>
        <v>324715.2373426543</v>
      </c>
      <c r="J107" s="7">
        <f>J71/Drift!J56</f>
        <v>25133.176187105077</v>
      </c>
      <c r="K107" s="7">
        <f>K71/Drift!K56</f>
        <v>305.08890457614115</v>
      </c>
      <c r="L107" s="7">
        <f>L71/Drift!L56</f>
        <v>1660312.6645780052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310.33542759907164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1117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Si 251.611</v>
      </c>
      <c r="D110" s="20" t="str">
        <f>'blk, drift &amp; conc calc'!D2</f>
        <v>Al 396.152</v>
      </c>
      <c r="E110" s="20" t="str">
        <f>'blk, drift &amp; conc calc'!E2</f>
        <v>Fe 259.940</v>
      </c>
      <c r="F110" s="20" t="str">
        <f>'blk, drift &amp; conc calc'!F2</f>
        <v>Mg 285.213</v>
      </c>
      <c r="G110" s="20" t="str">
        <f>'blk, drift &amp; conc calc'!G2</f>
        <v>Mn 257.610</v>
      </c>
      <c r="H110" s="20" t="str">
        <f>'blk, drift &amp; conc calc'!H2</f>
        <v>Ca 393.366</v>
      </c>
      <c r="I110" s="20" t="str">
        <f>'blk, drift &amp; conc calc'!I2</f>
        <v>Na 589.592</v>
      </c>
      <c r="J110" s="20" t="str">
        <f>'blk, drift &amp; conc calc'!J2</f>
        <v>K 766.490</v>
      </c>
      <c r="K110" s="20">
        <f>'blk, drift &amp; conc calc'!K2</f>
        <v>0</v>
      </c>
      <c r="L110" s="20" t="str">
        <f>'blk, drift &amp; conc calc'!L2</f>
        <v>Ti 334.941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P 178.229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drift-1</v>
      </c>
      <c r="C111" s="7">
        <f>C76*regressions!B$38+regressions!B$39</f>
        <v>23.285485471716864</v>
      </c>
      <c r="D111" s="7">
        <f>D76*regressions!C$38+regressions!C$39</f>
        <v>7.14962636637516</v>
      </c>
      <c r="E111" s="7">
        <f>E76*regressions!D$38+regressions!D$39</f>
        <v>8.744427663607546</v>
      </c>
      <c r="F111" s="7">
        <f>F76*regressions!E$38+regressions!E$39</f>
        <v>4.55058490778035</v>
      </c>
      <c r="G111" s="7">
        <f>G76*regressions!F$38+regressions!F$39</f>
        <v>0.1327451200167659</v>
      </c>
      <c r="H111" s="7">
        <f>H76*regressions!G$38+regressions!G$39</f>
        <v>8.290487962830522</v>
      </c>
      <c r="I111" s="7">
        <f>I76*regressions!H$38+regressions!H$39</f>
        <v>1.6793065515718095</v>
      </c>
      <c r="J111" s="7">
        <f>J76*regressions!I$38+regressions!I$39</f>
        <v>0.4405258412650927</v>
      </c>
      <c r="K111" s="7">
        <f>K76*regressions!J$38+regressions!J$39</f>
        <v>0.1291666208677303</v>
      </c>
      <c r="L111" s="7">
        <f>L76*regressions!K$38+regressions!K$39</f>
        <v>1.6804075212485818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2.3531130679331085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blank-1</v>
      </c>
      <c r="C112" s="7">
        <f>C77*regressions!B$38+regressions!B$39</f>
        <v>0.10896425763805831</v>
      </c>
      <c r="D112" s="7">
        <f>D77*regressions!C$38+regressions!C$39</f>
        <v>-0.000697542956725808</v>
      </c>
      <c r="E112" s="7">
        <f>E77*regressions!D$38+regressions!D$39</f>
        <v>0.040265389346176225</v>
      </c>
      <c r="F112" s="7">
        <f>F77*regressions!E$38+regressions!E$39</f>
        <v>-0.11265307031708185</v>
      </c>
      <c r="G112" s="7">
        <f>G77*regressions!F$38+regressions!F$39</f>
        <v>-0.0008325745262931737</v>
      </c>
      <c r="H112" s="7">
        <f>H77*regressions!G$38+regressions!G$39</f>
        <v>-0.06573506582937824</v>
      </c>
      <c r="I112" s="7">
        <f>I77*regressions!H$38+regressions!H$39</f>
        <v>-0.002896303551343801</v>
      </c>
      <c r="J112" s="7">
        <f>J77*regressions!I$38+regressions!I$39</f>
        <v>0.0017665894813040633</v>
      </c>
      <c r="K112" s="7">
        <f>K77*regressions!J$38+regressions!J$39</f>
        <v>0.0020522198075316337</v>
      </c>
      <c r="L112" s="7">
        <f>L77*regressions!K$38+regressions!K$39</f>
        <v>0.002669943709652328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18.13304452361403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bir-1-1</v>
      </c>
      <c r="C113" s="7">
        <f>C78*regressions!B$38+regressions!B$39</f>
        <v>21.845207842858958</v>
      </c>
      <c r="D113" s="7">
        <f>D78*regressions!C$38+regressions!C$39</f>
        <v>8.039981034711264</v>
      </c>
      <c r="E113" s="7">
        <f>E78*regressions!D$38+regressions!D$39</f>
        <v>7.887354345485306</v>
      </c>
      <c r="F113" s="7">
        <f>F78*regressions!E$38+regressions!E$39</f>
        <v>5.873707510183693</v>
      </c>
      <c r="G113" s="7">
        <f>G78*regressions!F$38+regressions!F$39</f>
        <v>0.1357931811930849</v>
      </c>
      <c r="H113" s="7">
        <f>H78*regressions!G$38+regressions!G$39</f>
        <v>9.243010077482023</v>
      </c>
      <c r="I113" s="7">
        <f>I78*regressions!H$38+regressions!H$39</f>
        <v>1.2963387499764365</v>
      </c>
      <c r="J113" s="7">
        <f>J78*regressions!I$38+regressions!I$39</f>
        <v>0.019274027527391775</v>
      </c>
      <c r="K113" s="7">
        <f>K78*regressions!J$38+regressions!J$39</f>
        <v>0.0017730611033737946</v>
      </c>
      <c r="L113" s="7">
        <f>L78*regressions!K$38+regressions!K$39</f>
        <v>0.5779820174681981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18.154380154548978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drift-2</v>
      </c>
      <c r="C114" s="7">
        <f>C79*regressions!B$38+regressions!B$39</f>
        <v>23.285485471716864</v>
      </c>
      <c r="D114" s="7">
        <f>D79*regressions!C$38+regressions!C$39</f>
        <v>7.14962636637516</v>
      </c>
      <c r="E114" s="7">
        <f>E79*regressions!D$38+regressions!D$39</f>
        <v>8.744427663607546</v>
      </c>
      <c r="F114" s="7">
        <f>F79*regressions!E$38+regressions!E$39</f>
        <v>4.550584907780351</v>
      </c>
      <c r="G114" s="7">
        <f>G79*regressions!F$38+regressions!F$39</f>
        <v>0.1327451200167659</v>
      </c>
      <c r="H114" s="7">
        <f>H79*regressions!G$38+regressions!G$39</f>
        <v>8.290487962830522</v>
      </c>
      <c r="I114" s="7">
        <f>I79*regressions!H$38+regressions!H$39</f>
        <v>1.6793065515718095</v>
      </c>
      <c r="J114" s="7">
        <f>J79*regressions!I$38+regressions!I$39</f>
        <v>0.44052584126509275</v>
      </c>
      <c r="K114" s="7">
        <f>K79*regressions!J$38+regressions!J$39</f>
        <v>0.1291666208677303</v>
      </c>
      <c r="L114" s="7">
        <f>L79*regressions!K$38+regressions!K$39</f>
        <v>1.6804075212485818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2.3531130679331085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jp-1-1</v>
      </c>
      <c r="C115" s="7">
        <f>C80*regressions!B$38+regressions!B$39</f>
        <v>20.400841712249466</v>
      </c>
      <c r="D115" s="7">
        <f>D80*regressions!C$38+regressions!C$39</f>
        <v>0.36147950842226495</v>
      </c>
      <c r="E115" s="7">
        <f>E80*regressions!D$38+regressions!D$39</f>
        <v>5.891876969062068</v>
      </c>
      <c r="F115" s="7">
        <f>F80*regressions!E$38+regressions!E$39</f>
        <v>27.982811223753878</v>
      </c>
      <c r="G115" s="7">
        <f>G80*regressions!F$38+regressions!F$39</f>
        <v>0.09562022678108333</v>
      </c>
      <c r="H115" s="7">
        <f>H80*regressions!G$38+regressions!G$39</f>
        <v>0.37608952591138417</v>
      </c>
      <c r="I115" s="7">
        <f>I80*regressions!H$38+regressions!H$39</f>
        <v>0.01598374137540283</v>
      </c>
      <c r="J115" s="7">
        <f>J80*regressions!I$38+regressions!I$39</f>
        <v>0.005779538688510908</v>
      </c>
      <c r="K115" s="7">
        <f>K80*regressions!J$38+regressions!J$39</f>
        <v>-0.006560571700367625</v>
      </c>
      <c r="L115" s="7">
        <f>L80*regressions!K$38+regressions!K$39</f>
        <v>0.004617309037599069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19.185630712427265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230r1  53-60</v>
      </c>
      <c r="C116" s="7">
        <f>C81*regressions!B$38+regressions!B$39</f>
        <v>23.831790634874803</v>
      </c>
      <c r="D116" s="7">
        <f>D81*regressions!C$38+regressions!C$39</f>
        <v>8.869706884156685</v>
      </c>
      <c r="E116" s="7">
        <f>E81*regressions!D$38+regressions!D$39</f>
        <v>4.113451847525416</v>
      </c>
      <c r="F116" s="7">
        <f>F81*regressions!E$38+regressions!E$39</f>
        <v>6.003145304877761</v>
      </c>
      <c r="G116" s="7">
        <f>G81*regressions!F$38+regressions!F$39</f>
        <v>0.09574450379957666</v>
      </c>
      <c r="H116" s="7">
        <f>H81*regressions!G$38+regressions!G$39</f>
        <v>10.082473456542353</v>
      </c>
      <c r="I116" s="7">
        <f>I81*regressions!H$38+regressions!H$39</f>
        <v>1.4968372556910676</v>
      </c>
      <c r="J116" s="7">
        <f>J81*regressions!I$38+regressions!I$39</f>
        <v>0.017283255508148892</v>
      </c>
      <c r="K116" s="7">
        <f>K81*regressions!J$38+regressions!J$39</f>
        <v>0.008363631874101444</v>
      </c>
      <c r="L116" s="7">
        <f>L81*regressions!K$38+regressions!K$39</f>
        <v>0.19740234444386393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17.34560301185136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drift-3</v>
      </c>
      <c r="C117" s="7">
        <f>C82*regressions!B$38+regressions!B$39</f>
        <v>23.285485471716864</v>
      </c>
      <c r="D117" s="7">
        <f>D82*regressions!C$38+regressions!C$39</f>
        <v>7.14962636637516</v>
      </c>
      <c r="E117" s="7">
        <f>E82*regressions!D$38+regressions!D$39</f>
        <v>8.744427663607546</v>
      </c>
      <c r="F117" s="7">
        <f>F82*regressions!E$38+regressions!E$39</f>
        <v>4.55058490778035</v>
      </c>
      <c r="G117" s="7">
        <f>G82*regressions!F$38+regressions!F$39</f>
        <v>0.13274512001676592</v>
      </c>
      <c r="H117" s="7">
        <f>H82*regressions!G$38+regressions!G$39</f>
        <v>8.290487962830522</v>
      </c>
      <c r="I117" s="7">
        <f>I82*regressions!H$38+regressions!H$39</f>
        <v>1.6793065515718095</v>
      </c>
      <c r="J117" s="7">
        <f>J82*regressions!I$38+regressions!I$39</f>
        <v>0.4405258412650927</v>
      </c>
      <c r="K117" s="7">
        <f>K82*regressions!J$38+regressions!J$39</f>
        <v>0.1291666208677303</v>
      </c>
      <c r="L117" s="7">
        <f>L82*regressions!K$38+regressions!K$39</f>
        <v>1.6804075212485823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2.3531130679331085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244r1  16-26</v>
      </c>
      <c r="C118" s="7">
        <f>C83*regressions!B$38+regressions!B$39</f>
        <v>24.565609181718926</v>
      </c>
      <c r="D118" s="7">
        <f>D83*regressions!C$38+regressions!C$39</f>
        <v>8.973573040467294</v>
      </c>
      <c r="E118" s="7">
        <f>E83*regressions!D$38+regressions!D$39</f>
        <v>4.311535456490987</v>
      </c>
      <c r="F118" s="7">
        <f>F83*regressions!E$38+regressions!E$39</f>
        <v>5.536925542565317</v>
      </c>
      <c r="G118" s="7">
        <f>G83*regressions!F$38+regressions!F$39</f>
        <v>0.10150401841344787</v>
      </c>
      <c r="H118" s="7">
        <f>H83*regressions!G$38+regressions!G$39</f>
        <v>9.48441744950237</v>
      </c>
      <c r="I118" s="7">
        <f>I83*regressions!H$38+regressions!H$39</f>
        <v>1.774769606432272</v>
      </c>
      <c r="J118" s="7">
        <f>J83*regressions!I$38+regressions!I$39</f>
        <v>0.01648704315672616</v>
      </c>
      <c r="K118" s="7">
        <f>K83*regressions!J$38+regressions!J$39</f>
        <v>-0.0014101925587752845</v>
      </c>
      <c r="L118" s="7">
        <f>L83*regressions!K$38+regressions!K$39</f>
        <v>0.2231292202811372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18.569955035277946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246r1  60-69</v>
      </c>
      <c r="C119" s="7">
        <f>C84*regressions!B$38+regressions!B$39</f>
        <v>20.509389818329154</v>
      </c>
      <c r="D119" s="7">
        <f>D84*regressions!C$38+regressions!C$39</f>
        <v>5.945640554341595</v>
      </c>
      <c r="E119" s="7">
        <f>E84*regressions!D$38+regressions!D$39</f>
        <v>13.938330353542778</v>
      </c>
      <c r="F119" s="7">
        <f>F84*regressions!E$38+regressions!E$39</f>
        <v>3.8610571996561007</v>
      </c>
      <c r="G119" s="7">
        <f>G84*regressions!F$38+regressions!F$39</f>
        <v>0.21028414383032518</v>
      </c>
      <c r="H119" s="7">
        <f>H84*regressions!G$38+regressions!G$39</f>
        <v>7.618354525924048</v>
      </c>
      <c r="I119" s="7">
        <f>I84*regressions!H$38+regressions!H$39</f>
        <v>1.8105133448903232</v>
      </c>
      <c r="J119" s="7">
        <f>J84*regressions!I$38+regressions!I$39</f>
        <v>0.03205628246162559</v>
      </c>
      <c r="K119" s="7">
        <f>K84*regressions!J$38+regressions!J$39</f>
        <v>0.02171888313074389</v>
      </c>
      <c r="L119" s="7">
        <f>L84*regressions!K$38+regressions!K$39</f>
        <v>3.149807842663215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15.69787828502859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248r2  5-11</v>
      </c>
      <c r="C120" s="7">
        <f>C85*regressions!B$38+regressions!B$39</f>
        <v>19.164038978436356</v>
      </c>
      <c r="D120" s="7">
        <f>D85*regressions!C$38+regressions!C$39</f>
        <v>1.9785800161968772</v>
      </c>
      <c r="E120" s="7">
        <f>E85*regressions!D$38+regressions!D$39</f>
        <v>9.392577435382844</v>
      </c>
      <c r="F120" s="7">
        <f>F85*regressions!E$38+regressions!E$39</f>
        <v>23.059424239829312</v>
      </c>
      <c r="G120" s="7">
        <f>G85*regressions!F$38+regressions!F$39</f>
        <v>0.1457551171380561</v>
      </c>
      <c r="H120" s="7">
        <f>H85*regressions!G$38+regressions!G$39</f>
        <v>1.878239738531516</v>
      </c>
      <c r="I120" s="7">
        <f>I85*regressions!H$38+regressions!H$39</f>
        <v>0.2245317724437286</v>
      </c>
      <c r="J120" s="7">
        <f>J85*regressions!I$38+regressions!I$39</f>
        <v>0.004559858655747869</v>
      </c>
      <c r="K120" s="7">
        <f>K85*regressions!J$38+regressions!J$39</f>
        <v>-0.0008666133361440619</v>
      </c>
      <c r="L120" s="7">
        <f>L85*regressions!K$38+regressions!K$39</f>
        <v>0.02613663489977688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18.503443814251042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ja-3-1</v>
      </c>
      <c r="C121" s="7">
        <f>C86*regressions!B$38+regressions!B$39</f>
        <v>29.068514556802</v>
      </c>
      <c r="D121" s="7">
        <f>D86*regressions!C$38+regressions!C$39</f>
        <v>8.300123741528662</v>
      </c>
      <c r="E121" s="7">
        <f>E86*regressions!D$38+regressions!D$39</f>
        <v>4.616376973835166</v>
      </c>
      <c r="F121" s="7">
        <f>F86*regressions!E$38+regressions!E$39</f>
        <v>2.315327186589856</v>
      </c>
      <c r="G121" s="7">
        <f>G86*regressions!F$38+regressions!F$39</f>
        <v>0.08385251743792278</v>
      </c>
      <c r="H121" s="7">
        <f>H86*regressions!G$38+regressions!G$39</f>
        <v>4.576819532742365</v>
      </c>
      <c r="I121" s="7">
        <f>I86*regressions!H$38+regressions!H$39</f>
        <v>2.377728193892071</v>
      </c>
      <c r="J121" s="7">
        <f>J86*regressions!I$38+regressions!I$39</f>
        <v>1.2023305413558327</v>
      </c>
      <c r="K121" s="7">
        <f>K86*regressions!J$38+regressions!J$39</f>
        <v>0.041316038071865555</v>
      </c>
      <c r="L121" s="7">
        <f>L86*regressions!K$38+regressions!K$39</f>
        <v>0.4028821000404132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13.264627981799183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drift-4</v>
      </c>
      <c r="C122" s="7">
        <f>C87*regressions!B$38+regressions!B$39</f>
        <v>23.285485471716864</v>
      </c>
      <c r="D122" s="7">
        <f>D87*regressions!C$38+regressions!C$39</f>
        <v>7.149626366375161</v>
      </c>
      <c r="E122" s="7">
        <f>E87*regressions!D$38+regressions!D$39</f>
        <v>8.744427663607546</v>
      </c>
      <c r="F122" s="7">
        <f>F87*regressions!E$38+regressions!E$39</f>
        <v>4.55058490778035</v>
      </c>
      <c r="G122" s="7">
        <f>G87*regressions!F$38+regressions!F$39</f>
        <v>0.13274512001676586</v>
      </c>
      <c r="H122" s="7">
        <f>H87*regressions!G$38+regressions!G$39</f>
        <v>8.290487962830522</v>
      </c>
      <c r="I122" s="7">
        <f>I87*regressions!H$38+regressions!H$39</f>
        <v>1.6793065515718095</v>
      </c>
      <c r="J122" s="7">
        <f>J87*regressions!I$38+regressions!I$39</f>
        <v>0.4405258412650927</v>
      </c>
      <c r="K122" s="7">
        <f>K87*regressions!J$38+regressions!J$39</f>
        <v>0.12916662086773031</v>
      </c>
      <c r="L122" s="7">
        <f>L87*regressions!K$38+regressions!K$39</f>
        <v>1.6804075212485818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2.3531130679331085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dts-1-1</v>
      </c>
      <c r="C123" s="7">
        <f>C88*regressions!B$38+regressions!B$39</f>
        <v>18.920314917801527</v>
      </c>
      <c r="D123" s="7">
        <f>D88*regressions!C$38+regressions!C$39</f>
        <v>0.09342658315958688</v>
      </c>
      <c r="E123" s="7">
        <f>E88*regressions!D$38+regressions!D$39</f>
        <v>5.9676928836190415</v>
      </c>
      <c r="F123" s="7">
        <f>F88*regressions!E$38+regressions!E$39</f>
        <v>28.954176745597103</v>
      </c>
      <c r="G123" s="7">
        <f>G88*regressions!F$38+regressions!F$39</f>
        <v>0.09110186264672061</v>
      </c>
      <c r="H123" s="7">
        <f>H88*regressions!G$38+regressions!G$39</f>
        <v>0.02783458918337496</v>
      </c>
      <c r="I123" s="7">
        <f>I88*regressions!H$38+regressions!H$39</f>
        <v>0.0049190002206846925</v>
      </c>
      <c r="J123" s="7">
        <f>J88*regressions!I$38+regressions!I$39</f>
        <v>0.003992108990570934</v>
      </c>
      <c r="K123" s="7">
        <f>K88*regressions!J$38+regressions!J$39</f>
        <v>-0.010949345171709512</v>
      </c>
      <c r="L123" s="7">
        <f>L88*regressions!K$38+regressions!K$39</f>
        <v>0.00453836861093167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19.75220996431092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250r3  28-36</v>
      </c>
      <c r="C124" s="7">
        <f>C89*regressions!B$38+regressions!B$39</f>
        <v>21.300020847873245</v>
      </c>
      <c r="D124" s="7">
        <f>D89*regressions!C$38+regressions!C$39</f>
        <v>6.207135587610918</v>
      </c>
      <c r="E124" s="7">
        <f>E89*regressions!D$38+regressions!D$39</f>
        <v>6.989891928028678</v>
      </c>
      <c r="F124" s="7">
        <f>F89*regressions!E$38+regressions!E$39</f>
        <v>12.26234659249187</v>
      </c>
      <c r="G124" s="7">
        <f>G89*regressions!F$38+regressions!F$39</f>
        <v>0.11603165914055648</v>
      </c>
      <c r="H124" s="7">
        <f>H89*regressions!G$38+regressions!G$39</f>
        <v>7.3855317638160685</v>
      </c>
      <c r="I124" s="7">
        <f>I89*regressions!H$38+regressions!H$39</f>
        <v>0.8192858294653674</v>
      </c>
      <c r="J124" s="7">
        <f>J89*regressions!I$38+regressions!I$39</f>
        <v>0.006826323766815825</v>
      </c>
      <c r="K124" s="7">
        <f>K89*regressions!J$38+regressions!J$39</f>
        <v>-0.004418578751034711</v>
      </c>
      <c r="L124" s="7">
        <f>L89*regressions!K$38+regressions!K$39</f>
        <v>0.09841537429268646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18.936729436257878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252r1  88-96</v>
      </c>
      <c r="C125" s="7">
        <f>C90*regressions!B$38+regressions!B$39</f>
        <v>24.075828598113613</v>
      </c>
      <c r="D125" s="7">
        <f>D90*regressions!C$38+regressions!C$39</f>
        <v>8.24521724921756</v>
      </c>
      <c r="E125" s="7">
        <f>E90*regressions!D$38+regressions!D$39</f>
        <v>5.0788786964931925</v>
      </c>
      <c r="F125" s="7">
        <f>F90*regressions!E$38+regressions!E$39</f>
        <v>6.767471989675672</v>
      </c>
      <c r="G125" s="7">
        <f>G90*regressions!F$38+regressions!F$39</f>
        <v>0.11102492762837583</v>
      </c>
      <c r="H125" s="7">
        <f>H90*regressions!G$38+regressions!G$39</f>
        <v>8.10510872154125</v>
      </c>
      <c r="I125" s="7">
        <f>I90*regressions!H$38+regressions!H$39</f>
        <v>1.554689469339729</v>
      </c>
      <c r="J125" s="7">
        <f>J90*regressions!I$38+regressions!I$39</f>
        <v>0.013188645879027294</v>
      </c>
      <c r="K125" s="7">
        <f>K90*regressions!J$38+regressions!J$39</f>
        <v>0.015973423135124003</v>
      </c>
      <c r="L125" s="7">
        <f>L90*regressions!K$38+regressions!K$39</f>
        <v>0.19475214894431953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16.40126892559041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254r1  36-45</v>
      </c>
      <c r="C126" s="7">
        <f>C91*regressions!B$38+regressions!B$39</f>
        <v>18.72748089749812</v>
      </c>
      <c r="D126" s="7">
        <f>D91*regressions!C$38+regressions!C$39</f>
        <v>4.983397483033595</v>
      </c>
      <c r="E126" s="7">
        <f>E91*regressions!D$38+regressions!D$39</f>
        <v>18.791869947816476</v>
      </c>
      <c r="F126" s="7">
        <f>F91*regressions!E$38+regressions!E$39</f>
        <v>4.515521740502238</v>
      </c>
      <c r="G126" s="7">
        <f>G91*regressions!F$38+regressions!F$39</f>
        <v>0.20724362301024626</v>
      </c>
      <c r="H126" s="7">
        <f>H91*regressions!G$38+regressions!G$39</f>
        <v>7.114218604629984</v>
      </c>
      <c r="I126" s="7">
        <f>I91*regressions!H$38+regressions!H$39</f>
        <v>1.3630873036446594</v>
      </c>
      <c r="J126" s="7">
        <f>J91*regressions!I$38+regressions!I$39</f>
        <v>0.019535754202989464</v>
      </c>
      <c r="K126" s="7">
        <f>K91*regressions!J$38+regressions!J$39</f>
        <v>0.020101202511809864</v>
      </c>
      <c r="L126" s="7">
        <f>L91*regressions!K$38+regressions!K$39</f>
        <v>3.01805220570949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15.885058529422144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drift-5</v>
      </c>
      <c r="C127" s="7">
        <f>C92*regressions!B$38+regressions!B$39</f>
        <v>23.285485471716864</v>
      </c>
      <c r="D127" s="7">
        <f>D92*regressions!C$38+regressions!C$39</f>
        <v>7.14962636637516</v>
      </c>
      <c r="E127" s="7">
        <f>E92*regressions!D$38+regressions!D$39</f>
        <v>8.744427663607546</v>
      </c>
      <c r="F127" s="7">
        <f>F92*regressions!E$38+regressions!E$39</f>
        <v>4.55058490778035</v>
      </c>
      <c r="G127" s="7">
        <f>G92*regressions!F$38+regressions!F$39</f>
        <v>0.1327451200167659</v>
      </c>
      <c r="H127" s="7">
        <f>H92*regressions!G$38+regressions!G$39</f>
        <v>8.290487962830522</v>
      </c>
      <c r="I127" s="7">
        <f>I92*regressions!H$38+regressions!H$39</f>
        <v>1.6793065515718095</v>
      </c>
      <c r="J127" s="7">
        <f>J92*regressions!I$38+regressions!I$39</f>
        <v>0.4405258412650927</v>
      </c>
      <c r="K127" s="7">
        <f>K92*regressions!J$38+regressions!J$39</f>
        <v>0.12916662086773026</v>
      </c>
      <c r="L127" s="7">
        <f>L92*regressions!K$38+regressions!K$39</f>
        <v>1.6804075212485823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2.3531130679331085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bir-1-2</v>
      </c>
      <c r="C128" s="7">
        <f>C93*regressions!B$38+regressions!B$39</f>
        <v>21.96860803624889</v>
      </c>
      <c r="D128" s="7">
        <f>D93*regressions!C$38+regressions!C$39</f>
        <v>8.065816350547298</v>
      </c>
      <c r="E128" s="7">
        <f>E93*regressions!D$38+regressions!D$39</f>
        <v>7.981214351794932</v>
      </c>
      <c r="F128" s="7">
        <f>F93*regressions!E$38+regressions!E$39</f>
        <v>5.915602701958938</v>
      </c>
      <c r="G128" s="7">
        <f>G93*regressions!F$38+regressions!F$39</f>
        <v>0.1310708561914224</v>
      </c>
      <c r="H128" s="7">
        <f>H93*regressions!G$38+regressions!G$39</f>
        <v>9.463962784096964</v>
      </c>
      <c r="I128" s="7">
        <f>I93*regressions!H$38+regressions!H$39</f>
        <v>1.329813593106143</v>
      </c>
      <c r="J128" s="7">
        <f>J93*regressions!I$38+regressions!I$39</f>
        <v>0.0200599479932794</v>
      </c>
      <c r="K128" s="7">
        <f>K93*regressions!J$38+regressions!J$39</f>
        <v>0.018538916171141957</v>
      </c>
      <c r="L128" s="7">
        <f>L93*regressions!K$38+regressions!K$39</f>
        <v>0.5811858943638447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16.077185998875787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255r1  28-35</v>
      </c>
      <c r="C129" s="7">
        <f>C94*regressions!B$38+regressions!B$39</f>
        <v>21.387379816079797</v>
      </c>
      <c r="D129" s="7">
        <f>D94*regressions!C$38+regressions!C$39</f>
        <v>6.1903551787819975</v>
      </c>
      <c r="E129" s="7">
        <f>E94*regressions!D$38+regressions!D$39</f>
        <v>7.407102412962132</v>
      </c>
      <c r="F129" s="7">
        <f>F94*regressions!E$38+regressions!E$39</f>
        <v>14.170661985159871</v>
      </c>
      <c r="G129" s="7">
        <f>G94*regressions!F$38+regressions!F$39</f>
        <v>0.11731699958575502</v>
      </c>
      <c r="H129" s="7">
        <f>H94*regressions!G$38+regressions!G$39</f>
        <v>6.841816834930552</v>
      </c>
      <c r="I129" s="7">
        <f>I94*regressions!H$38+regressions!H$39</f>
        <v>0.6429706563957334</v>
      </c>
      <c r="J129" s="7">
        <f>J94*regressions!I$38+regressions!I$39</f>
        <v>0.004707830190989228</v>
      </c>
      <c r="K129" s="7">
        <f>K94*regressions!J$38+regressions!J$39</f>
        <v>0.012459135599436065</v>
      </c>
      <c r="L129" s="7">
        <f>L94*regressions!K$38+regressions!K$39</f>
        <v>0.06877528006203729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16.83390401046637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256r2  88-94</v>
      </c>
      <c r="C130" s="7">
        <f>C95*regressions!B$38+regressions!B$39</f>
        <v>19.088162758781703</v>
      </c>
      <c r="D130" s="7">
        <f>D95*regressions!C$38+regressions!C$39</f>
        <v>1.7562350351966993</v>
      </c>
      <c r="E130" s="7">
        <f>E95*regressions!D$38+regressions!D$39</f>
        <v>9.921031521992603</v>
      </c>
      <c r="F130" s="7">
        <f>F95*regressions!E$38+regressions!E$39</f>
        <v>22.978959739521386</v>
      </c>
      <c r="G130" s="7">
        <f>G95*regressions!F$38+regressions!F$39</f>
        <v>0.15105675622913933</v>
      </c>
      <c r="H130" s="7">
        <f>H95*regressions!G$38+regressions!G$39</f>
        <v>2.224454099233887</v>
      </c>
      <c r="I130" s="7">
        <f>I95*regressions!H$38+regressions!H$39</f>
        <v>0.16563441118251382</v>
      </c>
      <c r="J130" s="7">
        <f>J95*regressions!I$38+regressions!I$39</f>
        <v>0.002870572513008894</v>
      </c>
      <c r="K130" s="7">
        <f>K95*regressions!J$38+regressions!J$39</f>
        <v>-0.005693678842197944</v>
      </c>
      <c r="L130" s="7">
        <f>L95*regressions!K$38+regressions!K$39</f>
        <v>0.03952044617075701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19.089078949072032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jb3-1</v>
      </c>
      <c r="C131" s="7">
        <f>C96*regressions!B$38+regressions!B$39</f>
        <v>23.21145095799097</v>
      </c>
      <c r="D131" s="7">
        <f>D96*regressions!C$38+regressions!C$39</f>
        <v>9.088947698629433</v>
      </c>
      <c r="E131" s="7">
        <f>E96*regressions!D$38+regressions!D$39</f>
        <v>8.26225395809648</v>
      </c>
      <c r="F131" s="7">
        <f>F96*regressions!E$38+regressions!E$39</f>
        <v>3.2644680567605655</v>
      </c>
      <c r="G131" s="7">
        <f>G96*regressions!F$38+regressions!F$39</f>
        <v>0.13584221709490713</v>
      </c>
      <c r="H131" s="7">
        <f>H96*regressions!G$38+regressions!G$39</f>
        <v>7.1252575999265995</v>
      </c>
      <c r="I131" s="7">
        <f>I96*regressions!H$38+regressions!H$39</f>
        <v>2.067029075113486</v>
      </c>
      <c r="J131" s="7">
        <f>J96*regressions!I$38+regressions!I$39</f>
        <v>0.6463468908679032</v>
      </c>
      <c r="K131" s="7">
        <f>K96*regressions!J$38+regressions!J$39</f>
        <v>0.153312197156736</v>
      </c>
      <c r="L131" s="7">
        <f>L96*regressions!K$38+regressions!K$39</f>
        <v>0.8532588388686504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-0.6438127614378253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drift-6</v>
      </c>
      <c r="C132" s="7">
        <f>C97*regressions!B$38+regressions!B$39</f>
        <v>23.285485471716864</v>
      </c>
      <c r="D132" s="7">
        <f>D97*regressions!C$38+regressions!C$39</f>
        <v>7.14962636637516</v>
      </c>
      <c r="E132" s="7">
        <f>E97*regressions!D$38+regressions!D$39</f>
        <v>8.744427663607546</v>
      </c>
      <c r="F132" s="7">
        <f>F97*regressions!E$38+regressions!E$39</f>
        <v>4.55058490778035</v>
      </c>
      <c r="G132" s="7">
        <f>G97*regressions!F$38+regressions!F$39</f>
        <v>0.13274512001676592</v>
      </c>
      <c r="H132" s="7">
        <f>H97*regressions!G$38+regressions!G$39</f>
        <v>8.290487962830522</v>
      </c>
      <c r="I132" s="7">
        <f>I97*regressions!H$38+regressions!H$39</f>
        <v>1.6793065515718095</v>
      </c>
      <c r="J132" s="7">
        <f>J97*regressions!I$38+regressions!I$39</f>
        <v>0.44052584126509264</v>
      </c>
      <c r="K132" s="7">
        <f>K97*regressions!J$38+regressions!J$39</f>
        <v>0.1291666208677303</v>
      </c>
      <c r="L132" s="7">
        <f>L97*regressions!K$38+regressions!K$39</f>
        <v>1.6804075212485818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2.3531130679331085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258r1  34-39</v>
      </c>
      <c r="C133" s="7">
        <f>C98*regressions!B$38+regressions!B$39</f>
        <v>24.535583226248715</v>
      </c>
      <c r="D133" s="7">
        <f>D98*regressions!C$38+regressions!C$39</f>
        <v>8.405923783469952</v>
      </c>
      <c r="E133" s="7">
        <f>E98*regressions!D$38+regressions!D$39</f>
        <v>5.564395239437675</v>
      </c>
      <c r="F133" s="7">
        <f>F98*regressions!E$38+regressions!E$39</f>
        <v>5.207078526159117</v>
      </c>
      <c r="G133" s="7">
        <f>G98*regressions!F$38+regressions!F$39</f>
        <v>0.11835724286614718</v>
      </c>
      <c r="H133" s="7">
        <f>H98*regressions!G$38+regressions!G$39</f>
        <v>8.577397578477463</v>
      </c>
      <c r="I133" s="7">
        <f>I98*regressions!H$38+regressions!H$39</f>
        <v>2.1820313079281597</v>
      </c>
      <c r="J133" s="7">
        <f>J98*regressions!I$38+regressions!I$39</f>
        <v>0.022047360834509266</v>
      </c>
      <c r="K133" s="7">
        <f>K98*regressions!J$38+regressions!J$39</f>
        <v>-0.004584191242108966</v>
      </c>
      <c r="L133" s="7">
        <f>L98*regressions!K$38+regressions!K$39</f>
        <v>0.2938810388471061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18.956838289628656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jp-1-2</v>
      </c>
      <c r="C134" s="7">
        <f>C99*regressions!B$38+regressions!B$39</f>
        <v>20.411712105594155</v>
      </c>
      <c r="D134" s="7">
        <f>D99*regressions!C$38+regressions!C$39</f>
        <v>0.3644510161737251</v>
      </c>
      <c r="E134" s="7">
        <f>E99*regressions!D$38+regressions!D$39</f>
        <v>6.039539240166911</v>
      </c>
      <c r="F134" s="7">
        <f>F99*regressions!E$38+regressions!E$39</f>
        <v>27.589487887718082</v>
      </c>
      <c r="G134" s="7">
        <f>G99*regressions!F$38+regressions!F$39</f>
        <v>0.09543787191543242</v>
      </c>
      <c r="H134" s="7">
        <f>H99*regressions!G$38+regressions!G$39</f>
        <v>0.39174021982514534</v>
      </c>
      <c r="I134" s="7">
        <f>I99*regressions!H$38+regressions!H$39</f>
        <v>0.023907821648980476</v>
      </c>
      <c r="J134" s="7">
        <f>J99*regressions!I$38+regressions!I$39</f>
        <v>0.0067835101910171825</v>
      </c>
      <c r="K134" s="7">
        <f>K99*regressions!J$38+regressions!J$39</f>
        <v>0.008268024122171591</v>
      </c>
      <c r="L134" s="7">
        <f>L99*regressions!K$38+regressions!K$39</f>
        <v>0.00505074588466479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17.361381781142402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264r1  52-60</v>
      </c>
      <c r="C135" s="7">
        <f>C100*regressions!B$38+regressions!B$39</f>
        <v>24.509903919459106</v>
      </c>
      <c r="D135" s="7">
        <f>D100*regressions!C$38+regressions!C$39</f>
        <v>7.512076411678962</v>
      </c>
      <c r="E135" s="7">
        <f>E100*regressions!D$38+regressions!D$39</f>
        <v>7.692981210282807</v>
      </c>
      <c r="F135" s="7">
        <f>F100*regressions!E$38+regressions!E$39</f>
        <v>5.408553967346234</v>
      </c>
      <c r="G135" s="7">
        <f>G100*regressions!F$38+regressions!F$39</f>
        <v>0.16704474443392273</v>
      </c>
      <c r="H135" s="7">
        <f>H100*regressions!G$38+regressions!G$39</f>
        <v>7.7572657970073395</v>
      </c>
      <c r="I135" s="7">
        <f>I100*regressions!H$38+regressions!H$39</f>
        <v>2.1027068422372888</v>
      </c>
      <c r="J135" s="7">
        <f>J100*regressions!I$38+regressions!I$39</f>
        <v>0.023364836950835615</v>
      </c>
      <c r="K135" s="7">
        <f>K100*regressions!J$38+regressions!J$39</f>
        <v>0.002670432975613662</v>
      </c>
      <c r="L135" s="7">
        <f>L100*regressions!K$38+regressions!K$39</f>
        <v>0.4370428517167057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18.056271102434817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267r2  111-120</v>
      </c>
      <c r="C136" s="7">
        <f>C101*regressions!B$38+regressions!B$39</f>
        <v>23.763144053959664</v>
      </c>
      <c r="D136" s="7">
        <f>D101*regressions!C$38+regressions!C$39</f>
        <v>8.139008323640013</v>
      </c>
      <c r="E136" s="7">
        <f>E101*regressions!D$38+regressions!D$39</f>
        <v>4.149063172402615</v>
      </c>
      <c r="F136" s="7">
        <f>F101*regressions!E$38+regressions!E$39</f>
        <v>6.43353081113805</v>
      </c>
      <c r="G136" s="7">
        <f>G101*regressions!F$38+regressions!F$39</f>
        <v>0.09698010049467107</v>
      </c>
      <c r="H136" s="7">
        <f>H101*regressions!G$38+regressions!G$39</f>
        <v>10.85362770289997</v>
      </c>
      <c r="I136" s="7">
        <f>I101*regressions!H$38+regressions!H$39</f>
        <v>1.4415809005056635</v>
      </c>
      <c r="J136" s="7">
        <f>J101*regressions!I$38+regressions!I$39</f>
        <v>0.0133819397044689</v>
      </c>
      <c r="K136" s="7">
        <f>K101*regressions!J$38+regressions!J$39</f>
        <v>0.003136949670433619</v>
      </c>
      <c r="L136" s="7">
        <f>L101*regressions!K$38+regressions!K$39</f>
        <v>0.20955587791815983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17.998366182835774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drift-7</v>
      </c>
      <c r="C137" s="7">
        <f>C102*regressions!B$38+regressions!B$39</f>
        <v>23.285485471716864</v>
      </c>
      <c r="D137" s="7">
        <f>D102*regressions!C$38+regressions!C$39</f>
        <v>7.14962636637516</v>
      </c>
      <c r="E137" s="7">
        <f>E102*regressions!D$38+regressions!D$39</f>
        <v>8.744427663607546</v>
      </c>
      <c r="F137" s="7">
        <f>F102*regressions!E$38+regressions!E$39</f>
        <v>4.55058490778035</v>
      </c>
      <c r="G137" s="7">
        <f>G102*regressions!F$38+regressions!F$39</f>
        <v>0.1327451200167659</v>
      </c>
      <c r="H137" s="7">
        <f>H102*regressions!G$38+regressions!G$39</f>
        <v>8.290487962830522</v>
      </c>
      <c r="I137" s="7">
        <f>I102*regressions!H$38+regressions!H$39</f>
        <v>1.679306551571809</v>
      </c>
      <c r="J137" s="7">
        <f>J102*regressions!I$38+regressions!I$39</f>
        <v>0.4405258412650927</v>
      </c>
      <c r="K137" s="7">
        <f>K102*regressions!J$38+regressions!J$39</f>
        <v>0.1291666208677303</v>
      </c>
      <c r="L137" s="7">
        <f>L102*regressions!K$38+regressions!K$39</f>
        <v>1.6804075212485818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2.3531130679331085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ja-3-2</v>
      </c>
      <c r="C138" s="7">
        <f>C103*regressions!B$38+regressions!B$39</f>
        <v>29.811305260919408</v>
      </c>
      <c r="D138" s="7">
        <f>D103*regressions!C$38+regressions!C$39</f>
        <v>8.3552757390529</v>
      </c>
      <c r="E138" s="7">
        <f>E103*regressions!D$38+regressions!D$39</f>
        <v>4.5365962952928</v>
      </c>
      <c r="F138" s="7">
        <f>F103*regressions!E$38+regressions!E$39</f>
        <v>2.2690091262781884</v>
      </c>
      <c r="G138" s="7">
        <f>G103*regressions!F$38+regressions!F$39</f>
        <v>0.08387225707685168</v>
      </c>
      <c r="H138" s="7">
        <f>H103*regressions!G$38+regressions!G$39</f>
        <v>4.674819111209582</v>
      </c>
      <c r="I138" s="7">
        <f>I103*regressions!H$38+regressions!H$39</f>
        <v>2.3708387385424508</v>
      </c>
      <c r="J138" s="7">
        <f>J103*regressions!I$38+regressions!I$39</f>
        <v>1.140921946849561</v>
      </c>
      <c r="K138" s="7">
        <f>K103*regressions!J$38+regressions!J$39</f>
        <v>0.05957471197090354</v>
      </c>
      <c r="L138" s="7">
        <f>L103*regressions!K$38+regressions!K$39</f>
        <v>0.41247555688612164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10.99442106427869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blank-2</v>
      </c>
      <c r="C139" s="7">
        <f>C104*regressions!B$38+regressions!B$39</f>
        <v>0.11328595611336445</v>
      </c>
      <c r="D139" s="7">
        <f>D104*regressions!C$38+regressions!C$39</f>
        <v>0.0030565118421780994</v>
      </c>
      <c r="E139" s="7">
        <f>E104*regressions!D$38+regressions!D$39</f>
        <v>0.04066494272906444</v>
      </c>
      <c r="F139" s="7">
        <f>F104*regressions!E$38+regressions!E$39</f>
        <v>-0.11368412471605124</v>
      </c>
      <c r="G139" s="7">
        <f>G104*regressions!F$38+regressions!F$39</f>
        <v>-0.0007952254376275155</v>
      </c>
      <c r="H139" s="7">
        <f>H104*regressions!G$38+regressions!G$39</f>
        <v>-0.054120380711761604</v>
      </c>
      <c r="I139" s="7">
        <f>I104*regressions!H$38+regressions!H$39</f>
        <v>0.003610696743615303</v>
      </c>
      <c r="J139" s="7">
        <f>J104*regressions!I$38+regressions!I$39</f>
        <v>0.0008475892102782941</v>
      </c>
      <c r="K139" s="7">
        <f>K104*regressions!J$38+regressions!J$39</f>
        <v>-0.003545595838198327</v>
      </c>
      <c r="L139" s="7">
        <f>L104*regressions!K$38+regressions!K$39</f>
        <v>0.002406169146786184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18.836225977755923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dts-1-2</v>
      </c>
      <c r="C140" s="7">
        <f>C105*regressions!B$38+regressions!B$39</f>
        <v>18.91765340249963</v>
      </c>
      <c r="D140" s="7">
        <f>D105*regressions!C$38+regressions!C$39</f>
        <v>0.09626634795301142</v>
      </c>
      <c r="E140" s="7">
        <f>E105*regressions!D$38+regressions!D$39</f>
        <v>6.019914925198608</v>
      </c>
      <c r="F140" s="7">
        <f>F105*regressions!E$38+regressions!E$39</f>
        <v>28.40799330006372</v>
      </c>
      <c r="G140" s="7">
        <f>G105*regressions!F$38+regressions!F$39</f>
        <v>0.0931802901645134</v>
      </c>
      <c r="H140" s="7">
        <f>H105*regressions!G$38+regressions!G$39</f>
        <v>0.04157781960801879</v>
      </c>
      <c r="I140" s="7">
        <f>I105*regressions!H$38+regressions!H$39</f>
        <v>0.011263292840251139</v>
      </c>
      <c r="J140" s="7">
        <f>J105*regressions!I$38+regressions!I$39</f>
        <v>0.0014322536539864085</v>
      </c>
      <c r="K140" s="7">
        <f>K105*regressions!J$38+regressions!J$39</f>
        <v>-0.0079835899305816</v>
      </c>
      <c r="L140" s="7">
        <f>L105*regressions!K$38+regressions!K$39</f>
        <v>0.0046752024479401084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19.391536689254924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jb3-2</v>
      </c>
      <c r="C141" s="7">
        <f>C106*regressions!B$38+regressions!B$39</f>
        <v>24.096944594711022</v>
      </c>
      <c r="D141" s="7">
        <f>D106*regressions!C$38+regressions!C$39</f>
        <v>9.043567761250774</v>
      </c>
      <c r="E141" s="7">
        <f>E106*regressions!D$38+regressions!D$39</f>
        <v>8.257000235682597</v>
      </c>
      <c r="F141" s="7">
        <f>F106*regressions!E$38+regressions!E$39</f>
        <v>3.1588217259749074</v>
      </c>
      <c r="G141" s="7">
        <f>G106*regressions!F$38+regressions!F$39</f>
        <v>0.1422001502863127</v>
      </c>
      <c r="H141" s="7">
        <f>H106*regressions!G$38+regressions!G$39</f>
        <v>6.986374820198249</v>
      </c>
      <c r="I141" s="7">
        <f>I106*regressions!H$38+regressions!H$39</f>
        <v>2.0595725598183647</v>
      </c>
      <c r="J141" s="7">
        <f>J106*regressions!I$38+regressions!I$39</f>
        <v>0.6439143201617967</v>
      </c>
      <c r="K141" s="7">
        <f>K106*regressions!J$38+regressions!J$39</f>
        <v>0.11641725894553814</v>
      </c>
      <c r="L141" s="7">
        <f>L106*regressions!K$38+regressions!K$39</f>
        <v>0.8477902446631224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3.937360874669423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drift-8</v>
      </c>
      <c r="C142" s="7">
        <f>C107*regressions!B$38+regressions!B$39</f>
        <v>23.285485471716864</v>
      </c>
      <c r="D142" s="7">
        <f>D107*regressions!C$38+regressions!C$39</f>
        <v>7.14962636637516</v>
      </c>
      <c r="E142" s="7">
        <f>E107*regressions!D$38+regressions!D$39</f>
        <v>8.744427663607546</v>
      </c>
      <c r="F142" s="7">
        <f>F107*regressions!E$38+regressions!E$39</f>
        <v>4.55058490778035</v>
      </c>
      <c r="G142" s="7">
        <f>G107*regressions!F$38+regressions!F$39</f>
        <v>0.1327451200167659</v>
      </c>
      <c r="H142" s="7">
        <f>H107*regressions!G$38+regressions!G$39</f>
        <v>8.290487962830522</v>
      </c>
      <c r="I142" s="7">
        <f>I107*regressions!H$38+regressions!H$39</f>
        <v>1.6793065515718095</v>
      </c>
      <c r="J142" s="7">
        <f>J107*regressions!I$38+regressions!I$39</f>
        <v>0.4405258412650927</v>
      </c>
      <c r="K142" s="7">
        <f>K107*regressions!J$38+regressions!J$39</f>
        <v>0.1291666208677303</v>
      </c>
      <c r="L142" s="7">
        <f>L107*regressions!K$38+regressions!K$39</f>
        <v>1.6804075212485823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2.353113067933105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1119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1063</v>
      </c>
      <c r="D145" s="20" t="s">
        <v>1067</v>
      </c>
      <c r="E145" s="20" t="s">
        <v>1064</v>
      </c>
      <c r="F145" s="20" t="s">
        <v>1130</v>
      </c>
      <c r="G145" s="20" t="s">
        <v>1129</v>
      </c>
      <c r="H145" s="20" t="s">
        <v>1131</v>
      </c>
      <c r="I145" s="20" t="s">
        <v>1068</v>
      </c>
      <c r="J145" s="20" t="s">
        <v>1301</v>
      </c>
      <c r="K145" s="20" t="s">
        <v>1258</v>
      </c>
      <c r="L145" s="20" t="s">
        <v>1302</v>
      </c>
      <c r="N145" s="73" t="s">
        <v>1176</v>
      </c>
    </row>
    <row r="146" spans="1:14" s="113" customFormat="1" ht="11.25">
      <c r="A146" s="112">
        <v>1</v>
      </c>
      <c r="B146" s="113" t="str">
        <f>'recalc raw'!C3</f>
        <v>drift-1</v>
      </c>
      <c r="C146" s="114">
        <f aca="true" t="shared" si="11" ref="C146:C177">C111*2.139</f>
        <v>49.80765342400237</v>
      </c>
      <c r="D146" s="114">
        <f aca="true" t="shared" si="12" ref="D146:D177">D111*1.889</f>
        <v>13.505644206082678</v>
      </c>
      <c r="E146" s="114">
        <f aca="true" t="shared" si="13" ref="E146:E177">E111*1.43</f>
        <v>12.50453155895879</v>
      </c>
      <c r="F146" s="114">
        <f aca="true" t="shared" si="14" ref="F146:F177">F111*1.658</f>
        <v>7.54486977709982</v>
      </c>
      <c r="G146" s="114">
        <f aca="true" t="shared" si="15" ref="G146:G177">G111*1.291</f>
        <v>0.17137394994164476</v>
      </c>
      <c r="H146" s="114">
        <f aca="true" t="shared" si="16" ref="H146:H177">H111*1.399</f>
        <v>11.5983926599999</v>
      </c>
      <c r="I146" s="114">
        <f aca="true" t="shared" si="17" ref="I146:I177">I111*1.348</f>
        <v>2.2637052315187995</v>
      </c>
      <c r="J146" s="114">
        <f aca="true" t="shared" si="18" ref="J146:J177">J111*1.205</f>
        <v>0.5308336387244368</v>
      </c>
      <c r="K146" s="114">
        <f aca="true" t="shared" si="19" ref="K146:K177">K111*2.291</f>
        <v>0.29592072840797007</v>
      </c>
      <c r="L146" s="114">
        <f aca="true" t="shared" si="20" ref="L146:L177">L111*1.668</f>
        <v>2.8029197454426344</v>
      </c>
      <c r="N146" s="115">
        <f>SUM(C146:J146,L146)</f>
        <v>100.72992419177106</v>
      </c>
    </row>
    <row r="147" spans="1:14" s="113" customFormat="1" ht="11.25">
      <c r="A147" s="112">
        <f>A146+1</f>
        <v>2</v>
      </c>
      <c r="B147" s="113" t="str">
        <f>'recalc raw'!C4</f>
        <v>blank-1</v>
      </c>
      <c r="C147" s="114">
        <f t="shared" si="11"/>
        <v>0.2330745470878067</v>
      </c>
      <c r="D147" s="114">
        <f t="shared" si="12"/>
        <v>-0.0013176586452550512</v>
      </c>
      <c r="E147" s="114">
        <f t="shared" si="13"/>
        <v>0.057579506765032</v>
      </c>
      <c r="F147" s="114">
        <f t="shared" si="14"/>
        <v>-0.1867787905857217</v>
      </c>
      <c r="G147" s="114">
        <f t="shared" si="15"/>
        <v>-0.0010748537134444873</v>
      </c>
      <c r="H147" s="114">
        <f t="shared" si="16"/>
        <v>-0.09196335709530017</v>
      </c>
      <c r="I147" s="114">
        <f t="shared" si="17"/>
        <v>-0.003904217187211444</v>
      </c>
      <c r="J147" s="114">
        <f t="shared" si="18"/>
        <v>0.002128740324971396</v>
      </c>
      <c r="K147" s="114">
        <f t="shared" si="19"/>
        <v>0.004701635579054972</v>
      </c>
      <c r="L147" s="114">
        <f t="shared" si="20"/>
        <v>0.004453466107700083</v>
      </c>
      <c r="N147" s="114">
        <f aca="true" t="shared" si="21" ref="N147:N177">SUM(C147:J147,L147)</f>
        <v>0.012197383058577331</v>
      </c>
    </row>
    <row r="148" spans="1:14" ht="11.25">
      <c r="A148" s="25">
        <f aca="true" t="shared" si="22" ref="A148:A166">A147+1</f>
        <v>3</v>
      </c>
      <c r="B148" s="1" t="str">
        <f>'recalc raw'!C5</f>
        <v>bir-1-1</v>
      </c>
      <c r="C148" s="7">
        <f t="shared" si="11"/>
        <v>46.72689957587531</v>
      </c>
      <c r="D148" s="7">
        <f t="shared" si="12"/>
        <v>15.187524174569578</v>
      </c>
      <c r="E148" s="7">
        <f t="shared" si="13"/>
        <v>11.278916714043987</v>
      </c>
      <c r="F148" s="7">
        <f t="shared" si="14"/>
        <v>9.738607051884562</v>
      </c>
      <c r="G148" s="7">
        <f t="shared" si="15"/>
        <v>0.17530899692027258</v>
      </c>
      <c r="H148" s="7">
        <f t="shared" si="16"/>
        <v>12.93097109839735</v>
      </c>
      <c r="I148" s="7">
        <f t="shared" si="17"/>
        <v>1.7474646349682366</v>
      </c>
      <c r="J148" s="7">
        <f t="shared" si="18"/>
        <v>0.02322520317050709</v>
      </c>
      <c r="K148" s="7">
        <f t="shared" si="19"/>
        <v>0.004062082987829363</v>
      </c>
      <c r="L148" s="7">
        <f t="shared" si="20"/>
        <v>0.9640740051369544</v>
      </c>
      <c r="N148" s="7">
        <f t="shared" si="21"/>
        <v>98.77299145496676</v>
      </c>
    </row>
    <row r="149" spans="1:14" s="113" customFormat="1" ht="11.25">
      <c r="A149" s="112">
        <f t="shared" si="22"/>
        <v>4</v>
      </c>
      <c r="B149" s="113" t="str">
        <f>'recalc raw'!C6</f>
        <v>drift-2</v>
      </c>
      <c r="C149" s="114">
        <f t="shared" si="11"/>
        <v>49.80765342400237</v>
      </c>
      <c r="D149" s="114">
        <f t="shared" si="12"/>
        <v>13.505644206082678</v>
      </c>
      <c r="E149" s="114">
        <f t="shared" si="13"/>
        <v>12.50453155895879</v>
      </c>
      <c r="F149" s="114">
        <f t="shared" si="14"/>
        <v>7.544869777099822</v>
      </c>
      <c r="G149" s="114">
        <f t="shared" si="15"/>
        <v>0.17137394994164476</v>
      </c>
      <c r="H149" s="114">
        <f t="shared" si="16"/>
        <v>11.5983926599999</v>
      </c>
      <c r="I149" s="114">
        <f t="shared" si="17"/>
        <v>2.2637052315187995</v>
      </c>
      <c r="J149" s="114">
        <f t="shared" si="18"/>
        <v>0.5308336387244368</v>
      </c>
      <c r="K149" s="114">
        <f t="shared" si="19"/>
        <v>0.29592072840797007</v>
      </c>
      <c r="L149" s="114">
        <f t="shared" si="20"/>
        <v>2.8029197454426344</v>
      </c>
      <c r="N149" s="115">
        <f t="shared" si="21"/>
        <v>100.72992419177106</v>
      </c>
    </row>
    <row r="150" spans="1:14" ht="11.25">
      <c r="A150" s="25">
        <f t="shared" si="22"/>
        <v>5</v>
      </c>
      <c r="B150" s="1" t="str">
        <f>'recalc raw'!C7</f>
        <v>jp-1-1</v>
      </c>
      <c r="C150" s="7">
        <f t="shared" si="11"/>
        <v>43.63740042250161</v>
      </c>
      <c r="D150" s="7">
        <f t="shared" si="12"/>
        <v>0.6828347914096585</v>
      </c>
      <c r="E150" s="7">
        <f t="shared" si="13"/>
        <v>8.425384065758756</v>
      </c>
      <c r="F150" s="7">
        <f t="shared" si="14"/>
        <v>46.39550100898393</v>
      </c>
      <c r="G150" s="7">
        <f t="shared" si="15"/>
        <v>0.12344571277437856</v>
      </c>
      <c r="H150" s="7">
        <f t="shared" si="16"/>
        <v>0.5261492467500265</v>
      </c>
      <c r="I150" s="7">
        <f t="shared" si="17"/>
        <v>0.021546083374043016</v>
      </c>
      <c r="J150" s="7">
        <f t="shared" si="18"/>
        <v>0.006964344119655645</v>
      </c>
      <c r="K150" s="7">
        <f t="shared" si="19"/>
        <v>-0.01503026976554223</v>
      </c>
      <c r="L150" s="7">
        <f t="shared" si="20"/>
        <v>0.0077016714747152465</v>
      </c>
      <c r="N150" s="7">
        <f t="shared" si="21"/>
        <v>99.82692734714678</v>
      </c>
    </row>
    <row r="151" spans="1:14" s="119" customFormat="1" ht="11.25">
      <c r="A151" s="118">
        <f t="shared" si="22"/>
        <v>6</v>
      </c>
      <c r="B151" s="119" t="str">
        <f>'recalc raw'!C8</f>
        <v>230r1  53-60</v>
      </c>
      <c r="C151" s="107">
        <f t="shared" si="11"/>
        <v>50.9762001679972</v>
      </c>
      <c r="D151" s="107">
        <f t="shared" si="12"/>
        <v>16.754876304171976</v>
      </c>
      <c r="E151" s="107">
        <f t="shared" si="13"/>
        <v>5.882236141961344</v>
      </c>
      <c r="F151" s="107">
        <f t="shared" si="14"/>
        <v>9.953214915487328</v>
      </c>
      <c r="G151" s="107">
        <f t="shared" si="15"/>
        <v>0.12360615440525347</v>
      </c>
      <c r="H151" s="107">
        <f t="shared" si="16"/>
        <v>14.105380365702752</v>
      </c>
      <c r="I151" s="107">
        <f t="shared" si="17"/>
        <v>2.0177366206715592</v>
      </c>
      <c r="J151" s="107">
        <f t="shared" si="18"/>
        <v>0.020826322887319417</v>
      </c>
      <c r="K151" s="107">
        <f t="shared" si="19"/>
        <v>0.019161080623566407</v>
      </c>
      <c r="L151" s="107">
        <f t="shared" si="20"/>
        <v>0.329267110532365</v>
      </c>
      <c r="N151" s="109">
        <f t="shared" si="21"/>
        <v>100.1633441038171</v>
      </c>
    </row>
    <row r="152" spans="1:14" s="113" customFormat="1" ht="11.25">
      <c r="A152" s="112">
        <f t="shared" si="22"/>
        <v>7</v>
      </c>
      <c r="B152" s="113" t="str">
        <f>'recalc raw'!C9</f>
        <v>drift-3</v>
      </c>
      <c r="C152" s="114">
        <f t="shared" si="11"/>
        <v>49.80765342400237</v>
      </c>
      <c r="D152" s="114">
        <f t="shared" si="12"/>
        <v>13.505644206082678</v>
      </c>
      <c r="E152" s="114">
        <f t="shared" si="13"/>
        <v>12.50453155895879</v>
      </c>
      <c r="F152" s="114">
        <f t="shared" si="14"/>
        <v>7.54486977709982</v>
      </c>
      <c r="G152" s="114">
        <f t="shared" si="15"/>
        <v>0.1713739499416448</v>
      </c>
      <c r="H152" s="114">
        <f t="shared" si="16"/>
        <v>11.5983926599999</v>
      </c>
      <c r="I152" s="114">
        <f t="shared" si="17"/>
        <v>2.2637052315187995</v>
      </c>
      <c r="J152" s="114">
        <f t="shared" si="18"/>
        <v>0.5308336387244368</v>
      </c>
      <c r="K152" s="114">
        <f t="shared" si="19"/>
        <v>0.29592072840797007</v>
      </c>
      <c r="L152" s="114">
        <f t="shared" si="20"/>
        <v>2.8029197454426353</v>
      </c>
      <c r="N152" s="115">
        <f t="shared" si="21"/>
        <v>100.72992419177106</v>
      </c>
    </row>
    <row r="153" spans="1:14" ht="11.25">
      <c r="A153" s="25">
        <f t="shared" si="22"/>
        <v>8</v>
      </c>
      <c r="B153" s="1" t="str">
        <f>'recalc raw'!C10</f>
        <v>244r1  16-26</v>
      </c>
      <c r="C153" s="7">
        <f t="shared" si="11"/>
        <v>52.545838039696775</v>
      </c>
      <c r="D153" s="7">
        <f t="shared" si="12"/>
        <v>16.951079473442718</v>
      </c>
      <c r="E153" s="7">
        <f t="shared" si="13"/>
        <v>6.165495702782112</v>
      </c>
      <c r="F153" s="7">
        <f t="shared" si="14"/>
        <v>9.180222549573296</v>
      </c>
      <c r="G153" s="7">
        <f t="shared" si="15"/>
        <v>0.1310416877717612</v>
      </c>
      <c r="H153" s="7">
        <f t="shared" si="16"/>
        <v>13.268700011853817</v>
      </c>
      <c r="I153" s="7">
        <f t="shared" si="17"/>
        <v>2.3923894294707027</v>
      </c>
      <c r="J153" s="7">
        <f t="shared" si="18"/>
        <v>0.019866887003855024</v>
      </c>
      <c r="K153" s="7">
        <f t="shared" si="19"/>
        <v>-0.003230751152154177</v>
      </c>
      <c r="L153" s="7">
        <f t="shared" si="20"/>
        <v>0.37217953942893683</v>
      </c>
      <c r="N153" s="7">
        <f t="shared" si="21"/>
        <v>101.02681332102398</v>
      </c>
    </row>
    <row r="154" spans="1:14" ht="11.25">
      <c r="A154" s="25">
        <f t="shared" si="22"/>
        <v>9</v>
      </c>
      <c r="B154" s="1" t="str">
        <f>'recalc raw'!C11</f>
        <v>246r1  60-69</v>
      </c>
      <c r="C154" s="7">
        <f t="shared" si="11"/>
        <v>43.86958482140606</v>
      </c>
      <c r="D154" s="7">
        <f t="shared" si="12"/>
        <v>11.231315007151272</v>
      </c>
      <c r="E154" s="7">
        <f t="shared" si="13"/>
        <v>19.93181240556617</v>
      </c>
      <c r="F154" s="7">
        <f t="shared" si="14"/>
        <v>6.401632837029815</v>
      </c>
      <c r="G154" s="7">
        <f t="shared" si="15"/>
        <v>0.2714768296849498</v>
      </c>
      <c r="H154" s="7">
        <f t="shared" si="16"/>
        <v>10.658077981767743</v>
      </c>
      <c r="I154" s="7">
        <f t="shared" si="17"/>
        <v>2.440571988912156</v>
      </c>
      <c r="J154" s="7">
        <f t="shared" si="18"/>
        <v>0.038627820366258836</v>
      </c>
      <c r="K154" s="7">
        <f t="shared" si="19"/>
        <v>0.04975796125253425</v>
      </c>
      <c r="L154" s="7">
        <f t="shared" si="20"/>
        <v>5.253879481562242</v>
      </c>
      <c r="N154" s="111">
        <f t="shared" si="21"/>
        <v>100.09697917344664</v>
      </c>
    </row>
    <row r="155" spans="1:14" ht="11.25">
      <c r="A155" s="25">
        <f t="shared" si="22"/>
        <v>10</v>
      </c>
      <c r="B155" s="1" t="str">
        <f>'recalc raw'!C12</f>
        <v>248r2  5-11</v>
      </c>
      <c r="C155" s="7">
        <f t="shared" si="11"/>
        <v>40.99187937487536</v>
      </c>
      <c r="D155" s="7">
        <f t="shared" si="12"/>
        <v>3.737537650595901</v>
      </c>
      <c r="E155" s="7">
        <f t="shared" si="13"/>
        <v>13.431385732597466</v>
      </c>
      <c r="F155" s="7">
        <f t="shared" si="14"/>
        <v>38.232525389637</v>
      </c>
      <c r="G155" s="7">
        <f t="shared" si="15"/>
        <v>0.18816985622523044</v>
      </c>
      <c r="H155" s="7">
        <f t="shared" si="16"/>
        <v>2.627657394205591</v>
      </c>
      <c r="I155" s="7">
        <f t="shared" si="17"/>
        <v>0.3026688292541462</v>
      </c>
      <c r="J155" s="7">
        <f t="shared" si="18"/>
        <v>0.005494629680176183</v>
      </c>
      <c r="K155" s="7">
        <f t="shared" si="19"/>
        <v>-0.001985411153106046</v>
      </c>
      <c r="L155" s="7">
        <f t="shared" si="20"/>
        <v>0.04359590701282783</v>
      </c>
      <c r="N155" s="7">
        <f t="shared" si="21"/>
        <v>99.56091476408368</v>
      </c>
    </row>
    <row r="156" spans="1:14" ht="11.25">
      <c r="A156" s="25">
        <f t="shared" si="22"/>
        <v>11</v>
      </c>
      <c r="B156" s="1" t="str">
        <f>'recalc raw'!C13</f>
        <v>ja-3-1</v>
      </c>
      <c r="C156" s="7">
        <f t="shared" si="11"/>
        <v>62.17755263699947</v>
      </c>
      <c r="D156" s="7">
        <f t="shared" si="12"/>
        <v>15.678933747747642</v>
      </c>
      <c r="E156" s="7">
        <f t="shared" si="13"/>
        <v>6.601419072584287</v>
      </c>
      <c r="F156" s="7">
        <f t="shared" si="14"/>
        <v>3.838812475365981</v>
      </c>
      <c r="G156" s="7">
        <f t="shared" si="15"/>
        <v>0.1082536000123583</v>
      </c>
      <c r="H156" s="7">
        <f t="shared" si="16"/>
        <v>6.402970526306569</v>
      </c>
      <c r="I156" s="7">
        <f t="shared" si="17"/>
        <v>3.205177605366512</v>
      </c>
      <c r="J156" s="7">
        <f t="shared" si="18"/>
        <v>1.4488083023337786</v>
      </c>
      <c r="K156" s="7">
        <f t="shared" si="19"/>
        <v>0.09465504322264398</v>
      </c>
      <c r="L156" s="7">
        <f t="shared" si="20"/>
        <v>0.6720073428674092</v>
      </c>
      <c r="N156" s="7">
        <f t="shared" si="21"/>
        <v>100.13393530958402</v>
      </c>
    </row>
    <row r="157" spans="1:14" s="113" customFormat="1" ht="11.25">
      <c r="A157" s="112">
        <f t="shared" si="22"/>
        <v>12</v>
      </c>
      <c r="B157" s="113" t="str">
        <f>'recalc raw'!C14</f>
        <v>drift-4</v>
      </c>
      <c r="C157" s="114">
        <f t="shared" si="11"/>
        <v>49.80765342400237</v>
      </c>
      <c r="D157" s="114">
        <f t="shared" si="12"/>
        <v>13.505644206082678</v>
      </c>
      <c r="E157" s="114">
        <f t="shared" si="13"/>
        <v>12.50453155895879</v>
      </c>
      <c r="F157" s="114">
        <f t="shared" si="14"/>
        <v>7.54486977709982</v>
      </c>
      <c r="G157" s="114">
        <f t="shared" si="15"/>
        <v>0.1713739499416447</v>
      </c>
      <c r="H157" s="114">
        <f t="shared" si="16"/>
        <v>11.5983926599999</v>
      </c>
      <c r="I157" s="114">
        <f t="shared" si="17"/>
        <v>2.2637052315187995</v>
      </c>
      <c r="J157" s="114">
        <f t="shared" si="18"/>
        <v>0.5308336387244368</v>
      </c>
      <c r="K157" s="114">
        <f t="shared" si="19"/>
        <v>0.2959207284079701</v>
      </c>
      <c r="L157" s="114">
        <f t="shared" si="20"/>
        <v>2.8029197454426344</v>
      </c>
      <c r="N157" s="115">
        <f t="shared" si="21"/>
        <v>100.72992419177106</v>
      </c>
    </row>
    <row r="158" spans="1:14" s="39" customFormat="1" ht="11.25">
      <c r="A158" s="110">
        <f t="shared" si="22"/>
        <v>13</v>
      </c>
      <c r="B158" s="39" t="str">
        <f>'recalc raw'!C15</f>
        <v>dts-1-1</v>
      </c>
      <c r="C158" s="35">
        <f t="shared" si="11"/>
        <v>40.470553609177465</v>
      </c>
      <c r="D158" s="35">
        <f t="shared" si="12"/>
        <v>0.1764828155884596</v>
      </c>
      <c r="E158" s="35">
        <f t="shared" si="13"/>
        <v>8.533800823575229</v>
      </c>
      <c r="F158" s="35">
        <f t="shared" si="14"/>
        <v>48.006025044199994</v>
      </c>
      <c r="G158" s="35">
        <f t="shared" si="15"/>
        <v>0.11761250467691631</v>
      </c>
      <c r="H158" s="35">
        <f t="shared" si="16"/>
        <v>0.03894059026754157</v>
      </c>
      <c r="I158" s="35">
        <f t="shared" si="17"/>
        <v>0.006630812297482966</v>
      </c>
      <c r="J158" s="35">
        <f t="shared" si="18"/>
        <v>0.004810491333637976</v>
      </c>
      <c r="K158" s="35">
        <f t="shared" si="19"/>
        <v>-0.02508494978838649</v>
      </c>
      <c r="L158" s="35">
        <f t="shared" si="20"/>
        <v>0.007569998843034025</v>
      </c>
      <c r="N158" s="7">
        <f t="shared" si="21"/>
        <v>97.36242668995978</v>
      </c>
    </row>
    <row r="159" spans="1:14" s="119" customFormat="1" ht="11.25">
      <c r="A159" s="118">
        <f t="shared" si="22"/>
        <v>14</v>
      </c>
      <c r="B159" s="119" t="str">
        <f>'recalc raw'!C16</f>
        <v>250r3  28-36</v>
      </c>
      <c r="C159" s="107">
        <f t="shared" si="11"/>
        <v>45.560744593600866</v>
      </c>
      <c r="D159" s="107">
        <f t="shared" si="12"/>
        <v>11.725279124997025</v>
      </c>
      <c r="E159" s="107">
        <f t="shared" si="13"/>
        <v>9.99554545708101</v>
      </c>
      <c r="F159" s="107">
        <f t="shared" si="14"/>
        <v>20.330970650351517</v>
      </c>
      <c r="G159" s="107">
        <f t="shared" si="15"/>
        <v>0.1497968719504584</v>
      </c>
      <c r="H159" s="107">
        <f t="shared" si="16"/>
        <v>10.33235893757868</v>
      </c>
      <c r="I159" s="107">
        <f t="shared" si="17"/>
        <v>1.1043972981193153</v>
      </c>
      <c r="J159" s="107">
        <f t="shared" si="18"/>
        <v>0.008225720139013069</v>
      </c>
      <c r="K159" s="107">
        <f t="shared" si="19"/>
        <v>-0.010122963918620524</v>
      </c>
      <c r="L159" s="107">
        <f t="shared" si="20"/>
        <v>0.164156844320201</v>
      </c>
      <c r="N159" s="109">
        <f t="shared" si="21"/>
        <v>99.37147549813807</v>
      </c>
    </row>
    <row r="160" spans="1:14" ht="11.25">
      <c r="A160" s="25">
        <f t="shared" si="22"/>
        <v>15</v>
      </c>
      <c r="B160" s="1" t="str">
        <f>'recalc raw'!C17</f>
        <v>252r1  88-96</v>
      </c>
      <c r="C160" s="7">
        <f t="shared" si="11"/>
        <v>51.498197371365016</v>
      </c>
      <c r="D160" s="7">
        <f t="shared" si="12"/>
        <v>15.575215383771972</v>
      </c>
      <c r="E160" s="7">
        <f t="shared" si="13"/>
        <v>7.262796535985265</v>
      </c>
      <c r="F160" s="7">
        <f t="shared" si="14"/>
        <v>11.220468558882263</v>
      </c>
      <c r="G160" s="7">
        <f t="shared" si="15"/>
        <v>0.1433331815682332</v>
      </c>
      <c r="H160" s="7">
        <f t="shared" si="16"/>
        <v>11.339047101436208</v>
      </c>
      <c r="I160" s="7">
        <f t="shared" si="17"/>
        <v>2.095721404669955</v>
      </c>
      <c r="J160" s="7">
        <f t="shared" si="18"/>
        <v>0.01589231828422789</v>
      </c>
      <c r="K160" s="7">
        <f t="shared" si="19"/>
        <v>0.03659511240256909</v>
      </c>
      <c r="L160" s="7">
        <f t="shared" si="20"/>
        <v>0.32484658443912495</v>
      </c>
      <c r="N160" s="7">
        <f t="shared" si="21"/>
        <v>99.47551844040227</v>
      </c>
    </row>
    <row r="161" spans="1:14" ht="11.25">
      <c r="A161" s="25">
        <f t="shared" si="22"/>
        <v>16</v>
      </c>
      <c r="B161" s="1" t="str">
        <f>'recalc raw'!C18</f>
        <v>254r1  36-45</v>
      </c>
      <c r="C161" s="7">
        <f t="shared" si="11"/>
        <v>40.05808163974847</v>
      </c>
      <c r="D161" s="7">
        <f t="shared" si="12"/>
        <v>9.413637845450461</v>
      </c>
      <c r="E161" s="7">
        <f t="shared" si="13"/>
        <v>26.87237402537756</v>
      </c>
      <c r="F161" s="7">
        <f t="shared" si="14"/>
        <v>7.48673504575271</v>
      </c>
      <c r="G161" s="7">
        <f t="shared" si="15"/>
        <v>0.2675515173062279</v>
      </c>
      <c r="H161" s="7">
        <f t="shared" si="16"/>
        <v>9.952791827877347</v>
      </c>
      <c r="I161" s="7">
        <f t="shared" si="17"/>
        <v>1.837441685313001</v>
      </c>
      <c r="J161" s="7">
        <f t="shared" si="18"/>
        <v>0.023540583814602306</v>
      </c>
      <c r="K161" s="7">
        <f t="shared" si="19"/>
        <v>0.046051854954556395</v>
      </c>
      <c r="L161" s="7">
        <f t="shared" si="20"/>
        <v>5.034111079123429</v>
      </c>
      <c r="N161" s="35">
        <f t="shared" si="21"/>
        <v>100.94626524976383</v>
      </c>
    </row>
    <row r="162" spans="1:14" s="113" customFormat="1" ht="11.25">
      <c r="A162" s="112">
        <f t="shared" si="22"/>
        <v>17</v>
      </c>
      <c r="B162" s="113" t="str">
        <f>'recalc raw'!C19</f>
        <v>drift-5</v>
      </c>
      <c r="C162" s="114">
        <f t="shared" si="11"/>
        <v>49.80765342400237</v>
      </c>
      <c r="D162" s="114">
        <f t="shared" si="12"/>
        <v>13.505644206082678</v>
      </c>
      <c r="E162" s="114">
        <f t="shared" si="13"/>
        <v>12.50453155895879</v>
      </c>
      <c r="F162" s="114">
        <f t="shared" si="14"/>
        <v>7.54486977709982</v>
      </c>
      <c r="G162" s="114">
        <f t="shared" si="15"/>
        <v>0.17137394994164476</v>
      </c>
      <c r="H162" s="114">
        <f t="shared" si="16"/>
        <v>11.5983926599999</v>
      </c>
      <c r="I162" s="114">
        <f t="shared" si="17"/>
        <v>2.2637052315187995</v>
      </c>
      <c r="J162" s="114">
        <f t="shared" si="18"/>
        <v>0.5308336387244368</v>
      </c>
      <c r="K162" s="114">
        <f t="shared" si="19"/>
        <v>0.29592072840797</v>
      </c>
      <c r="L162" s="114">
        <f t="shared" si="20"/>
        <v>2.8029197454426353</v>
      </c>
      <c r="N162" s="115">
        <f t="shared" si="21"/>
        <v>100.72992419177106</v>
      </c>
    </row>
    <row r="163" spans="1:14" ht="11.25">
      <c r="A163" s="25">
        <f t="shared" si="22"/>
        <v>18</v>
      </c>
      <c r="B163" s="1" t="str">
        <f>'recalc raw'!C20</f>
        <v>bir-1-2</v>
      </c>
      <c r="C163" s="7">
        <f t="shared" si="11"/>
        <v>46.990852589536374</v>
      </c>
      <c r="D163" s="7">
        <f t="shared" si="12"/>
        <v>15.236327086183845</v>
      </c>
      <c r="E163" s="7">
        <f t="shared" si="13"/>
        <v>11.413136523066752</v>
      </c>
      <c r="F163" s="7">
        <f t="shared" si="14"/>
        <v>9.808069279847919</v>
      </c>
      <c r="G163" s="7">
        <f t="shared" si="15"/>
        <v>0.1692124753431263</v>
      </c>
      <c r="H163" s="7">
        <f t="shared" si="16"/>
        <v>13.240083934951652</v>
      </c>
      <c r="I163" s="7">
        <f t="shared" si="17"/>
        <v>1.792588723507081</v>
      </c>
      <c r="J163" s="7">
        <f t="shared" si="18"/>
        <v>0.02417223733190168</v>
      </c>
      <c r="K163" s="7">
        <f t="shared" si="19"/>
        <v>0.042472656948086225</v>
      </c>
      <c r="L163" s="7">
        <f t="shared" si="20"/>
        <v>0.9694180717988929</v>
      </c>
      <c r="N163" s="35">
        <f t="shared" si="21"/>
        <v>99.64386092156755</v>
      </c>
    </row>
    <row r="164" spans="1:14" ht="11.25">
      <c r="A164" s="25">
        <f t="shared" si="22"/>
        <v>19</v>
      </c>
      <c r="B164" s="1" t="str">
        <f>'recalc raw'!C21</f>
        <v>255r1  28-35</v>
      </c>
      <c r="C164" s="7">
        <f t="shared" si="11"/>
        <v>45.74760542659468</v>
      </c>
      <c r="D164" s="7">
        <f t="shared" si="12"/>
        <v>11.693580932719193</v>
      </c>
      <c r="E164" s="7">
        <f t="shared" si="13"/>
        <v>10.592156450535848</v>
      </c>
      <c r="F164" s="7">
        <f t="shared" si="14"/>
        <v>23.494957571395066</v>
      </c>
      <c r="G164" s="7">
        <f t="shared" si="15"/>
        <v>0.15145624646520972</v>
      </c>
      <c r="H164" s="7">
        <f t="shared" si="16"/>
        <v>9.571701752067842</v>
      </c>
      <c r="I164" s="7">
        <f t="shared" si="17"/>
        <v>0.8667244448214486</v>
      </c>
      <c r="J164" s="7">
        <f t="shared" si="18"/>
        <v>0.005672935380142021</v>
      </c>
      <c r="K164" s="7">
        <f t="shared" si="19"/>
        <v>0.028543879658308024</v>
      </c>
      <c r="L164" s="7">
        <f t="shared" si="20"/>
        <v>0.11471716714347818</v>
      </c>
      <c r="N164" s="7">
        <f t="shared" si="21"/>
        <v>102.23857292712292</v>
      </c>
    </row>
    <row r="165" spans="1:14" s="119" customFormat="1" ht="11.25">
      <c r="A165" s="118">
        <f t="shared" si="22"/>
        <v>20</v>
      </c>
      <c r="B165" s="119" t="str">
        <f>'recalc raw'!C22</f>
        <v>256r2  88-94</v>
      </c>
      <c r="C165" s="107">
        <f t="shared" si="11"/>
        <v>40.82958014103406</v>
      </c>
      <c r="D165" s="107">
        <f t="shared" si="12"/>
        <v>3.317527981486565</v>
      </c>
      <c r="E165" s="107">
        <f t="shared" si="13"/>
        <v>14.187075076449421</v>
      </c>
      <c r="F165" s="107">
        <f t="shared" si="14"/>
        <v>38.09911524812646</v>
      </c>
      <c r="G165" s="107">
        <f t="shared" si="15"/>
        <v>0.19501427229181886</v>
      </c>
      <c r="H165" s="107">
        <f t="shared" si="16"/>
        <v>3.112011284828208</v>
      </c>
      <c r="I165" s="107">
        <f t="shared" si="17"/>
        <v>0.22327518627402865</v>
      </c>
      <c r="J165" s="107">
        <f t="shared" si="18"/>
        <v>0.0034590398781757176</v>
      </c>
      <c r="K165" s="107">
        <f t="shared" si="19"/>
        <v>-0.01304421822747549</v>
      </c>
      <c r="L165" s="107">
        <f t="shared" si="20"/>
        <v>0.0659201042128227</v>
      </c>
      <c r="N165" s="109">
        <f t="shared" si="21"/>
        <v>100.03297833458154</v>
      </c>
    </row>
    <row r="166" spans="1:14" ht="11.25">
      <c r="A166" s="25">
        <f t="shared" si="22"/>
        <v>21</v>
      </c>
      <c r="B166" s="1" t="str">
        <f>'recalc raw'!C23</f>
        <v>jb3-1</v>
      </c>
      <c r="C166" s="7">
        <f t="shared" si="11"/>
        <v>49.64929359914268</v>
      </c>
      <c r="D166" s="7">
        <f t="shared" si="12"/>
        <v>17.169022202710998</v>
      </c>
      <c r="E166" s="7">
        <f t="shared" si="13"/>
        <v>11.815023160077965</v>
      </c>
      <c r="F166" s="7">
        <f t="shared" si="14"/>
        <v>5.412488038109017</v>
      </c>
      <c r="G166" s="7">
        <f t="shared" si="15"/>
        <v>0.17537230226952508</v>
      </c>
      <c r="H166" s="7">
        <f t="shared" si="16"/>
        <v>9.968235382297312</v>
      </c>
      <c r="I166" s="7">
        <f t="shared" si="17"/>
        <v>2.7863551932529793</v>
      </c>
      <c r="J166" s="7">
        <f t="shared" si="18"/>
        <v>0.7788480034958234</v>
      </c>
      <c r="K166" s="7">
        <f t="shared" si="19"/>
        <v>0.35123824368608214</v>
      </c>
      <c r="L166" s="7">
        <f t="shared" si="20"/>
        <v>1.4232357432329088</v>
      </c>
      <c r="N166" s="7">
        <f t="shared" si="21"/>
        <v>99.17787362458921</v>
      </c>
    </row>
    <row r="167" spans="1:14" s="113" customFormat="1" ht="11.25">
      <c r="A167" s="112">
        <f aca="true" t="shared" si="23" ref="A167:A176">A166+1</f>
        <v>22</v>
      </c>
      <c r="B167" s="113" t="str">
        <f>'recalc raw'!C24</f>
        <v>drift-6</v>
      </c>
      <c r="C167" s="114">
        <f t="shared" si="11"/>
        <v>49.80765342400237</v>
      </c>
      <c r="D167" s="114">
        <f t="shared" si="12"/>
        <v>13.505644206082678</v>
      </c>
      <c r="E167" s="114">
        <f t="shared" si="13"/>
        <v>12.50453155895879</v>
      </c>
      <c r="F167" s="114">
        <f t="shared" si="14"/>
        <v>7.54486977709982</v>
      </c>
      <c r="G167" s="114">
        <f t="shared" si="15"/>
        <v>0.1713739499416448</v>
      </c>
      <c r="H167" s="114">
        <f t="shared" si="16"/>
        <v>11.5983926599999</v>
      </c>
      <c r="I167" s="114">
        <f t="shared" si="17"/>
        <v>2.2637052315187995</v>
      </c>
      <c r="J167" s="114">
        <f t="shared" si="18"/>
        <v>0.5308336387244367</v>
      </c>
      <c r="K167" s="114">
        <f t="shared" si="19"/>
        <v>0.29592072840797007</v>
      </c>
      <c r="L167" s="114">
        <f t="shared" si="20"/>
        <v>2.8029197454426344</v>
      </c>
      <c r="N167" s="115">
        <f t="shared" si="21"/>
        <v>100.72992419177106</v>
      </c>
    </row>
    <row r="168" spans="1:14" ht="11.25">
      <c r="A168" s="25">
        <f t="shared" si="23"/>
        <v>23</v>
      </c>
      <c r="B168" s="1" t="str">
        <f>'recalc raw'!C25</f>
        <v>258r1  34-39</v>
      </c>
      <c r="C168" s="7">
        <f t="shared" si="11"/>
        <v>52.481612520945994</v>
      </c>
      <c r="D168" s="7">
        <f t="shared" si="12"/>
        <v>15.87879002697474</v>
      </c>
      <c r="E168" s="7">
        <f t="shared" si="13"/>
        <v>7.957085192395875</v>
      </c>
      <c r="F168" s="7">
        <f t="shared" si="14"/>
        <v>8.633336196371816</v>
      </c>
      <c r="G168" s="7">
        <f t="shared" si="15"/>
        <v>0.152799200540196</v>
      </c>
      <c r="H168" s="7">
        <f t="shared" si="16"/>
        <v>11.99977921228997</v>
      </c>
      <c r="I168" s="7">
        <f t="shared" si="17"/>
        <v>2.9413782030871594</v>
      </c>
      <c r="J168" s="7">
        <f t="shared" si="18"/>
        <v>0.026567069805583668</v>
      </c>
      <c r="K168" s="7">
        <f t="shared" si="19"/>
        <v>-0.010502382135671642</v>
      </c>
      <c r="L168" s="7">
        <f t="shared" si="20"/>
        <v>0.49019357279697295</v>
      </c>
      <c r="N168" s="7">
        <f t="shared" si="21"/>
        <v>100.56154119520829</v>
      </c>
    </row>
    <row r="169" spans="1:14" ht="11.25">
      <c r="A169" s="25">
        <f t="shared" si="23"/>
        <v>24</v>
      </c>
      <c r="B169" s="1" t="str">
        <f>'recalc raw'!C26</f>
        <v>jp-1-2</v>
      </c>
      <c r="C169" s="7">
        <f t="shared" si="11"/>
        <v>43.66065219386589</v>
      </c>
      <c r="D169" s="7">
        <f t="shared" si="12"/>
        <v>0.6884479695521667</v>
      </c>
      <c r="E169" s="7">
        <f t="shared" si="13"/>
        <v>8.636541113438682</v>
      </c>
      <c r="F169" s="7">
        <f t="shared" si="14"/>
        <v>45.74337091783658</v>
      </c>
      <c r="G169" s="7">
        <f t="shared" si="15"/>
        <v>0.12321029264282324</v>
      </c>
      <c r="H169" s="7">
        <f t="shared" si="16"/>
        <v>0.5480445675353783</v>
      </c>
      <c r="I169" s="7">
        <f t="shared" si="17"/>
        <v>0.03222774358282569</v>
      </c>
      <c r="J169" s="7">
        <f t="shared" si="18"/>
        <v>0.008174129780175706</v>
      </c>
      <c r="K169" s="7">
        <f t="shared" si="19"/>
        <v>0.018942043263895116</v>
      </c>
      <c r="L169" s="7">
        <f t="shared" si="20"/>
        <v>0.008424644135620869</v>
      </c>
      <c r="N169" s="7">
        <f t="shared" si="21"/>
        <v>99.44909357237015</v>
      </c>
    </row>
    <row r="170" spans="1:14" ht="11.25">
      <c r="A170" s="25">
        <f t="shared" si="23"/>
        <v>25</v>
      </c>
      <c r="B170" s="1" t="str">
        <f>'recalc raw'!C27</f>
        <v>264r1  52-60</v>
      </c>
      <c r="C170" s="7">
        <f t="shared" si="11"/>
        <v>52.42668448372302</v>
      </c>
      <c r="D170" s="7">
        <f t="shared" si="12"/>
        <v>14.190312341661558</v>
      </c>
      <c r="E170" s="7">
        <f t="shared" si="13"/>
        <v>11.000963130704413</v>
      </c>
      <c r="F170" s="7">
        <f t="shared" si="14"/>
        <v>8.967382477860054</v>
      </c>
      <c r="G170" s="7">
        <f t="shared" si="15"/>
        <v>0.21565476506419423</v>
      </c>
      <c r="H170" s="7">
        <f t="shared" si="16"/>
        <v>10.852414850013268</v>
      </c>
      <c r="I170" s="7">
        <f t="shared" si="17"/>
        <v>2.8344488233358653</v>
      </c>
      <c r="J170" s="7">
        <f t="shared" si="18"/>
        <v>0.028154628525756918</v>
      </c>
      <c r="K170" s="7">
        <f t="shared" si="19"/>
        <v>0.006117961947130899</v>
      </c>
      <c r="L170" s="7">
        <f t="shared" si="20"/>
        <v>0.7289874766634651</v>
      </c>
      <c r="N170" s="7">
        <f t="shared" si="21"/>
        <v>101.2450029775516</v>
      </c>
    </row>
    <row r="171" spans="1:14" ht="11.25">
      <c r="A171" s="25">
        <f t="shared" si="23"/>
        <v>26</v>
      </c>
      <c r="B171" s="1" t="str">
        <f>'recalc raw'!C28</f>
        <v>267r2  111-120</v>
      </c>
      <c r="C171" s="7">
        <f t="shared" si="11"/>
        <v>50.82936513141971</v>
      </c>
      <c r="D171" s="7">
        <f t="shared" si="12"/>
        <v>15.374586723355984</v>
      </c>
      <c r="E171" s="7">
        <f t="shared" si="13"/>
        <v>5.933160336535739</v>
      </c>
      <c r="F171" s="7">
        <f t="shared" si="14"/>
        <v>10.666794084866886</v>
      </c>
      <c r="G171" s="7">
        <f t="shared" si="15"/>
        <v>0.12520130973862034</v>
      </c>
      <c r="H171" s="7">
        <f t="shared" si="16"/>
        <v>15.184225156357058</v>
      </c>
      <c r="I171" s="7">
        <f t="shared" si="17"/>
        <v>1.9432510538816345</v>
      </c>
      <c r="J171" s="7">
        <f t="shared" si="18"/>
        <v>0.016125237343885025</v>
      </c>
      <c r="K171" s="7">
        <f t="shared" si="19"/>
        <v>0.007186751694963422</v>
      </c>
      <c r="L171" s="7">
        <f t="shared" si="20"/>
        <v>0.3495392043674906</v>
      </c>
      <c r="N171" s="35">
        <f t="shared" si="21"/>
        <v>100.422248237867</v>
      </c>
    </row>
    <row r="172" spans="1:14" s="113" customFormat="1" ht="11.25">
      <c r="A172" s="112">
        <f t="shared" si="23"/>
        <v>27</v>
      </c>
      <c r="B172" s="113" t="str">
        <f>'recalc raw'!C29</f>
        <v>drift-7</v>
      </c>
      <c r="C172" s="114">
        <f t="shared" si="11"/>
        <v>49.80765342400237</v>
      </c>
      <c r="D172" s="114">
        <f t="shared" si="12"/>
        <v>13.505644206082678</v>
      </c>
      <c r="E172" s="114">
        <f t="shared" si="13"/>
        <v>12.50453155895879</v>
      </c>
      <c r="F172" s="114">
        <f t="shared" si="14"/>
        <v>7.54486977709982</v>
      </c>
      <c r="G172" s="114">
        <f t="shared" si="15"/>
        <v>0.17137394994164476</v>
      </c>
      <c r="H172" s="114">
        <f t="shared" si="16"/>
        <v>11.5983926599999</v>
      </c>
      <c r="I172" s="114">
        <f t="shared" si="17"/>
        <v>2.2637052315187987</v>
      </c>
      <c r="J172" s="114">
        <f t="shared" si="18"/>
        <v>0.5308336387244368</v>
      </c>
      <c r="K172" s="114">
        <f t="shared" si="19"/>
        <v>0.29592072840797007</v>
      </c>
      <c r="L172" s="114">
        <f t="shared" si="20"/>
        <v>2.8029197454426344</v>
      </c>
      <c r="N172" s="115">
        <f t="shared" si="21"/>
        <v>100.72992419177106</v>
      </c>
    </row>
    <row r="173" spans="1:14" s="39" customFormat="1" ht="11.25">
      <c r="A173" s="110">
        <f t="shared" si="23"/>
        <v>28</v>
      </c>
      <c r="B173" s="39" t="str">
        <f>'recalc raw'!C30</f>
        <v>ja-3-2</v>
      </c>
      <c r="C173" s="35">
        <f t="shared" si="11"/>
        <v>63.76638195310661</v>
      </c>
      <c r="D173" s="35">
        <f t="shared" si="12"/>
        <v>15.783115871070928</v>
      </c>
      <c r="E173" s="35">
        <f t="shared" si="13"/>
        <v>6.487332702268704</v>
      </c>
      <c r="F173" s="35">
        <f t="shared" si="14"/>
        <v>3.762017131369236</v>
      </c>
      <c r="G173" s="35">
        <f t="shared" si="15"/>
        <v>0.10827908388621552</v>
      </c>
      <c r="H173" s="35">
        <f t="shared" si="16"/>
        <v>6.540071936582206</v>
      </c>
      <c r="I173" s="35">
        <f t="shared" si="17"/>
        <v>3.195890619555224</v>
      </c>
      <c r="J173" s="35">
        <f t="shared" si="18"/>
        <v>1.3748109459537212</v>
      </c>
      <c r="K173" s="35">
        <f t="shared" si="19"/>
        <v>0.13648566512534</v>
      </c>
      <c r="L173" s="35">
        <f t="shared" si="20"/>
        <v>0.6880092288860509</v>
      </c>
      <c r="N173" s="7">
        <f t="shared" si="21"/>
        <v>101.7059094726789</v>
      </c>
    </row>
    <row r="174" spans="1:14" ht="11.25">
      <c r="A174" s="25">
        <f t="shared" si="23"/>
        <v>29</v>
      </c>
      <c r="B174" s="1" t="str">
        <f>'recalc raw'!C31</f>
        <v>blank-2</v>
      </c>
      <c r="C174" s="7">
        <f t="shared" si="11"/>
        <v>0.24231866012648653</v>
      </c>
      <c r="D174" s="7">
        <f t="shared" si="12"/>
        <v>0.00577375086987443</v>
      </c>
      <c r="E174" s="7">
        <f t="shared" si="13"/>
        <v>0.058150868102562155</v>
      </c>
      <c r="F174" s="7">
        <f t="shared" si="14"/>
        <v>-0.18848827877921295</v>
      </c>
      <c r="G174" s="7">
        <f t="shared" si="15"/>
        <v>-0.0010266360399771223</v>
      </c>
      <c r="H174" s="7">
        <f t="shared" si="16"/>
        <v>-0.07571441261575448</v>
      </c>
      <c r="I174" s="7">
        <f t="shared" si="17"/>
        <v>0.004867219210393429</v>
      </c>
      <c r="J174" s="7">
        <f t="shared" si="18"/>
        <v>0.0010213449983853444</v>
      </c>
      <c r="K174" s="7">
        <f t="shared" si="19"/>
        <v>-0.008122960065312367</v>
      </c>
      <c r="L174" s="7">
        <f t="shared" si="20"/>
        <v>0.004013490136839355</v>
      </c>
      <c r="N174" s="35">
        <f t="shared" si="21"/>
        <v>0.050916006009596705</v>
      </c>
    </row>
    <row r="175" spans="1:14" s="113" customFormat="1" ht="11.25">
      <c r="A175" s="112">
        <f t="shared" si="23"/>
        <v>30</v>
      </c>
      <c r="B175" s="113" t="str">
        <f>'recalc raw'!C32</f>
        <v>dts-1-2</v>
      </c>
      <c r="C175" s="114">
        <f t="shared" si="11"/>
        <v>40.464860627946706</v>
      </c>
      <c r="D175" s="114">
        <f t="shared" si="12"/>
        <v>0.18184713128323857</v>
      </c>
      <c r="E175" s="114">
        <f t="shared" si="13"/>
        <v>8.60847834303401</v>
      </c>
      <c r="F175" s="114">
        <f t="shared" si="14"/>
        <v>47.10045289150565</v>
      </c>
      <c r="G175" s="114">
        <f t="shared" si="15"/>
        <v>0.1202957546023868</v>
      </c>
      <c r="H175" s="114">
        <f t="shared" si="16"/>
        <v>0.05816736963161829</v>
      </c>
      <c r="I175" s="114">
        <f t="shared" si="17"/>
        <v>0.015182918748658536</v>
      </c>
      <c r="J175" s="114">
        <f t="shared" si="18"/>
        <v>0.0017258656530536223</v>
      </c>
      <c r="K175" s="114">
        <f t="shared" si="19"/>
        <v>-0.018290404530962447</v>
      </c>
      <c r="L175" s="114">
        <f t="shared" si="20"/>
        <v>0.0077982376831641</v>
      </c>
      <c r="N175" s="114">
        <f>SUM(C175:J175,L175)</f>
        <v>96.55880914008848</v>
      </c>
    </row>
    <row r="176" spans="1:14" s="113" customFormat="1" ht="11.25">
      <c r="A176" s="112">
        <f t="shared" si="23"/>
        <v>31</v>
      </c>
      <c r="B176" s="113" t="str">
        <f>'recalc raw'!C33</f>
        <v>jb3-2</v>
      </c>
      <c r="C176" s="114">
        <f t="shared" si="11"/>
        <v>51.54336448808687</v>
      </c>
      <c r="D176" s="114">
        <f t="shared" si="12"/>
        <v>17.083299501002713</v>
      </c>
      <c r="E176" s="114">
        <f t="shared" si="13"/>
        <v>11.807510337026113</v>
      </c>
      <c r="F176" s="114">
        <f t="shared" si="14"/>
        <v>5.237326421666396</v>
      </c>
      <c r="G176" s="114">
        <f t="shared" si="15"/>
        <v>0.18358039401962967</v>
      </c>
      <c r="H176" s="114">
        <f t="shared" si="16"/>
        <v>9.773938373457352</v>
      </c>
      <c r="I176" s="114">
        <f t="shared" si="17"/>
        <v>2.776303810635156</v>
      </c>
      <c r="J176" s="114">
        <f t="shared" si="18"/>
        <v>0.7759167557949651</v>
      </c>
      <c r="K176" s="114">
        <f t="shared" si="19"/>
        <v>0.2667119402442279</v>
      </c>
      <c r="L176" s="114">
        <f t="shared" si="20"/>
        <v>1.414114128098088</v>
      </c>
      <c r="N176" s="114">
        <f t="shared" si="21"/>
        <v>100.5953542097873</v>
      </c>
    </row>
    <row r="177" spans="1:14" s="113" customFormat="1" ht="11.25">
      <c r="A177" s="112">
        <f>A176+1</f>
        <v>32</v>
      </c>
      <c r="B177" s="113" t="str">
        <f>'recalc raw'!C34</f>
        <v>drift-8</v>
      </c>
      <c r="C177" s="114">
        <f t="shared" si="11"/>
        <v>49.80765342400237</v>
      </c>
      <c r="D177" s="114">
        <f t="shared" si="12"/>
        <v>13.505644206082678</v>
      </c>
      <c r="E177" s="114">
        <f t="shared" si="13"/>
        <v>12.50453155895879</v>
      </c>
      <c r="F177" s="114">
        <f t="shared" si="14"/>
        <v>7.54486977709982</v>
      </c>
      <c r="G177" s="114">
        <f t="shared" si="15"/>
        <v>0.17137394994164476</v>
      </c>
      <c r="H177" s="114">
        <f t="shared" si="16"/>
        <v>11.5983926599999</v>
      </c>
      <c r="I177" s="114">
        <f t="shared" si="17"/>
        <v>2.2637052315187995</v>
      </c>
      <c r="J177" s="114">
        <f t="shared" si="18"/>
        <v>0.5308336387244368</v>
      </c>
      <c r="K177" s="114">
        <f t="shared" si="19"/>
        <v>0.29592072840797007</v>
      </c>
      <c r="L177" s="114">
        <f t="shared" si="20"/>
        <v>2.8029197454426353</v>
      </c>
      <c r="N177" s="115">
        <f t="shared" si="21"/>
        <v>100.72992419177106</v>
      </c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zoomScale="125" zoomScaleNormal="125" workbookViewId="0" topLeftCell="A1">
      <pane xSplit="2" ySplit="2" topLeftCell="C3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31" sqref="L31"/>
    </sheetView>
  </sheetViews>
  <sheetFormatPr defaultColWidth="11.421875" defaultRowHeight="12.75"/>
  <cols>
    <col min="1" max="1" width="4.421875" style="157" customWidth="1"/>
    <col min="2" max="2" width="15.57421875" style="1" customWidth="1"/>
    <col min="3" max="3" width="10.28125" style="1" bestFit="1" customWidth="1"/>
    <col min="4" max="4" width="7.8515625" style="1" customWidth="1"/>
    <col min="5" max="5" width="8.140625" style="1" customWidth="1"/>
    <col min="6" max="6" width="7.8515625" style="1" customWidth="1"/>
    <col min="7" max="7" width="7.421875" style="1" customWidth="1"/>
    <col min="8" max="8" width="7.7109375" style="1" customWidth="1"/>
    <col min="9" max="9" width="6.8515625" style="1" customWidth="1"/>
    <col min="10" max="10" width="8.00390625" style="1" customWidth="1"/>
    <col min="11" max="11" width="6.7109375" style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57"/>
      <c r="B1" s="23" t="str">
        <f>'blk, drift &amp; conc calc'!B144</f>
        <v>Oxide Concentrations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57"/>
      <c r="B2" s="23" t="str">
        <f>'blk, drift &amp; conc calc'!B145</f>
        <v>Sample</v>
      </c>
      <c r="C2" s="23" t="str">
        <f>'blk, drift &amp; conc calc'!C145</f>
        <v>SiO2</v>
      </c>
      <c r="D2" s="23" t="str">
        <f>'blk, drift &amp; conc calc'!D145</f>
        <v>Al2O3</v>
      </c>
      <c r="E2" s="23" t="str">
        <f>'blk, drift &amp; conc calc'!E145</f>
        <v>Fe2O3</v>
      </c>
      <c r="F2" s="23" t="str">
        <f>'blk, drift &amp; conc calc'!F145</f>
        <v>MgO</v>
      </c>
      <c r="G2" s="23" t="str">
        <f>'blk, drift &amp; conc calc'!G145</f>
        <v>MnO</v>
      </c>
      <c r="H2" s="23" t="str">
        <f>'blk, drift &amp; conc calc'!H145</f>
        <v>CaO</v>
      </c>
      <c r="I2" s="23" t="str">
        <f>'blk, drift &amp; conc calc'!I145</f>
        <v>Na2O</v>
      </c>
      <c r="J2" s="23" t="str">
        <f>'blk, drift &amp; conc calc'!J145</f>
        <v>K2O</v>
      </c>
      <c r="K2" s="23" t="str">
        <f>'blk, drift &amp; conc calc'!K145</f>
        <v>P2O5</v>
      </c>
      <c r="L2" s="23" t="str">
        <f>'blk, drift &amp; conc calc'!L145</f>
        <v>TiO2</v>
      </c>
      <c r="M2" s="23"/>
      <c r="N2" s="23" t="s">
        <v>1259</v>
      </c>
      <c r="O2" s="23"/>
      <c r="P2" s="23" t="str">
        <f>'blk, drift &amp; conc calc'!M1</f>
        <v>Cr</v>
      </c>
      <c r="Q2" s="23" t="str">
        <f>'blk, drift &amp; conc calc'!N1</f>
        <v>Ni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57">
        <f>'blk, drift &amp; conc calc'!A146</f>
        <v>1</v>
      </c>
      <c r="B3" s="7" t="str">
        <f>'blk, drift &amp; conc calc'!B146</f>
        <v>drift-1</v>
      </c>
      <c r="C3" s="35">
        <f>'blk, drift &amp; conc calc'!C146</f>
        <v>49.80765342400237</v>
      </c>
      <c r="D3" s="7">
        <f>'blk, drift &amp; conc calc'!D146</f>
        <v>13.505644206082678</v>
      </c>
      <c r="E3" s="7">
        <f>'blk, drift &amp; conc calc'!E146</f>
        <v>12.50453155895879</v>
      </c>
      <c r="F3" s="7">
        <f>'blk, drift &amp; conc calc'!F146</f>
        <v>7.54486977709982</v>
      </c>
      <c r="G3" s="7">
        <f>'blk, drift &amp; conc calc'!G146</f>
        <v>0.17137394994164476</v>
      </c>
      <c r="H3" s="7">
        <f>'blk, drift &amp; conc calc'!H146</f>
        <v>11.5983926599999</v>
      </c>
      <c r="I3" s="7">
        <f>'blk, drift &amp; conc calc'!I146</f>
        <v>2.2637052315187995</v>
      </c>
      <c r="J3" s="7">
        <f>'blk, drift &amp; conc calc'!J146</f>
        <v>0.5308336387244368</v>
      </c>
      <c r="K3" s="7">
        <f>'blk, drift &amp; conc calc'!K162</f>
        <v>0.29592072840797</v>
      </c>
      <c r="L3" s="7">
        <f>'blk, drift &amp; conc calc'!L146</f>
        <v>2.8029197454426344</v>
      </c>
      <c r="M3" s="7"/>
      <c r="N3" s="7">
        <f>SUM(C3:L3)</f>
        <v>101.02584492017903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2.3531130679331085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57">
        <f>'blk, drift &amp; conc calc'!A149</f>
        <v>4</v>
      </c>
      <c r="B4" s="7" t="str">
        <f>'blk, drift &amp; conc calc'!B149</f>
        <v>drift-2</v>
      </c>
      <c r="C4" s="35">
        <f>'blk, drift &amp; conc calc'!C149</f>
        <v>49.80765342400237</v>
      </c>
      <c r="D4" s="7">
        <f>'blk, drift &amp; conc calc'!D149</f>
        <v>13.505644206082678</v>
      </c>
      <c r="E4" s="7">
        <f>'blk, drift &amp; conc calc'!E149</f>
        <v>12.50453155895879</v>
      </c>
      <c r="F4" s="7">
        <f>'blk, drift &amp; conc calc'!F149</f>
        <v>7.544869777099822</v>
      </c>
      <c r="G4" s="7">
        <f>'blk, drift &amp; conc calc'!G149</f>
        <v>0.17137394994164476</v>
      </c>
      <c r="H4" s="7">
        <f>'blk, drift &amp; conc calc'!H149</f>
        <v>11.5983926599999</v>
      </c>
      <c r="I4" s="7">
        <f>'blk, drift &amp; conc calc'!I149</f>
        <v>2.2637052315187995</v>
      </c>
      <c r="J4" s="7">
        <f>'blk, drift &amp; conc calc'!J149</f>
        <v>0.5308336387244368</v>
      </c>
      <c r="K4" s="7">
        <f>'blk, drift &amp; conc calc'!K163</f>
        <v>0.042472656948086225</v>
      </c>
      <c r="L4" s="7">
        <f>'blk, drift &amp; conc calc'!L149</f>
        <v>2.8029197454426344</v>
      </c>
      <c r="M4" s="7"/>
      <c r="N4" s="7">
        <f aca="true" t="shared" si="0" ref="N4:N9">SUM(C4:L4)</f>
        <v>100.77239684871915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2.3531130679331085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57">
        <f>'blk, drift &amp; conc calc'!A152</f>
        <v>7</v>
      </c>
      <c r="B5" s="7" t="str">
        <f>'blk, drift &amp; conc calc'!B152</f>
        <v>drift-3</v>
      </c>
      <c r="C5" s="35">
        <f>'blk, drift &amp; conc calc'!C152</f>
        <v>49.80765342400237</v>
      </c>
      <c r="D5" s="7">
        <f>'blk, drift &amp; conc calc'!D152</f>
        <v>13.505644206082678</v>
      </c>
      <c r="E5" s="7">
        <f>'blk, drift &amp; conc calc'!E152</f>
        <v>12.50453155895879</v>
      </c>
      <c r="F5" s="7">
        <f>'blk, drift &amp; conc calc'!F152</f>
        <v>7.54486977709982</v>
      </c>
      <c r="G5" s="7">
        <f>'blk, drift &amp; conc calc'!G152</f>
        <v>0.1713739499416448</v>
      </c>
      <c r="H5" s="7">
        <f>'blk, drift &amp; conc calc'!H152</f>
        <v>11.5983926599999</v>
      </c>
      <c r="I5" s="7">
        <f>'blk, drift &amp; conc calc'!I152</f>
        <v>2.2637052315187995</v>
      </c>
      <c r="J5" s="7">
        <f>'blk, drift &amp; conc calc'!J152</f>
        <v>0.5308336387244368</v>
      </c>
      <c r="K5" s="7">
        <f>'blk, drift &amp; conc calc'!K164</f>
        <v>0.028543879658308024</v>
      </c>
      <c r="L5" s="7">
        <f>'blk, drift &amp; conc calc'!L152</f>
        <v>2.8029197454426353</v>
      </c>
      <c r="M5" s="7"/>
      <c r="N5" s="7">
        <f t="shared" si="0"/>
        <v>100.75846807142938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2.3531130679331085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57">
        <f>'blk, drift &amp; conc calc'!A157</f>
        <v>12</v>
      </c>
      <c r="B6" s="7" t="str">
        <f>'blk, drift &amp; conc calc'!B157</f>
        <v>drift-4</v>
      </c>
      <c r="C6" s="35">
        <f>'blk, drift &amp; conc calc'!C157</f>
        <v>49.80765342400237</v>
      </c>
      <c r="D6" s="7">
        <f>'blk, drift &amp; conc calc'!D157</f>
        <v>13.505644206082678</v>
      </c>
      <c r="E6" s="7">
        <f>'blk, drift &amp; conc calc'!E157</f>
        <v>12.50453155895879</v>
      </c>
      <c r="F6" s="7">
        <f>'blk, drift &amp; conc calc'!F157</f>
        <v>7.54486977709982</v>
      </c>
      <c r="G6" s="7">
        <f>'blk, drift &amp; conc calc'!G157</f>
        <v>0.1713739499416447</v>
      </c>
      <c r="H6" s="7">
        <f>'blk, drift &amp; conc calc'!H157</f>
        <v>11.5983926599999</v>
      </c>
      <c r="I6" s="7">
        <f>'blk, drift &amp; conc calc'!I157</f>
        <v>2.2637052315187995</v>
      </c>
      <c r="J6" s="7">
        <f>'blk, drift &amp; conc calc'!J157</f>
        <v>0.5308336387244368</v>
      </c>
      <c r="K6" s="7">
        <f>'blk, drift &amp; conc calc'!K165</f>
        <v>-0.01304421822747549</v>
      </c>
      <c r="L6" s="7">
        <f>'blk, drift &amp; conc calc'!L157</f>
        <v>2.8029197454426344</v>
      </c>
      <c r="M6" s="7"/>
      <c r="N6" s="7">
        <f t="shared" si="0"/>
        <v>100.71687997354358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2.3531130679331085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57">
        <f>'blk, drift &amp; conc calc'!A162</f>
        <v>17</v>
      </c>
      <c r="B7" s="7" t="str">
        <f>'blk, drift &amp; conc calc'!B162</f>
        <v>drift-5</v>
      </c>
      <c r="C7" s="35">
        <f>'blk, drift &amp; conc calc'!C162</f>
        <v>49.80765342400237</v>
      </c>
      <c r="D7" s="7">
        <f>'blk, drift &amp; conc calc'!D162</f>
        <v>13.505644206082678</v>
      </c>
      <c r="E7" s="7">
        <f>'blk, drift &amp; conc calc'!E162</f>
        <v>12.50453155895879</v>
      </c>
      <c r="F7" s="7">
        <f>'blk, drift &amp; conc calc'!F162</f>
        <v>7.54486977709982</v>
      </c>
      <c r="G7" s="7">
        <f>'blk, drift &amp; conc calc'!G162</f>
        <v>0.17137394994164476</v>
      </c>
      <c r="H7" s="7">
        <f>'blk, drift &amp; conc calc'!H162</f>
        <v>11.5983926599999</v>
      </c>
      <c r="I7" s="7">
        <f>'blk, drift &amp; conc calc'!I162</f>
        <v>2.2637052315187995</v>
      </c>
      <c r="J7" s="7">
        <f>'blk, drift &amp; conc calc'!J162</f>
        <v>0.5308336387244368</v>
      </c>
      <c r="K7" s="7">
        <f>'blk, drift &amp; conc calc'!K166</f>
        <v>0.35123824368608214</v>
      </c>
      <c r="L7" s="7">
        <f>'blk, drift &amp; conc calc'!L162</f>
        <v>2.8029197454426353</v>
      </c>
      <c r="M7" s="7"/>
      <c r="N7" s="7">
        <f t="shared" si="0"/>
        <v>101.08116243545714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2.3531130679331085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57">
        <f>'blk, drift &amp; conc calc'!A167</f>
        <v>22</v>
      </c>
      <c r="B8" s="7" t="str">
        <f>'blk, drift &amp; conc calc'!B167</f>
        <v>drift-6</v>
      </c>
      <c r="C8" s="35">
        <f>'blk, drift &amp; conc calc'!C167</f>
        <v>49.80765342400237</v>
      </c>
      <c r="D8" s="7">
        <f>'blk, drift &amp; conc calc'!D167</f>
        <v>13.505644206082678</v>
      </c>
      <c r="E8" s="7">
        <f>'blk, drift &amp; conc calc'!E167</f>
        <v>12.50453155895879</v>
      </c>
      <c r="F8" s="7">
        <f>'blk, drift &amp; conc calc'!F167</f>
        <v>7.54486977709982</v>
      </c>
      <c r="G8" s="7">
        <f>'blk, drift &amp; conc calc'!G167</f>
        <v>0.1713739499416448</v>
      </c>
      <c r="H8" s="7">
        <f>'blk, drift &amp; conc calc'!H167</f>
        <v>11.5983926599999</v>
      </c>
      <c r="I8" s="7">
        <f>'blk, drift &amp; conc calc'!I167</f>
        <v>2.2637052315187995</v>
      </c>
      <c r="J8" s="7">
        <f>'blk, drift &amp; conc calc'!J167</f>
        <v>0.5308336387244367</v>
      </c>
      <c r="K8" s="7">
        <f>'blk, drift &amp; conc calc'!K167</f>
        <v>0.29592072840797007</v>
      </c>
      <c r="L8" s="7">
        <f>'blk, drift &amp; conc calc'!L167</f>
        <v>2.8029197454426344</v>
      </c>
      <c r="M8" s="7"/>
      <c r="N8" s="7">
        <f t="shared" si="0"/>
        <v>101.02584492017903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2.3531130679331085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57">
        <f>'blk, drift &amp; conc calc'!A172</f>
        <v>27</v>
      </c>
      <c r="B9" s="7" t="str">
        <f>'blk, drift &amp; conc calc'!B172</f>
        <v>drift-7</v>
      </c>
      <c r="C9" s="35">
        <f>'blk, drift &amp; conc calc'!C172</f>
        <v>49.80765342400237</v>
      </c>
      <c r="D9" s="7">
        <f>'blk, drift &amp; conc calc'!D172</f>
        <v>13.505644206082678</v>
      </c>
      <c r="E9" s="7">
        <f>'blk, drift &amp; conc calc'!E172</f>
        <v>12.50453155895879</v>
      </c>
      <c r="F9" s="7">
        <f>'blk, drift &amp; conc calc'!F172</f>
        <v>7.54486977709982</v>
      </c>
      <c r="G9" s="7">
        <f>'blk, drift &amp; conc calc'!G172</f>
        <v>0.17137394994164476</v>
      </c>
      <c r="H9" s="7">
        <f>'blk, drift &amp; conc calc'!H172</f>
        <v>11.5983926599999</v>
      </c>
      <c r="I9" s="7">
        <f>'blk, drift &amp; conc calc'!I172</f>
        <v>2.2637052315187987</v>
      </c>
      <c r="J9" s="7">
        <f>'blk, drift &amp; conc calc'!J172</f>
        <v>0.5308336387244368</v>
      </c>
      <c r="K9" s="7">
        <f>'blk, drift &amp; conc calc'!K168</f>
        <v>-0.010502382135671642</v>
      </c>
      <c r="L9" s="7">
        <f>'blk, drift &amp; conc calc'!L172</f>
        <v>2.8029197454426344</v>
      </c>
      <c r="M9" s="7"/>
      <c r="N9" s="7">
        <f t="shared" si="0"/>
        <v>100.71942180963539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2.3531130679331085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57">
        <f>'blk, drift &amp; conc calc'!A177</f>
        <v>32</v>
      </c>
      <c r="B10" s="40" t="str">
        <f>'blk, drift &amp; conc calc'!B177</f>
        <v>drift-8</v>
      </c>
      <c r="C10" s="91">
        <f>'blk, drift &amp; conc calc'!C177</f>
        <v>49.80765342400237</v>
      </c>
      <c r="D10" s="32">
        <f>'blk, drift &amp; conc calc'!D177</f>
        <v>13.505644206082678</v>
      </c>
      <c r="E10" s="32">
        <f>'blk, drift &amp; conc calc'!E177</f>
        <v>12.50453155895879</v>
      </c>
      <c r="F10" s="32">
        <f>'blk, drift &amp; conc calc'!F177</f>
        <v>7.54486977709982</v>
      </c>
      <c r="G10" s="32">
        <f>'blk, drift &amp; conc calc'!G177</f>
        <v>0.17137394994164476</v>
      </c>
      <c r="H10" s="32">
        <f>'blk, drift &amp; conc calc'!H177</f>
        <v>11.5983926599999</v>
      </c>
      <c r="I10" s="32">
        <f>'blk, drift &amp; conc calc'!I177</f>
        <v>2.2637052315187995</v>
      </c>
      <c r="J10" s="32">
        <f>'blk, drift &amp; conc calc'!J177</f>
        <v>0.5308336387244368</v>
      </c>
      <c r="K10" s="7">
        <f>'blk, drift &amp; conc calc'!K169</f>
        <v>0.018942043263895116</v>
      </c>
      <c r="L10" s="32">
        <f>'blk, drift &amp; conc calc'!L177</f>
        <v>2.8029197454426353</v>
      </c>
      <c r="M10" s="40"/>
      <c r="N10" s="7">
        <f>SUM(C10:L10)</f>
        <v>100.74886623503495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2.353113067933105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58"/>
      <c r="B11" s="35" t="s">
        <v>1260</v>
      </c>
      <c r="C11" s="35">
        <v>50.57586379569353</v>
      </c>
      <c r="D11" s="35">
        <v>14.621932899349021</v>
      </c>
      <c r="E11" s="35">
        <v>11.116675012518778</v>
      </c>
      <c r="F11" s="35">
        <v>8.162243365047571</v>
      </c>
      <c r="G11" s="35">
        <v>0.1902854281422133</v>
      </c>
      <c r="H11" s="35">
        <v>12.418627941912868</v>
      </c>
      <c r="I11" s="35">
        <v>1.842764146219329</v>
      </c>
      <c r="J11" s="35">
        <v>0.010015022533800702</v>
      </c>
      <c r="K11" s="35">
        <v>0.08012018027040561</v>
      </c>
      <c r="L11" s="35">
        <v>0.9814722083124685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0.7682103716911612</v>
      </c>
      <c r="D12" s="35">
        <f t="shared" si="1"/>
        <v>1.116288693266343</v>
      </c>
      <c r="E12" s="35">
        <f t="shared" si="1"/>
        <v>-1.3878565464400126</v>
      </c>
      <c r="F12" s="35">
        <f t="shared" si="1"/>
        <v>0.6173735879477507</v>
      </c>
      <c r="G12" s="35">
        <f t="shared" si="1"/>
        <v>0.018911478200568543</v>
      </c>
      <c r="H12" s="35">
        <f t="shared" si="1"/>
        <v>0.8202352819129679</v>
      </c>
      <c r="I12" s="35">
        <f t="shared" si="1"/>
        <v>-0.4209410852994706</v>
      </c>
      <c r="J12" s="35">
        <f t="shared" si="1"/>
        <v>-0.5208186161906361</v>
      </c>
      <c r="K12" s="35">
        <f t="shared" si="1"/>
        <v>-0.2711180634156765</v>
      </c>
      <c r="L12" s="35">
        <f t="shared" si="1"/>
        <v>-1.8214475371301668</v>
      </c>
      <c r="M12" s="35"/>
      <c r="N12" s="35">
        <f>N11-N7</f>
        <v>-1.081162435457145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-39.49688693206689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1.5189268438289598</v>
      </c>
      <c r="D13" s="35">
        <f t="shared" si="3"/>
        <v>7.634344248126326</v>
      </c>
      <c r="E13" s="35">
        <f t="shared" si="3"/>
        <v>-12.484457311895069</v>
      </c>
      <c r="F13" s="35">
        <f t="shared" si="3"/>
        <v>7.563773344366001</v>
      </c>
      <c r="G13" s="35">
        <f t="shared" si="3"/>
        <v>9.938479464877732</v>
      </c>
      <c r="H13" s="35">
        <f t="shared" si="3"/>
        <v>6.604878459597568</v>
      </c>
      <c r="I13" s="35">
        <f t="shared" si="3"/>
        <v>-22.842917047365294</v>
      </c>
      <c r="J13" s="35">
        <f t="shared" si="3"/>
        <v>-5200.373882663501</v>
      </c>
      <c r="K13" s="35">
        <f t="shared" si="3"/>
        <v>-338.38923290069124</v>
      </c>
      <c r="L13" s="35">
        <f t="shared" si="3"/>
        <v>-185.58320059433387</v>
      </c>
      <c r="M13" s="35"/>
      <c r="N13" s="35">
        <f>(N11-N7)/N11*100</f>
        <v>-1.081162435457145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-94.37726865487907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09"/>
      <c r="D14" s="109"/>
      <c r="E14" s="109"/>
      <c r="F14" s="109"/>
      <c r="G14" s="109"/>
      <c r="H14" s="109"/>
      <c r="I14" s="109"/>
      <c r="J14" s="109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57">
        <f>'blk, drift &amp; conc calc'!A148</f>
        <v>3</v>
      </c>
      <c r="B15" s="40" t="str">
        <f>'blk, drift &amp; conc calc'!B148</f>
        <v>bir-1-1</v>
      </c>
      <c r="C15" s="32">
        <f>'blk, drift &amp; conc calc'!C148</f>
        <v>46.72689957587531</v>
      </c>
      <c r="D15" s="32">
        <f>'blk, drift &amp; conc calc'!D148</f>
        <v>15.187524174569578</v>
      </c>
      <c r="E15" s="32">
        <f>'blk, drift &amp; conc calc'!E148</f>
        <v>11.278916714043987</v>
      </c>
      <c r="F15" s="32">
        <f>'blk, drift &amp; conc calc'!F148</f>
        <v>9.738607051884562</v>
      </c>
      <c r="G15" s="32">
        <f>'blk, drift &amp; conc calc'!G148</f>
        <v>0.17530899692027258</v>
      </c>
      <c r="H15" s="32">
        <f>'blk, drift &amp; conc calc'!H148</f>
        <v>12.93097109839735</v>
      </c>
      <c r="I15" s="32">
        <f>'blk, drift &amp; conc calc'!I148</f>
        <v>1.7474646349682366</v>
      </c>
      <c r="J15" s="32">
        <f>'blk, drift &amp; conc calc'!J148</f>
        <v>0.02322520317050709</v>
      </c>
      <c r="K15" s="32">
        <f>'blk, drift &amp; conc calc'!K148</f>
        <v>0.004062082987829363</v>
      </c>
      <c r="L15" s="32">
        <f>'blk, drift &amp; conc calc'!L148</f>
        <v>0.9640740051369544</v>
      </c>
      <c r="M15" s="7"/>
      <c r="N15" s="7">
        <f>SUM(C15:L15)</f>
        <v>98.77705353795459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18.154380154548978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57">
        <f>'blk, drift &amp; conc calc'!A163</f>
        <v>18</v>
      </c>
      <c r="B16" s="40" t="str">
        <f>'blk, drift &amp; conc calc'!B163</f>
        <v>bir-1-2</v>
      </c>
      <c r="C16" s="32">
        <f>'blk, drift &amp; conc calc'!C163</f>
        <v>46.990852589536374</v>
      </c>
      <c r="D16" s="32">
        <f>'blk, drift &amp; conc calc'!D163</f>
        <v>15.236327086183845</v>
      </c>
      <c r="E16" s="32">
        <f>'blk, drift &amp; conc calc'!E163</f>
        <v>11.413136523066752</v>
      </c>
      <c r="F16" s="32">
        <f>'blk, drift &amp; conc calc'!F163</f>
        <v>9.808069279847919</v>
      </c>
      <c r="G16" s="32">
        <f>'blk, drift &amp; conc calc'!G163</f>
        <v>0.1692124753431263</v>
      </c>
      <c r="H16" s="32">
        <f>'blk, drift &amp; conc calc'!H163</f>
        <v>13.240083934951652</v>
      </c>
      <c r="I16" s="32">
        <f>'blk, drift &amp; conc calc'!I163</f>
        <v>1.792588723507081</v>
      </c>
      <c r="J16" s="32">
        <f>'blk, drift &amp; conc calc'!J163</f>
        <v>0.02417223733190168</v>
      </c>
      <c r="K16" s="40">
        <f>'blk, drift &amp; conc calc'!K163</f>
        <v>0.042472656948086225</v>
      </c>
      <c r="L16" s="32">
        <f>'blk, drift &amp; conc calc'!L163</f>
        <v>0.9694180717988929</v>
      </c>
      <c r="M16" s="7"/>
      <c r="N16" s="7">
        <f>SUM(C16:L16)</f>
        <v>99.68633357851564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18.056271102434817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59"/>
      <c r="B17" s="35" t="s">
        <v>1062</v>
      </c>
      <c r="C17" s="35">
        <v>47.59541908977235</v>
      </c>
      <c r="D17" s="35">
        <v>15.382172558204157</v>
      </c>
      <c r="E17" s="35">
        <v>11.214099994045611</v>
      </c>
      <c r="F17" s="35">
        <v>9.626262826747118</v>
      </c>
      <c r="G17" s="35">
        <v>0.17366969017327274</v>
      </c>
      <c r="H17" s="35">
        <v>13.198896453168729</v>
      </c>
      <c r="I17" s="35">
        <v>1.8061647778020367</v>
      </c>
      <c r="J17" s="35">
        <v>0.029771946886846753</v>
      </c>
      <c r="K17" s="35">
        <v>0.020840362820792734</v>
      </c>
      <c r="L17" s="35">
        <v>0.9527023003790961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0.7365430070665084</v>
      </c>
      <c r="D18" s="35">
        <f aca="true" t="shared" si="5" ref="D18:L18">D17-AVERAGE(D15:D16)</f>
        <v>0.17024692782744566</v>
      </c>
      <c r="E18" s="35">
        <f t="shared" si="5"/>
        <v>-0.13192662450975945</v>
      </c>
      <c r="F18" s="35">
        <f t="shared" si="5"/>
        <v>-0.14707533911912307</v>
      </c>
      <c r="G18" s="35">
        <f t="shared" si="5"/>
        <v>0.0014089540415732904</v>
      </c>
      <c r="H18" s="35">
        <f t="shared" si="5"/>
        <v>0.11336893649422741</v>
      </c>
      <c r="I18" s="35">
        <f t="shared" si="5"/>
        <v>0.036138098564377996</v>
      </c>
      <c r="J18" s="35">
        <f t="shared" si="5"/>
        <v>0.00607322663564237</v>
      </c>
      <c r="K18" s="35">
        <f t="shared" si="5"/>
        <v>-0.0024270071471650598</v>
      </c>
      <c r="L18" s="35">
        <f t="shared" si="5"/>
        <v>-0.014043738088827529</v>
      </c>
      <c r="M18" s="35"/>
      <c r="N18" s="35">
        <f>N17-AVERAGE(N15:N16)</f>
        <v>0.768306441764878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-25.894674371508103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1.547508187032189</v>
      </c>
      <c r="D19" s="35">
        <f aca="true" t="shared" si="7" ref="D19:L19">(D17-AVERAGE(D15:D16))/D17*100</f>
        <v>1.1067807696426057</v>
      </c>
      <c r="E19" s="35">
        <f t="shared" si="7"/>
        <v>-1.1764352429513645</v>
      </c>
      <c r="F19" s="35">
        <f t="shared" si="7"/>
        <v>-1.5278550125440777</v>
      </c>
      <c r="G19" s="35">
        <f t="shared" si="7"/>
        <v>0.8112837883038524</v>
      </c>
      <c r="H19" s="35">
        <f t="shared" si="7"/>
        <v>0.858927387577242</v>
      </c>
      <c r="I19" s="35">
        <f t="shared" si="7"/>
        <v>2.0008195823835786</v>
      </c>
      <c r="J19" s="35">
        <f t="shared" si="7"/>
        <v>20.3991585055713</v>
      </c>
      <c r="K19" s="35">
        <f t="shared" si="7"/>
        <v>-11.645704866249254</v>
      </c>
      <c r="L19" s="35">
        <f t="shared" si="7"/>
        <v>-1.4740951169362446</v>
      </c>
      <c r="M19" s="35"/>
      <c r="N19" s="35">
        <f>(N17-AVERAGE(N15:N16))/N17*100</f>
        <v>0.768306441764878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-58.851532662518416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57">
        <f>'blk, drift &amp; conc calc'!A150</f>
        <v>5</v>
      </c>
      <c r="B21" s="7" t="str">
        <f>'blk, drift &amp; conc calc'!B150</f>
        <v>jp-1-1</v>
      </c>
      <c r="C21" s="7">
        <f>'blk, drift &amp; conc calc'!C150</f>
        <v>43.63740042250161</v>
      </c>
      <c r="D21" s="7">
        <f>'blk, drift &amp; conc calc'!D150</f>
        <v>0.6828347914096585</v>
      </c>
      <c r="E21" s="7">
        <f>'blk, drift &amp; conc calc'!E150</f>
        <v>8.425384065758756</v>
      </c>
      <c r="F21" s="7">
        <f>'blk, drift &amp; conc calc'!F150</f>
        <v>46.39550100898393</v>
      </c>
      <c r="G21" s="7">
        <f>'blk, drift &amp; conc calc'!G150</f>
        <v>0.12344571277437856</v>
      </c>
      <c r="H21" s="7">
        <f>'blk, drift &amp; conc calc'!H150</f>
        <v>0.5261492467500265</v>
      </c>
      <c r="I21" s="7">
        <f>'blk, drift &amp; conc calc'!I150</f>
        <v>0.021546083374043016</v>
      </c>
      <c r="J21" s="7">
        <f>'blk, drift &amp; conc calc'!J150</f>
        <v>0.006964344119655645</v>
      </c>
      <c r="K21" s="7">
        <f>'blk, drift &amp; conc calc'!K150</f>
        <v>-0.01503026976554223</v>
      </c>
      <c r="L21" s="7">
        <f>'blk, drift &amp; conc calc'!L150</f>
        <v>0.0077016714747152465</v>
      </c>
      <c r="M21" s="7"/>
      <c r="N21" s="7">
        <f>SUM(C21:L21)</f>
        <v>99.81189707738123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19.185630712427265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57">
        <f>'blk, drift &amp; conc calc'!A169</f>
        <v>24</v>
      </c>
      <c r="B22" s="7" t="str">
        <f>'blk, drift &amp; conc calc'!B169</f>
        <v>jp-1-2</v>
      </c>
      <c r="C22" s="7">
        <f>'blk, drift &amp; conc calc'!C169</f>
        <v>43.66065219386589</v>
      </c>
      <c r="D22" s="7">
        <f>'blk, drift &amp; conc calc'!D169</f>
        <v>0.6884479695521667</v>
      </c>
      <c r="E22" s="7">
        <f>'blk, drift &amp; conc calc'!E169</f>
        <v>8.636541113438682</v>
      </c>
      <c r="F22" s="7">
        <f>'blk, drift &amp; conc calc'!F169</f>
        <v>45.74337091783658</v>
      </c>
      <c r="G22" s="7">
        <f>'blk, drift &amp; conc calc'!G169</f>
        <v>0.12321029264282324</v>
      </c>
      <c r="H22" s="7">
        <f>'blk, drift &amp; conc calc'!H169</f>
        <v>0.5480445675353783</v>
      </c>
      <c r="I22" s="7">
        <f>'blk, drift &amp; conc calc'!I169</f>
        <v>0.03222774358282569</v>
      </c>
      <c r="J22" s="7">
        <f>'blk, drift &amp; conc calc'!J169</f>
        <v>0.008174129780175706</v>
      </c>
      <c r="K22" s="7">
        <f>'blk, drift &amp; conc calc'!K169</f>
        <v>0.018942043263895116</v>
      </c>
      <c r="L22" s="7">
        <f>'blk, drift &amp; conc calc'!L169</f>
        <v>0.008424644135620869</v>
      </c>
      <c r="M22" s="7"/>
      <c r="N22" s="7">
        <f>SUM(C22:L22)</f>
        <v>99.46803561563404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16.077185998875787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59"/>
      <c r="B23" s="35" t="s">
        <v>1089</v>
      </c>
      <c r="C23" s="35">
        <v>43.82037575093318</v>
      </c>
      <c r="D23" s="35">
        <v>0.6824315242004696</v>
      </c>
      <c r="E23" s="35">
        <v>8.654472511451408</v>
      </c>
      <c r="F23" s="35">
        <v>46.11582724142567</v>
      </c>
      <c r="G23" s="35">
        <v>0.12511244610341943</v>
      </c>
      <c r="H23" s="35">
        <v>0.5686929368337247</v>
      </c>
      <c r="I23" s="35">
        <v>0.021713730315469488</v>
      </c>
      <c r="J23" s="35">
        <v>0.003101961473638498</v>
      </c>
      <c r="K23" s="35">
        <v>0.0020679743157589986</v>
      </c>
      <c r="L23" s="35">
        <v>0.006203922947276996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59"/>
      <c r="B24" s="35"/>
      <c r="C24" s="35">
        <f aca="true" t="shared" si="9" ref="C24:L24">C23-AVERAGE(C21:C22)</f>
        <v>0.1713494427494311</v>
      </c>
      <c r="D24" s="35">
        <f t="shared" si="9"/>
        <v>-0.003209856280443013</v>
      </c>
      <c r="E24" s="35">
        <f t="shared" si="9"/>
        <v>0.12350992185268872</v>
      </c>
      <c r="F24" s="35">
        <f t="shared" si="9"/>
        <v>0.046391278015413207</v>
      </c>
      <c r="G24" s="35">
        <f t="shared" si="9"/>
        <v>0.0017844433948185356</v>
      </c>
      <c r="H24" s="35">
        <f t="shared" si="9"/>
        <v>0.031596029691022265</v>
      </c>
      <c r="I24" s="35">
        <f t="shared" si="9"/>
        <v>-0.005173183162964865</v>
      </c>
      <c r="J24" s="35">
        <f t="shared" si="9"/>
        <v>-0.004467275476277177</v>
      </c>
      <c r="K24" s="35">
        <f t="shared" si="9"/>
        <v>0.00011208756658255504</v>
      </c>
      <c r="L24" s="35">
        <f t="shared" si="9"/>
        <v>-0.0018592348578910624</v>
      </c>
      <c r="M24" s="35"/>
      <c r="N24" s="35">
        <f>N23-AVERAGE(N21:N22)</f>
        <v>0.3600336534923656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10.391408355651526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59"/>
      <c r="B25" s="35"/>
      <c r="C25" s="35">
        <f aca="true" t="shared" si="11" ref="C25:L25">(C23-AVERAGE(C21:C22))/C23*100</f>
        <v>0.39102686778257967</v>
      </c>
      <c r="D25" s="35">
        <f t="shared" si="11"/>
        <v>-0.4703558037128562</v>
      </c>
      <c r="E25" s="35">
        <f t="shared" si="11"/>
        <v>1.4271224697896159</v>
      </c>
      <c r="F25" s="35">
        <f t="shared" si="11"/>
        <v>0.10059730203373671</v>
      </c>
      <c r="G25" s="35">
        <f t="shared" si="11"/>
        <v>1.4262716863064875</v>
      </c>
      <c r="H25" s="35">
        <f t="shared" si="11"/>
        <v>5.555903308196065</v>
      </c>
      <c r="I25" s="35">
        <f t="shared" si="11"/>
        <v>-23.82447920189623</v>
      </c>
      <c r="J25" s="35">
        <f t="shared" si="11"/>
        <v>-144.01453771239818</v>
      </c>
      <c r="K25" s="35">
        <f t="shared" si="11"/>
        <v>5.420162413449322</v>
      </c>
      <c r="L25" s="35">
        <f t="shared" si="11"/>
        <v>-29.968696801869715</v>
      </c>
      <c r="M25" s="35"/>
      <c r="N25" s="35">
        <f>(N23-AVERAGE(N21:N22))/N23*100</f>
        <v>0.3600336534923656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143.52773971894374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57">
        <f>'blk, drift &amp; conc calc'!A156</f>
        <v>11</v>
      </c>
      <c r="B27" s="32" t="str">
        <f>'blk, drift &amp; conc calc'!B156</f>
        <v>ja-3-1</v>
      </c>
      <c r="C27" s="32">
        <f>'blk, drift &amp; conc calc'!C156</f>
        <v>62.17755263699947</v>
      </c>
      <c r="D27" s="32">
        <f>'blk, drift &amp; conc calc'!D156</f>
        <v>15.678933747747642</v>
      </c>
      <c r="E27" s="32">
        <f>'blk, drift &amp; conc calc'!E156</f>
        <v>6.601419072584287</v>
      </c>
      <c r="F27" s="32">
        <f>'blk, drift &amp; conc calc'!F156</f>
        <v>3.838812475365981</v>
      </c>
      <c r="G27" s="32">
        <f>'blk, drift &amp; conc calc'!G156</f>
        <v>0.1082536000123583</v>
      </c>
      <c r="H27" s="32">
        <f>'blk, drift &amp; conc calc'!H156</f>
        <v>6.402970526306569</v>
      </c>
      <c r="I27" s="32">
        <f>'blk, drift &amp; conc calc'!I156</f>
        <v>3.205177605366512</v>
      </c>
      <c r="J27" s="32">
        <f>'blk, drift &amp; conc calc'!J156</f>
        <v>1.4488083023337786</v>
      </c>
      <c r="K27" s="32">
        <f>'blk, drift &amp; conc calc'!K156</f>
        <v>0.09465504322264398</v>
      </c>
      <c r="L27" s="32">
        <f>'blk, drift &amp; conc calc'!L156</f>
        <v>0.6720073428674092</v>
      </c>
      <c r="M27" s="7"/>
      <c r="N27" s="7">
        <f>SUM(C27:L27)</f>
        <v>100.22859035280666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13.264627981799183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57">
        <f>'blk, drift &amp; conc calc'!A173</f>
        <v>28</v>
      </c>
      <c r="B28" s="32" t="str">
        <f>'blk, drift &amp; conc calc'!B173</f>
        <v>ja-3-2</v>
      </c>
      <c r="C28" s="32">
        <f>'blk, drift &amp; conc calc'!C173</f>
        <v>63.76638195310661</v>
      </c>
      <c r="D28" s="32">
        <f>'blk, drift &amp; conc calc'!D173</f>
        <v>15.783115871070928</v>
      </c>
      <c r="E28" s="32">
        <f>'blk, drift &amp; conc calc'!E173</f>
        <v>6.487332702268704</v>
      </c>
      <c r="F28" s="32">
        <f>'blk, drift &amp; conc calc'!F173</f>
        <v>3.762017131369236</v>
      </c>
      <c r="G28" s="32">
        <f>'blk, drift &amp; conc calc'!G173</f>
        <v>0.10827908388621552</v>
      </c>
      <c r="H28" s="32">
        <f>'blk, drift &amp; conc calc'!H173</f>
        <v>6.540071936582206</v>
      </c>
      <c r="I28" s="32">
        <f>'blk, drift &amp; conc calc'!I173</f>
        <v>3.195890619555224</v>
      </c>
      <c r="J28" s="32">
        <f>'blk, drift &amp; conc calc'!J173</f>
        <v>1.3748109459537212</v>
      </c>
      <c r="K28" s="32">
        <f>'blk, drift &amp; conc calc'!K173</f>
        <v>0.13648566512534</v>
      </c>
      <c r="L28" s="32">
        <f>'blk, drift &amp; conc calc'!L173</f>
        <v>0.6880092288860509</v>
      </c>
      <c r="M28" s="7"/>
      <c r="N28" s="7">
        <f>SUM(C28:L28)</f>
        <v>101.84239513780423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18.836225977755923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58"/>
      <c r="B29" s="35" t="s">
        <v>1266</v>
      </c>
      <c r="C29" s="35">
        <v>62.32609348413574</v>
      </c>
      <c r="D29" s="35">
        <v>15.574016614953463</v>
      </c>
      <c r="E29" s="35">
        <v>6.605945350815736</v>
      </c>
      <c r="F29" s="35">
        <v>3.7233510159143237</v>
      </c>
      <c r="G29" s="35">
        <v>0.1040936843158843</v>
      </c>
      <c r="H29" s="35">
        <v>6.245621058953059</v>
      </c>
      <c r="I29" s="35">
        <v>3.1928735862276056</v>
      </c>
      <c r="J29" s="35">
        <v>1.4112701431288162</v>
      </c>
      <c r="K29" s="35">
        <v>0.1161044940446402</v>
      </c>
      <c r="L29" s="35">
        <v>0.7006305675107597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59"/>
      <c r="B30" s="35"/>
      <c r="C30" s="35">
        <f>C29-AVERAGE(C27:C28)</f>
        <v>-0.6458738109173012</v>
      </c>
      <c r="D30" s="35">
        <f aca="true" t="shared" si="13" ref="D30:L30">D29-AVERAGE(D27:D28)</f>
        <v>-0.15700819445582148</v>
      </c>
      <c r="E30" s="35">
        <f t="shared" si="13"/>
        <v>0.0615694633892403</v>
      </c>
      <c r="F30" s="35">
        <f t="shared" si="13"/>
        <v>-0.07706378745328513</v>
      </c>
      <c r="G30" s="35">
        <f t="shared" si="13"/>
        <v>-0.004172657633402618</v>
      </c>
      <c r="H30" s="35">
        <f t="shared" si="13"/>
        <v>-0.2259001724913281</v>
      </c>
      <c r="I30" s="35">
        <f t="shared" si="13"/>
        <v>-0.007660526233262299</v>
      </c>
      <c r="J30" s="35">
        <f t="shared" si="13"/>
        <v>-0.0005394810149337292</v>
      </c>
      <c r="K30" s="35">
        <f t="shared" si="13"/>
        <v>0.0005341398706482092</v>
      </c>
      <c r="L30" s="35">
        <f t="shared" si="13"/>
        <v>0.020622281634029682</v>
      </c>
      <c r="M30" s="35"/>
      <c r="N30" s="35">
        <f>N29-AVERAGE(N27:N28)</f>
        <v>-1.0354927453054472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-5.949573020222445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59"/>
      <c r="B31" s="35"/>
      <c r="C31" s="35">
        <f aca="true" t="shared" si="15" ref="C31:L31">(C29-AVERAGE(C27:C28))/C29*100</f>
        <v>-1.0362815553034774</v>
      </c>
      <c r="D31" s="35">
        <f t="shared" si="15"/>
        <v>-1.0081419478201232</v>
      </c>
      <c r="E31" s="35">
        <f t="shared" si="15"/>
        <v>0.93203107382106</v>
      </c>
      <c r="F31" s="35">
        <f t="shared" si="15"/>
        <v>-2.0697427431337947</v>
      </c>
      <c r="G31" s="35">
        <f t="shared" si="15"/>
        <v>-4.008559847627458</v>
      </c>
      <c r="H31" s="35">
        <f t="shared" si="15"/>
        <v>-3.616936896411632</v>
      </c>
      <c r="I31" s="35">
        <f t="shared" si="15"/>
        <v>-0.23992576049066966</v>
      </c>
      <c r="J31" s="35">
        <f t="shared" si="15"/>
        <v>-0.03822662993051694</v>
      </c>
      <c r="K31" s="35">
        <f t="shared" si="15"/>
        <v>0.4600509868660567</v>
      </c>
      <c r="L31" s="35">
        <f t="shared" si="15"/>
        <v>2.943388797222722</v>
      </c>
      <c r="M31" s="35"/>
      <c r="N31" s="35">
        <f>(N29-AVERAGE(N27:N28))/N29*100</f>
        <v>-1.0354927453054472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-27.04351372828384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0">
        <f>'blk, drift &amp; conc calc'!A158</f>
        <v>13</v>
      </c>
      <c r="B33" s="1" t="str">
        <f>'blk, drift &amp; conc calc'!B158</f>
        <v>dts-1-1</v>
      </c>
      <c r="C33" s="7">
        <f>'blk, drift &amp; conc calc'!C158</f>
        <v>40.470553609177465</v>
      </c>
      <c r="D33" s="7">
        <f>'blk, drift &amp; conc calc'!D158</f>
        <v>0.1764828155884596</v>
      </c>
      <c r="E33" s="7">
        <f>'blk, drift &amp; conc calc'!E158</f>
        <v>8.533800823575229</v>
      </c>
      <c r="F33" s="7">
        <f>'blk, drift &amp; conc calc'!F158</f>
        <v>48.006025044199994</v>
      </c>
      <c r="G33" s="7">
        <f>'blk, drift &amp; conc calc'!G158</f>
        <v>0.11761250467691631</v>
      </c>
      <c r="H33" s="7">
        <f>'blk, drift &amp; conc calc'!H158</f>
        <v>0.03894059026754157</v>
      </c>
      <c r="I33" s="7">
        <f>'blk, drift &amp; conc calc'!I158</f>
        <v>0.006630812297482966</v>
      </c>
      <c r="J33" s="7">
        <f>'blk, drift &amp; conc calc'!J158</f>
        <v>0.004810491333637976</v>
      </c>
      <c r="K33" s="7">
        <f>'blk, drift &amp; conc calc'!K158</f>
        <v>-0.02508494978838649</v>
      </c>
      <c r="L33" s="7">
        <f>'blk, drift &amp; conc calc'!L158</f>
        <v>0.007569998843034025</v>
      </c>
      <c r="N33" s="7">
        <f>SUM(C33:L33)</f>
        <v>97.33734174017138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18.569955035277946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57">
        <f>'blk, drift &amp; conc calc'!A175</f>
        <v>30</v>
      </c>
      <c r="B34" s="7" t="str">
        <f>'blk, drift &amp; conc calc'!B175</f>
        <v>dts-1-2</v>
      </c>
      <c r="C34" s="7">
        <f>'blk, drift &amp; conc calc'!C175</f>
        <v>40.464860627946706</v>
      </c>
      <c r="D34" s="7">
        <f>'blk, drift &amp; conc calc'!D175</f>
        <v>0.18184713128323857</v>
      </c>
      <c r="E34" s="7">
        <f>'blk, drift &amp; conc calc'!E175</f>
        <v>8.60847834303401</v>
      </c>
      <c r="F34" s="7">
        <f>'blk, drift &amp; conc calc'!F175</f>
        <v>47.10045289150565</v>
      </c>
      <c r="G34" s="7">
        <f>'blk, drift &amp; conc calc'!G175</f>
        <v>0.1202957546023868</v>
      </c>
      <c r="H34" s="7">
        <f>'blk, drift &amp; conc calc'!H175</f>
        <v>0.05816736963161829</v>
      </c>
      <c r="I34" s="7">
        <f>'blk, drift &amp; conc calc'!I175</f>
        <v>0.015182918748658536</v>
      </c>
      <c r="J34" s="7">
        <f>'blk, drift &amp; conc calc'!J175</f>
        <v>0.0017258656530536223</v>
      </c>
      <c r="K34" s="7">
        <f>'blk, drift &amp; conc calc'!K175</f>
        <v>-0.018290404530962447</v>
      </c>
      <c r="L34" s="7">
        <f>'blk, drift &amp; conc calc'!L175</f>
        <v>0.0077982376831641</v>
      </c>
      <c r="N34" s="7">
        <f>SUM(C34:L34)</f>
        <v>96.54051873555753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-0.6438127614378253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59"/>
      <c r="B35" s="35" t="s">
        <v>1126</v>
      </c>
      <c r="C35" s="35">
        <v>40.74122616875194</v>
      </c>
      <c r="D35" s="35">
        <v>0.19155736134775725</v>
      </c>
      <c r="E35" s="35">
        <v>8.751146823676487</v>
      </c>
      <c r="F35" s="35">
        <v>49.996471311764644</v>
      </c>
      <c r="G35" s="35">
        <v>0.12098359664068876</v>
      </c>
      <c r="H35" s="35">
        <v>0.17139342857430911</v>
      </c>
      <c r="I35" s="35">
        <v>0.010081966386724065</v>
      </c>
      <c r="J35" s="35">
        <v>0.010081966386724065</v>
      </c>
      <c r="K35" s="35">
        <v>0.0020163932773448134</v>
      </c>
      <c r="L35" s="35">
        <v>0.005040983193362033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 aca="true" t="shared" si="17" ref="C36:L36">C35-C33</f>
        <v>0.27067255957447856</v>
      </c>
      <c r="D36" s="35">
        <f t="shared" si="17"/>
        <v>0.015074545759297647</v>
      </c>
      <c r="E36" s="35">
        <f t="shared" si="17"/>
        <v>0.2173460001012586</v>
      </c>
      <c r="F36" s="35">
        <f t="shared" si="17"/>
        <v>1.99044626756465</v>
      </c>
      <c r="G36" s="35">
        <f t="shared" si="17"/>
        <v>0.0033710919637724573</v>
      </c>
      <c r="H36" s="35">
        <f t="shared" si="17"/>
        <v>0.13245283830676755</v>
      </c>
      <c r="I36" s="35">
        <f t="shared" si="17"/>
        <v>0.0034511540892410994</v>
      </c>
      <c r="J36" s="35">
        <f t="shared" si="17"/>
        <v>0.00527147505308609</v>
      </c>
      <c r="K36" s="35">
        <f t="shared" si="17"/>
        <v>0.027101343065731302</v>
      </c>
      <c r="L36" s="35">
        <f t="shared" si="17"/>
        <v>-0.0025290156496719923</v>
      </c>
      <c r="M36" s="35"/>
      <c r="N36" s="35">
        <f>N35-N33</f>
        <v>2.6626582598286177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-15.069955035277946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 aca="true" t="shared" si="19" ref="C37:L37">(C35-C33)/C35*100</f>
        <v>0.6643701847689634</v>
      </c>
      <c r="D37" s="35">
        <f t="shared" si="19"/>
        <v>7.8694682643550316</v>
      </c>
      <c r="E37" s="35">
        <f t="shared" si="19"/>
        <v>2.483628768668611</v>
      </c>
      <c r="F37" s="35">
        <f t="shared" si="19"/>
        <v>3.9811735015312553</v>
      </c>
      <c r="G37" s="35">
        <f t="shared" si="19"/>
        <v>2.7864041550891567</v>
      </c>
      <c r="H37" s="35">
        <f t="shared" si="19"/>
        <v>77.27999807725502</v>
      </c>
      <c r="I37" s="35">
        <f t="shared" si="19"/>
        <v>34.2309620649557</v>
      </c>
      <c r="J37" s="35">
        <f t="shared" si="19"/>
        <v>52.286179609045</v>
      </c>
      <c r="K37" s="35">
        <f t="shared" si="19"/>
        <v>1344.0504573303454</v>
      </c>
      <c r="L37" s="35">
        <f t="shared" si="19"/>
        <v>-50.16909504880319</v>
      </c>
      <c r="M37" s="35"/>
      <c r="N37" s="35">
        <f>(N35-N33)/N35*100</f>
        <v>2.6626582598286177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-430.57014386508416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26" customFormat="1" ht="11.25">
      <c r="A38" s="161"/>
      <c r="B38" s="120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0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:26" ht="11.25">
      <c r="A39" s="157">
        <f>'blk, drift &amp; conc calc'!A166</f>
        <v>21</v>
      </c>
      <c r="B39" s="7" t="str">
        <f>'blk, drift &amp; conc calc'!B166</f>
        <v>jb3-1</v>
      </c>
      <c r="C39" s="7">
        <f>'blk, drift &amp; conc calc'!C166</f>
        <v>49.64929359914268</v>
      </c>
      <c r="D39" s="7">
        <f>'blk, drift &amp; conc calc'!D166</f>
        <v>17.169022202710998</v>
      </c>
      <c r="E39" s="7">
        <f>'blk, drift &amp; conc calc'!E166</f>
        <v>11.815023160077965</v>
      </c>
      <c r="F39" s="7">
        <f>'blk, drift &amp; conc calc'!F166</f>
        <v>5.412488038109017</v>
      </c>
      <c r="G39" s="7">
        <f>'blk, drift &amp; conc calc'!G166</f>
        <v>0.17537230226952508</v>
      </c>
      <c r="H39" s="7">
        <f>'blk, drift &amp; conc calc'!H166</f>
        <v>9.968235382297312</v>
      </c>
      <c r="I39" s="7">
        <f>'blk, drift &amp; conc calc'!I166</f>
        <v>2.7863551932529793</v>
      </c>
      <c r="J39" s="7">
        <f>'blk, drift &amp; conc calc'!J166</f>
        <v>0.7788480034958234</v>
      </c>
      <c r="K39" s="7">
        <f>'blk, drift &amp; conc calc'!K166</f>
        <v>0.35123824368608214</v>
      </c>
      <c r="L39" s="7">
        <f>'blk, drift &amp; conc calc'!L166</f>
        <v>1.4232357432329088</v>
      </c>
      <c r="M39" s="7"/>
      <c r="N39" s="7">
        <f>SUM(C39:L39)</f>
        <v>99.5291118682753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19.75220996431092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57">
        <f>'blk, drift &amp; conc calc'!A176</f>
        <v>31</v>
      </c>
      <c r="B40" s="7" t="str">
        <f>'blk, drift &amp; conc calc'!B176</f>
        <v>jb3-2</v>
      </c>
      <c r="C40" s="7">
        <f>'blk, drift &amp; conc calc'!C176</f>
        <v>51.54336448808687</v>
      </c>
      <c r="D40" s="7">
        <f>'blk, drift &amp; conc calc'!D176</f>
        <v>17.083299501002713</v>
      </c>
      <c r="E40" s="7">
        <f>'blk, drift &amp; conc calc'!E176</f>
        <v>11.807510337026113</v>
      </c>
      <c r="F40" s="7">
        <f>'blk, drift &amp; conc calc'!F176</f>
        <v>5.237326421666396</v>
      </c>
      <c r="G40" s="7">
        <f>'blk, drift &amp; conc calc'!G176</f>
        <v>0.18358039401962967</v>
      </c>
      <c r="H40" s="7">
        <f>'blk, drift &amp; conc calc'!H176</f>
        <v>9.773938373457352</v>
      </c>
      <c r="I40" s="7">
        <f>'blk, drift &amp; conc calc'!I176</f>
        <v>2.776303810635156</v>
      </c>
      <c r="J40" s="7">
        <f>'blk, drift &amp; conc calc'!J176</f>
        <v>0.7759167557949651</v>
      </c>
      <c r="K40" s="7">
        <f>'blk, drift &amp; conc calc'!K176</f>
        <v>0.2667119402442279</v>
      </c>
      <c r="L40" s="7">
        <f>'blk, drift &amp; conc calc'!L176</f>
        <v>1.414114128098088</v>
      </c>
      <c r="M40" s="7"/>
      <c r="N40" s="7">
        <f>SUM(C40:L40)</f>
        <v>100.86206615003152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10.99442106427869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59"/>
      <c r="B41" s="35" t="s">
        <v>1234</v>
      </c>
      <c r="C41" s="35">
        <v>50.96</v>
      </c>
      <c r="D41" s="35">
        <v>17.2</v>
      </c>
      <c r="E41" s="35">
        <v>11.82</v>
      </c>
      <c r="F41" s="35">
        <v>5.19</v>
      </c>
      <c r="G41" s="35">
        <v>0.177</v>
      </c>
      <c r="H41" s="35">
        <v>9.79</v>
      </c>
      <c r="I41" s="35">
        <v>2.73</v>
      </c>
      <c r="J41" s="35">
        <v>0.78</v>
      </c>
      <c r="K41" s="35">
        <v>0.294</v>
      </c>
      <c r="L41" s="35">
        <v>1.44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0.36367095638522784</v>
      </c>
      <c r="D42" s="35">
        <f t="shared" si="21"/>
        <v>0.07383914814314352</v>
      </c>
      <c r="E42" s="35">
        <f t="shared" si="21"/>
        <v>0.008733251447960555</v>
      </c>
      <c r="F42" s="35">
        <f t="shared" si="21"/>
        <v>-0.13490722988770631</v>
      </c>
      <c r="G42" s="35">
        <f t="shared" si="21"/>
        <v>-0.002476348144577367</v>
      </c>
      <c r="H42" s="35">
        <f t="shared" si="21"/>
        <v>-0.0810868778773326</v>
      </c>
      <c r="I42" s="35">
        <f t="shared" si="21"/>
        <v>-0.0513295019440676</v>
      </c>
      <c r="J42" s="35">
        <f t="shared" si="21"/>
        <v>0.0026176203546057764</v>
      </c>
      <c r="K42" s="35">
        <f t="shared" si="21"/>
        <v>-0.014975091965155063</v>
      </c>
      <c r="L42" s="35">
        <f t="shared" si="21"/>
        <v>0.021325064334501542</v>
      </c>
      <c r="M42" s="35"/>
      <c r="N42" s="35">
        <f>N41-N39</f>
        <v>0.4708881317247062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22.09779003568908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 aca="true" t="shared" si="23" ref="C43:L43">(C41-AVERAGE(C39:C40))/C41*100</f>
        <v>0.7136400243038222</v>
      </c>
      <c r="D43" s="35">
        <f t="shared" si="23"/>
        <v>0.429297372925253</v>
      </c>
      <c r="E43" s="35">
        <f t="shared" si="23"/>
        <v>0.07388537604027542</v>
      </c>
      <c r="F43" s="35">
        <f t="shared" si="23"/>
        <v>-2.5993685912852853</v>
      </c>
      <c r="G43" s="35">
        <f t="shared" si="23"/>
        <v>-1.399066748348795</v>
      </c>
      <c r="H43" s="35">
        <f t="shared" si="23"/>
        <v>-0.828262286796043</v>
      </c>
      <c r="I43" s="35">
        <f t="shared" si="23"/>
        <v>-1.8802015364127327</v>
      </c>
      <c r="J43" s="35">
        <f t="shared" si="23"/>
        <v>0.3355923531545867</v>
      </c>
      <c r="K43" s="35">
        <f t="shared" si="23"/>
        <v>-5.0935686956309745</v>
      </c>
      <c r="L43" s="35">
        <f t="shared" si="23"/>
        <v>1.480907245451496</v>
      </c>
      <c r="M43" s="35"/>
      <c r="N43" s="35">
        <f>(N41-N39)/N41*100</f>
        <v>0.4708881317247063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52.80236567667641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57">
        <f>'blk, drift &amp; conc calc'!A153</f>
        <v>8</v>
      </c>
      <c r="B45" s="40" t="str">
        <f>'blk, drift &amp; conc calc'!B153</f>
        <v>244r1  16-26</v>
      </c>
      <c r="C45" s="32">
        <f>'blk, drift &amp; conc calc'!C153</f>
        <v>52.545838039696775</v>
      </c>
      <c r="D45" s="32">
        <f>'blk, drift &amp; conc calc'!D153</f>
        <v>16.951079473442718</v>
      </c>
      <c r="E45" s="32">
        <f>'blk, drift &amp; conc calc'!E153</f>
        <v>6.165495702782112</v>
      </c>
      <c r="F45" s="32">
        <f>'blk, drift &amp; conc calc'!F153</f>
        <v>9.180222549573296</v>
      </c>
      <c r="G45" s="32">
        <f>'blk, drift &amp; conc calc'!G153</f>
        <v>0.1310416877717612</v>
      </c>
      <c r="H45" s="32">
        <f>'blk, drift &amp; conc calc'!H153</f>
        <v>13.268700011853817</v>
      </c>
      <c r="I45" s="32">
        <f>'blk, drift &amp; conc calc'!I153</f>
        <v>2.3923894294707027</v>
      </c>
      <c r="J45" s="32">
        <f>'blk, drift &amp; conc calc'!J153</f>
        <v>0.019866887003855024</v>
      </c>
      <c r="K45" s="7">
        <f>'blk, drift &amp; conc calc'!K153</f>
        <v>-0.003230751152154177</v>
      </c>
      <c r="L45" s="32">
        <f>'blk, drift &amp; conc calc'!L153</f>
        <v>0.37217953942893683</v>
      </c>
      <c r="M45" s="107"/>
      <c r="N45" s="7">
        <f>SUM(C45:L45)</f>
        <v>101.02358256987182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18.956838289628656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57">
        <f>'blk, drift &amp; conc calc'!A161</f>
        <v>16</v>
      </c>
      <c r="B46" s="7" t="str">
        <f>'blk, drift &amp; conc calc'!B161</f>
        <v>254r1  36-45</v>
      </c>
      <c r="C46" s="7">
        <f>'blk, drift &amp; conc calc'!C161</f>
        <v>40.05808163974847</v>
      </c>
      <c r="D46" s="7">
        <f>'blk, drift &amp; conc calc'!D161</f>
        <v>9.413637845450461</v>
      </c>
      <c r="E46" s="7">
        <f>'blk, drift &amp; conc calc'!E161</f>
        <v>26.87237402537756</v>
      </c>
      <c r="F46" s="7">
        <f>'blk, drift &amp; conc calc'!F161</f>
        <v>7.48673504575271</v>
      </c>
      <c r="G46" s="7">
        <f>'blk, drift &amp; conc calc'!G161</f>
        <v>0.2675515173062279</v>
      </c>
      <c r="H46" s="7">
        <f>'blk, drift &amp; conc calc'!H161</f>
        <v>9.952791827877347</v>
      </c>
      <c r="I46" s="7">
        <f>'blk, drift &amp; conc calc'!I161</f>
        <v>1.837441685313001</v>
      </c>
      <c r="J46" s="7">
        <f>'blk, drift &amp; conc calc'!J161</f>
        <v>0.023540583814602306</v>
      </c>
      <c r="K46" s="7">
        <f>'blk, drift &amp; conc calc'!K161</f>
        <v>0.046051854954556395</v>
      </c>
      <c r="L46" s="7">
        <f>'blk, drift &amp; conc calc'!L161</f>
        <v>5.034111079123429</v>
      </c>
      <c r="M46" s="107"/>
      <c r="N46" s="35">
        <f>SUM(C46:L46)</f>
        <v>100.99231710471838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-12.487756399948303</v>
      </c>
      <c r="D47" s="7">
        <f aca="true" t="shared" si="25" ref="D47:L47">D46-D45</f>
        <v>-7.537441627992257</v>
      </c>
      <c r="E47" s="7">
        <f t="shared" si="25"/>
        <v>20.70687832259545</v>
      </c>
      <c r="F47" s="7">
        <f t="shared" si="25"/>
        <v>-1.6934875038205854</v>
      </c>
      <c r="G47" s="7">
        <f t="shared" si="25"/>
        <v>0.1365098295344667</v>
      </c>
      <c r="H47" s="7">
        <f t="shared" si="25"/>
        <v>-3.31590818397647</v>
      </c>
      <c r="I47" s="7">
        <f t="shared" si="25"/>
        <v>-0.5549477441577018</v>
      </c>
      <c r="J47" s="7">
        <f t="shared" si="25"/>
        <v>0.0036736968107472824</v>
      </c>
      <c r="K47" s="7">
        <f t="shared" si="25"/>
        <v>0.04928260610671057</v>
      </c>
      <c r="L47" s="7">
        <f t="shared" si="25"/>
        <v>4.661931539694492</v>
      </c>
      <c r="M47" s="107"/>
      <c r="N47" s="35">
        <f>N46-N45</f>
        <v>-0.031265465153438754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25.043161710371344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-31.17412489258363</v>
      </c>
      <c r="D48" s="7">
        <f t="shared" si="27"/>
        <v>-80.06938180264757</v>
      </c>
      <c r="E48" s="7">
        <f t="shared" si="27"/>
        <v>77.05637880389884</v>
      </c>
      <c r="F48" s="7">
        <f t="shared" si="27"/>
        <v>-22.61984020365881</v>
      </c>
      <c r="G48" s="7">
        <f t="shared" si="27"/>
        <v>51.021885769469755</v>
      </c>
      <c r="H48" s="7">
        <f t="shared" si="27"/>
        <v>-33.31636229634334</v>
      </c>
      <c r="I48" s="7">
        <f t="shared" si="27"/>
        <v>-30.202196270689736</v>
      </c>
      <c r="J48" s="7">
        <f t="shared" si="27"/>
        <v>15.605801621914217</v>
      </c>
      <c r="K48" s="7">
        <f t="shared" si="27"/>
        <v>107.01546366664765</v>
      </c>
      <c r="L48" s="7">
        <f t="shared" si="27"/>
        <v>92.60684689751139</v>
      </c>
      <c r="M48" s="107"/>
      <c r="N48" s="35">
        <f>(N46-N45)/N46*100</f>
        <v>-0.030958261033876236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56.916276614480324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2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57">
        <f>'blk, drift &amp; conc calc'!A160</f>
        <v>15</v>
      </c>
      <c r="B50" s="7" t="str">
        <f>'blk, drift &amp; conc calc'!B160</f>
        <v>252r1  88-96</v>
      </c>
      <c r="C50" s="7">
        <f>'blk, drift &amp; conc calc'!C160</f>
        <v>51.498197371365016</v>
      </c>
      <c r="D50" s="7">
        <f>'blk, drift &amp; conc calc'!D160</f>
        <v>15.575215383771972</v>
      </c>
      <c r="E50" s="7">
        <f>'blk, drift &amp; conc calc'!E160</f>
        <v>7.262796535985265</v>
      </c>
      <c r="F50" s="7">
        <f>'blk, drift &amp; conc calc'!F160</f>
        <v>11.220468558882263</v>
      </c>
      <c r="G50" s="7">
        <f>'blk, drift &amp; conc calc'!G160</f>
        <v>0.1433331815682332</v>
      </c>
      <c r="H50" s="7">
        <f>'blk, drift &amp; conc calc'!H160</f>
        <v>11.339047101436208</v>
      </c>
      <c r="I50" s="7">
        <f>'blk, drift &amp; conc calc'!I160</f>
        <v>2.095721404669955</v>
      </c>
      <c r="J50" s="7">
        <f>'blk, drift &amp; conc calc'!J160</f>
        <v>0.01589231828422789</v>
      </c>
      <c r="K50" s="7">
        <f>'[1]Compar'!K50</f>
        <v>0.020084904120448346</v>
      </c>
      <c r="L50" s="7">
        <f>'blk, drift &amp; conc calc'!L160</f>
        <v>0.32484658443912495</v>
      </c>
      <c r="M50" s="107"/>
      <c r="N50" s="7">
        <f>SUM(C50:L50)</f>
        <v>99.49560334452272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16.40126892559041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57">
        <f>'blk, drift &amp; conc calc'!A171</f>
        <v>26</v>
      </c>
      <c r="B51" s="7" t="str">
        <f>'blk, drift &amp; conc calc'!B171</f>
        <v>267r2  111-120</v>
      </c>
      <c r="C51" s="7">
        <f>'blk, drift &amp; conc calc'!C171</f>
        <v>50.82936513141971</v>
      </c>
      <c r="D51" s="7">
        <f>'blk, drift &amp; conc calc'!D171</f>
        <v>15.374586723355984</v>
      </c>
      <c r="E51" s="7">
        <f>'blk, drift &amp; conc calc'!E171</f>
        <v>5.933160336535739</v>
      </c>
      <c r="F51" s="7">
        <f>'blk, drift &amp; conc calc'!F171</f>
        <v>10.666794084866886</v>
      </c>
      <c r="G51" s="7">
        <f>'blk, drift &amp; conc calc'!G171</f>
        <v>0.12520130973862034</v>
      </c>
      <c r="H51" s="7">
        <f>'blk, drift &amp; conc calc'!H171</f>
        <v>15.184225156357058</v>
      </c>
      <c r="I51" s="7">
        <f>'blk, drift &amp; conc calc'!I171</f>
        <v>1.9432510538816345</v>
      </c>
      <c r="J51" s="7">
        <f>'blk, drift &amp; conc calc'!J171</f>
        <v>0.016125237343885025</v>
      </c>
      <c r="K51" s="7">
        <f>'[1]Compar'!K51</f>
        <v>0.05458348547527615</v>
      </c>
      <c r="L51" s="7">
        <f>'blk, drift &amp; conc calc'!L171</f>
        <v>0.3495392043674906</v>
      </c>
      <c r="M51" s="107"/>
      <c r="N51" s="7">
        <f>SUM(C51:L51)</f>
        <v>100.47683172334227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17.998366182835774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3"/>
      <c r="B52" s="107" t="s">
        <v>1158</v>
      </c>
      <c r="C52" s="107">
        <v>49.33657969978556</v>
      </c>
      <c r="D52" s="107">
        <v>7.934238741958543</v>
      </c>
      <c r="E52" s="107">
        <v>8.717164045746962</v>
      </c>
      <c r="F52" s="107">
        <v>24.712964617583992</v>
      </c>
      <c r="G52" s="107">
        <v>0.1474267333809864</v>
      </c>
      <c r="H52" s="107">
        <v>7.58800929235168</v>
      </c>
      <c r="I52" s="107">
        <v>0.8410025017869907</v>
      </c>
      <c r="J52" s="107"/>
      <c r="K52" s="107">
        <v>0</v>
      </c>
      <c r="L52" s="107">
        <v>0.7226143674052895</v>
      </c>
      <c r="M52" s="107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2"/>
      <c r="B53" s="107"/>
      <c r="C53" s="107">
        <f aca="true" t="shared" si="29" ref="C53:L53">C52-AVERAGE(C50:C51)</f>
        <v>-1.8272015516068052</v>
      </c>
      <c r="D53" s="107">
        <f t="shared" si="29"/>
        <v>-7.540662311605436</v>
      </c>
      <c r="E53" s="107">
        <f t="shared" si="29"/>
        <v>2.1191856094864603</v>
      </c>
      <c r="F53" s="107">
        <f t="shared" si="29"/>
        <v>13.769333295709417</v>
      </c>
      <c r="G53" s="107">
        <f t="shared" si="29"/>
        <v>0.013159487727559649</v>
      </c>
      <c r="H53" s="107">
        <f t="shared" si="29"/>
        <v>-5.673626836544953</v>
      </c>
      <c r="I53" s="107">
        <f t="shared" si="29"/>
        <v>-1.1784837274888043</v>
      </c>
      <c r="J53" s="107">
        <f t="shared" si="29"/>
        <v>-0.016008777814056456</v>
      </c>
      <c r="K53" s="107">
        <f t="shared" si="29"/>
        <v>-0.03733419479786225</v>
      </c>
      <c r="L53" s="107">
        <f t="shared" si="29"/>
        <v>0.3854214730019817</v>
      </c>
      <c r="M53" s="107"/>
      <c r="N53" s="35">
        <f>N52-N50</f>
        <v>0.5043966554772794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11.598731074409589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2"/>
      <c r="B54" s="107"/>
      <c r="C54" s="107">
        <f aca="true" t="shared" si="31" ref="C54:L54">(C52-AVERAGE(C50:C51))/C52*100</f>
        <v>-3.7035432182882895</v>
      </c>
      <c r="D54" s="107">
        <f t="shared" si="31"/>
        <v>-95.03951868410813</v>
      </c>
      <c r="E54" s="107">
        <f t="shared" si="31"/>
        <v>24.31049362344391</v>
      </c>
      <c r="F54" s="107">
        <f t="shared" si="31"/>
        <v>55.71704370066607</v>
      </c>
      <c r="G54" s="107">
        <f t="shared" si="31"/>
        <v>8.926120402839247</v>
      </c>
      <c r="H54" s="107">
        <f t="shared" si="31"/>
        <v>-74.77095266954503</v>
      </c>
      <c r="I54" s="107">
        <f t="shared" si="31"/>
        <v>-140.12844491957182</v>
      </c>
      <c r="J54" s="107" t="e">
        <f t="shared" si="31"/>
        <v>#DIV/0!</v>
      </c>
      <c r="K54" s="107" t="e">
        <f t="shared" si="31"/>
        <v>#DIV/0!</v>
      </c>
      <c r="L54" s="107">
        <f t="shared" si="31"/>
        <v>53.337089654877026</v>
      </c>
      <c r="M54" s="107"/>
      <c r="N54" s="35">
        <f>(N52-N50)/N52*100</f>
        <v>0.5043966554772794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41.42403955146282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2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7"/>
      <c r="O55" s="7"/>
      <c r="P55" s="7"/>
      <c r="Q55" s="7"/>
    </row>
    <row r="56" spans="1:25" ht="11.25">
      <c r="A56" s="162">
        <f>'blk, drift &amp; conc calc'!A176</f>
        <v>31</v>
      </c>
      <c r="B56" s="107" t="str">
        <f>'blk, drift &amp; conc calc'!B176</f>
        <v>jb3-2</v>
      </c>
      <c r="C56" s="107">
        <f>'blk, drift &amp; conc calc'!C176</f>
        <v>51.54336448808687</v>
      </c>
      <c r="D56" s="107">
        <f>'blk, drift &amp; conc calc'!D176</f>
        <v>17.083299501002713</v>
      </c>
      <c r="E56" s="107">
        <f>'blk, drift &amp; conc calc'!E176</f>
        <v>11.807510337026113</v>
      </c>
      <c r="F56" s="107">
        <f>'blk, drift &amp; conc calc'!F176</f>
        <v>5.237326421666396</v>
      </c>
      <c r="G56" s="107">
        <f>'blk, drift &amp; conc calc'!G176</f>
        <v>0.18358039401962967</v>
      </c>
      <c r="H56" s="107">
        <f>'blk, drift &amp; conc calc'!H176</f>
        <v>9.773938373457352</v>
      </c>
      <c r="I56" s="107">
        <f>'blk, drift &amp; conc calc'!I176</f>
        <v>2.776303810635156</v>
      </c>
      <c r="J56" s="107">
        <f>'blk, drift &amp; conc calc'!J176</f>
        <v>0.7759167557949651</v>
      </c>
      <c r="K56" s="107">
        <f>'[1]Compar'!K56</f>
        <v>0.11302949753552384</v>
      </c>
      <c r="L56" s="107">
        <f>'blk, drift &amp; conc calc'!L176</f>
        <v>1.414114128098088</v>
      </c>
      <c r="M56" s="119"/>
      <c r="N56" s="7">
        <f>SUM(C56:L56)</f>
        <v>100.70838370732282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3.937360874669423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2"/>
      <c r="B57" s="119" t="s">
        <v>1090</v>
      </c>
      <c r="C57" s="164">
        <v>49.780526735834</v>
      </c>
      <c r="D57" s="164">
        <v>13.467677573822826</v>
      </c>
      <c r="E57" s="164">
        <v>12.270550678371908</v>
      </c>
      <c r="F57" s="164">
        <v>7.21268954509178</v>
      </c>
      <c r="G57" s="164">
        <v>0.1695929768555467</v>
      </c>
      <c r="H57" s="164">
        <v>11.37270550678372</v>
      </c>
      <c r="I57" s="164">
        <v>2.214684756584198</v>
      </c>
      <c r="J57" s="164">
        <v>0.5187549880287311</v>
      </c>
      <c r="K57" s="164">
        <v>0.26935355147645657</v>
      </c>
      <c r="L57" s="107">
        <v>2.723463687150838</v>
      </c>
      <c r="M57" s="119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2"/>
      <c r="B58" s="119"/>
      <c r="C58" s="107">
        <f aca="true" t="shared" si="33" ref="C58:L58">C57-AVERAGE(C55:C56)</f>
        <v>-1.7628377522528709</v>
      </c>
      <c r="D58" s="107">
        <f t="shared" si="33"/>
        <v>-3.6156219271798875</v>
      </c>
      <c r="E58" s="107">
        <f t="shared" si="33"/>
        <v>0.4630403413457955</v>
      </c>
      <c r="F58" s="107">
        <f t="shared" si="33"/>
        <v>1.9753631234253834</v>
      </c>
      <c r="G58" s="107">
        <f t="shared" si="33"/>
        <v>-0.013987417164082971</v>
      </c>
      <c r="H58" s="107">
        <f t="shared" si="33"/>
        <v>1.598767133326369</v>
      </c>
      <c r="I58" s="107">
        <f t="shared" si="33"/>
        <v>-0.5616190540509578</v>
      </c>
      <c r="J58" s="107">
        <f t="shared" si="33"/>
        <v>-0.257161767766234</v>
      </c>
      <c r="K58" s="107">
        <f t="shared" si="33"/>
        <v>0.15632405394093274</v>
      </c>
      <c r="L58" s="107">
        <f t="shared" si="33"/>
        <v>1.3093495590527502</v>
      </c>
      <c r="M58" s="119"/>
    </row>
    <row r="59" spans="1:13" ht="11.25">
      <c r="A59" s="162"/>
      <c r="B59" s="119"/>
      <c r="C59" s="107">
        <f aca="true" t="shared" si="34" ref="C59:L59">(C57-AVERAGE(C55:C56))/C57*100</f>
        <v>-3.541219564846248</v>
      </c>
      <c r="D59" s="107">
        <f t="shared" si="34"/>
        <v>-26.84666236892681</v>
      </c>
      <c r="E59" s="107">
        <f t="shared" si="34"/>
        <v>3.7735905541871984</v>
      </c>
      <c r="F59" s="107">
        <f t="shared" si="34"/>
        <v>27.387330496841</v>
      </c>
      <c r="G59" s="107">
        <f t="shared" si="34"/>
        <v>-8.247639391339275</v>
      </c>
      <c r="H59" s="107">
        <f t="shared" si="34"/>
        <v>14.057931354792563</v>
      </c>
      <c r="I59" s="107">
        <f t="shared" si="34"/>
        <v>-25.358871161291894</v>
      </c>
      <c r="J59" s="107">
        <f t="shared" si="34"/>
        <v>-49.572876155552485</v>
      </c>
      <c r="K59" s="107">
        <f t="shared" si="34"/>
        <v>58.03675247051516</v>
      </c>
      <c r="L59" s="107">
        <f t="shared" si="34"/>
        <v>48.07662996316765</v>
      </c>
      <c r="M59" s="119"/>
    </row>
    <row r="62" ht="11.25">
      <c r="B62" s="1" t="s">
        <v>1074</v>
      </c>
    </row>
    <row r="63" spans="2:25" ht="11.25">
      <c r="B63" s="1" t="s">
        <v>1157</v>
      </c>
      <c r="C63" s="1" t="s">
        <v>1063</v>
      </c>
      <c r="D63" s="1" t="s">
        <v>1067</v>
      </c>
      <c r="E63" s="1" t="s">
        <v>1064</v>
      </c>
      <c r="F63" s="1" t="s">
        <v>1130</v>
      </c>
      <c r="G63" s="1" t="s">
        <v>1129</v>
      </c>
      <c r="H63" s="1" t="s">
        <v>1131</v>
      </c>
      <c r="I63" s="1" t="s">
        <v>1068</v>
      </c>
      <c r="J63" s="1" t="s">
        <v>1301</v>
      </c>
      <c r="K63" s="1" t="s">
        <v>1261</v>
      </c>
      <c r="L63" s="7" t="s">
        <v>1302</v>
      </c>
      <c r="N63" s="1" t="s">
        <v>1259</v>
      </c>
      <c r="O63" s="1" t="s">
        <v>1135</v>
      </c>
      <c r="P63" s="1" t="s">
        <v>1107</v>
      </c>
      <c r="Q63" s="1" t="s">
        <v>1109</v>
      </c>
      <c r="R63" s="1" t="s">
        <v>1112</v>
      </c>
      <c r="S63" s="1" t="s">
        <v>1105</v>
      </c>
      <c r="T63" s="1" t="s">
        <v>1106</v>
      </c>
      <c r="U63" s="1" t="s">
        <v>1198</v>
      </c>
      <c r="V63" s="1" t="s">
        <v>1197</v>
      </c>
      <c r="W63" s="1" t="s">
        <v>1111</v>
      </c>
      <c r="X63" s="1" t="s">
        <v>1108</v>
      </c>
      <c r="Y63" s="1" t="s">
        <v>1300</v>
      </c>
    </row>
    <row r="64" spans="2:25" ht="11.25">
      <c r="B64" s="1" t="s">
        <v>1126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1089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1062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1128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1266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1090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1260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1127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1158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1267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zoomScale="125" zoomScaleNormal="125" workbookViewId="0" topLeftCell="B23">
      <selection activeCell="K44" sqref="K44"/>
    </sheetView>
  </sheetViews>
  <sheetFormatPr defaultColWidth="11.421875" defaultRowHeight="12.75"/>
  <cols>
    <col min="1" max="1" width="15.8515625" style="1" customWidth="1"/>
    <col min="2" max="2" width="12.421875" style="1" bestFit="1" customWidth="1"/>
    <col min="3" max="3" width="10.00390625" style="1" bestFit="1" customWidth="1"/>
    <col min="4" max="4" width="10.7109375" style="1" bestFit="1" customWidth="1"/>
    <col min="5" max="5" width="10.00390625" style="172" bestFit="1" customWidth="1"/>
    <col min="6" max="6" width="11.421875" style="1" customWidth="1"/>
    <col min="7" max="8" width="10.7109375" style="1" bestFit="1" customWidth="1"/>
    <col min="9" max="9" width="9.421875" style="1" bestFit="1" customWidth="1"/>
    <col min="10" max="10" width="9.421875" style="1" customWidth="1"/>
    <col min="11" max="11" width="8.8515625" style="1" customWidth="1"/>
    <col min="12" max="12" width="9.421875" style="1" bestFit="1" customWidth="1"/>
    <col min="13" max="13" width="8.421875" style="1" bestFit="1" customWidth="1"/>
    <col min="14" max="14" width="9.421875" style="1" bestFit="1" customWidth="1"/>
    <col min="15" max="15" width="9.140625" style="1" customWidth="1"/>
    <col min="16" max="17" width="9.421875" style="1" bestFit="1" customWidth="1"/>
    <col min="18" max="18" width="9.140625" style="1" customWidth="1"/>
    <col min="19" max="19" width="9.421875" style="1" bestFit="1" customWidth="1"/>
    <col min="20" max="16384" width="9.140625" style="1" customWidth="1"/>
  </cols>
  <sheetData>
    <row r="1" spans="1:22" s="18" customFormat="1" ht="11.25">
      <c r="A1" s="17" t="s">
        <v>1191</v>
      </c>
      <c r="E1" s="171"/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Si 251.611</v>
      </c>
      <c r="C2" s="18" t="str">
        <f>'blk, drift &amp; conc calc'!D2</f>
        <v>Al 396.152</v>
      </c>
      <c r="D2" s="18" t="str">
        <f>'blk, drift &amp; conc calc'!E2</f>
        <v>Fe 259.940</v>
      </c>
      <c r="E2" s="171" t="str">
        <f>'blk, drift &amp; conc calc'!F2</f>
        <v>Mg 285.213</v>
      </c>
      <c r="F2" s="18" t="str">
        <f>'blk, drift &amp; conc calc'!G2</f>
        <v>Mn 257.610</v>
      </c>
      <c r="G2" s="18" t="str">
        <f>'blk, drift &amp; conc calc'!H2</f>
        <v>Ca 393.366</v>
      </c>
      <c r="H2" s="18" t="str">
        <f>'blk, drift &amp; conc calc'!I2</f>
        <v>Na 589.592</v>
      </c>
      <c r="I2" s="18" t="str">
        <f>'blk, drift &amp; conc calc'!J2</f>
        <v>K 766.490</v>
      </c>
      <c r="J2" s="18" t="s">
        <v>1081</v>
      </c>
      <c r="K2" s="18" t="str">
        <f>'blk, drift &amp; conc calc'!L2</f>
        <v>Ti 334.941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P 178.229</v>
      </c>
      <c r="T2" s="18">
        <f>'blk, drift &amp; conc calc'!U2</f>
        <v>0</v>
      </c>
      <c r="U2" s="18">
        <f>'blk, drift &amp; conc calc'!V2</f>
        <v>0</v>
      </c>
    </row>
    <row r="4" ht="11.25">
      <c r="A4" s="22" t="s">
        <v>1086</v>
      </c>
    </row>
    <row r="5" spans="1:21" ht="11.25">
      <c r="A5" s="1" t="str">
        <f>'blk, drift &amp; conc calc'!B77</f>
        <v>blank-1</v>
      </c>
      <c r="B5" s="1">
        <f>'blk, drift &amp; conc calc'!C77</f>
        <v>-471.5410596192707</v>
      </c>
      <c r="C5" s="1">
        <f>'blk, drift &amp; conc calc'!D77</f>
        <v>-1256.2192945573534</v>
      </c>
      <c r="D5" s="1">
        <f>'blk, drift &amp; conc calc'!E77</f>
        <v>-115.08022659518127</v>
      </c>
      <c r="E5" s="172">
        <f>'blk, drift &amp; conc calc'!F77</f>
        <v>92.28234768767703</v>
      </c>
      <c r="F5" s="1">
        <f>'blk, drift &amp; conc calc'!G77</f>
        <v>-62.33716035193548</v>
      </c>
      <c r="G5" s="1">
        <f>'blk, drift &amp; conc calc'!H77</f>
        <v>-2856.9436661080804</v>
      </c>
      <c r="H5" s="1">
        <f>'blk, drift &amp; conc calc'!I77</f>
        <v>-683.9793208460676</v>
      </c>
      <c r="I5" s="1">
        <f>'blk, drift &amp; conc calc'!J77</f>
        <v>27.94399793318545</v>
      </c>
      <c r="J5" s="1">
        <f>'blk, drift &amp; conc calc'!K77</f>
        <v>6.665608237096918</v>
      </c>
      <c r="K5" s="1">
        <f>'blk, drift &amp; conc calc'!L77</f>
        <v>133.7518628229701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12.141757718005483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bir-1-1</v>
      </c>
      <c r="B6" s="1">
        <f>'blk, drift &amp; conc calc'!C78</f>
        <v>4518029.776194683</v>
      </c>
      <c r="C6" s="1">
        <f>'blk, drift &amp; conc calc'!D78</f>
        <v>5326809.297019991</v>
      </c>
      <c r="D6" s="1">
        <f>'blk, drift &amp; conc calc'!E78</f>
        <v>4329869.226884779</v>
      </c>
      <c r="E6" s="172">
        <f>'blk, drift &amp; conc calc'!F78</f>
        <v>1054049.225982744</v>
      </c>
      <c r="F6" s="1">
        <f>'blk, drift &amp; conc calc'!G78</f>
        <v>439528.3795757972</v>
      </c>
      <c r="G6" s="1">
        <f>'blk, drift &amp; conc calc'!H78</f>
        <v>4605325.980194327</v>
      </c>
      <c r="H6" s="1">
        <f>'blk, drift &amp; conc calc'!I78</f>
        <v>250635.3353457254</v>
      </c>
      <c r="I6" s="1">
        <f>'blk, drift &amp; conc calc'!J78</f>
        <v>1029.6967710032886</v>
      </c>
      <c r="J6" s="1">
        <f>'blk, drift &amp; conc calc'!K78</f>
        <v>6.01023433766702</v>
      </c>
      <c r="K6" s="1">
        <f>'blk, drift &amp; conc calc'!L78</f>
        <v>569424.79348415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-11.639993073689318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bir-1-2</v>
      </c>
      <c r="B7" s="1">
        <f>'blk, drift &amp; conc calc'!C93</f>
        <v>4543682.043763168</v>
      </c>
      <c r="C7" s="1">
        <f>'blk, drift &amp; conc calc'!D93</f>
        <v>5343928.779421809</v>
      </c>
      <c r="D7" s="1">
        <f>'blk, drift &amp; conc calc'!E93</f>
        <v>4381660.707350678</v>
      </c>
      <c r="E7" s="172">
        <f>'blk, drift &amp; conc calc'!F93</f>
        <v>1061425.2815481687</v>
      </c>
      <c r="F7" s="1">
        <f>'blk, drift &amp; conc calc'!G93</f>
        <v>424334.3905565845</v>
      </c>
      <c r="G7" s="1">
        <f>'blk, drift &amp; conc calc'!H93</f>
        <v>4714705.974374888</v>
      </c>
      <c r="H7" s="1">
        <f>'blk, drift &amp; conc calc'!I93</f>
        <v>257110.58754207395</v>
      </c>
      <c r="I7" s="1">
        <f>'blk, drift &amp; conc calc'!J93</f>
        <v>1074.6661151210826</v>
      </c>
      <c r="J7" s="1">
        <f>'blk, drift &amp; conc calc'!K93</f>
        <v>45.37101245199397</v>
      </c>
      <c r="K7" s="1">
        <f>'blk, drift &amp; conc calc'!L93</f>
        <v>572595.1396290401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-7.7489838476270325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jp-1-1</v>
      </c>
      <c r="B8" s="1">
        <f>'blk, drift &amp; conc calc'!C80</f>
        <v>4217776.871953494</v>
      </c>
      <c r="C8" s="1">
        <f>'blk, drift &amp; conc calc'!D80</f>
        <v>238736.34347401286</v>
      </c>
      <c r="D8" s="1">
        <f>'blk, drift &amp; conc calc'!E80</f>
        <v>3228774.8244377873</v>
      </c>
      <c r="E8" s="172">
        <f>'blk, drift &amp; conc calc'!F80</f>
        <v>4946571.746655167</v>
      </c>
      <c r="F8" s="1">
        <f>'blk, drift &amp; conc calc'!G80</f>
        <v>310272.6786254405</v>
      </c>
      <c r="G8" s="1">
        <f>'blk, drift &amp; conc calc'!H80</f>
        <v>215863.0349836802</v>
      </c>
      <c r="H8" s="1">
        <f>'blk, drift &amp; conc calc'!I80</f>
        <v>2968.1080662516565</v>
      </c>
      <c r="I8" s="1">
        <f>'blk, drift &amp; conc calc'!J80</f>
        <v>257.5597181731466</v>
      </c>
      <c r="J8" s="1">
        <f>'blk, drift &amp; conc calc'!K80</f>
        <v>-13.55442671591368</v>
      </c>
      <c r="K8" s="1">
        <f>'blk, drift &amp; conc calc'!L80</f>
        <v>2060.736688156804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50.99135601757658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jp-1-2</v>
      </c>
      <c r="B9" s="1">
        <f>'blk, drift &amp; conc calc'!C99</f>
        <v>4220036.594819337</v>
      </c>
      <c r="C9" s="1">
        <f>'blk, drift &amp; conc calc'!D99</f>
        <v>240705.37977226617</v>
      </c>
      <c r="D9" s="1">
        <f>'blk, drift &amp; conc calc'!E99</f>
        <v>3310254.1246228814</v>
      </c>
      <c r="E9" s="172">
        <f>'blk, drift &amp; conc calc'!F99</f>
        <v>4877323.351819259</v>
      </c>
      <c r="F9" s="1">
        <f>'blk, drift &amp; conc calc'!G99</f>
        <v>309685.95538523054</v>
      </c>
      <c r="G9" s="1">
        <f>'blk, drift &amp; conc calc'!H99</f>
        <v>223610.72377842414</v>
      </c>
      <c r="H9" s="1">
        <f>'blk, drift &amp; conc calc'!I99</f>
        <v>4500.913402985015</v>
      </c>
      <c r="I9" s="1">
        <f>'blk, drift &amp; conc calc'!J99</f>
        <v>315.0056582399609</v>
      </c>
      <c r="J9" s="1">
        <f>'blk, drift &amp; conc calc'!K99</f>
        <v>21.258296378662006</v>
      </c>
      <c r="K9" s="1">
        <f>'blk, drift &amp; conc calc'!L99</f>
        <v>2489.637323825834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11.738577887624754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ja-3-1</v>
      </c>
      <c r="B10" s="1">
        <f>'blk, drift &amp; conc calc'!C86</f>
        <v>6019601.138970327</v>
      </c>
      <c r="C10" s="1">
        <f>'blk, drift &amp; conc calc'!D86</f>
        <v>5499189.945260812</v>
      </c>
      <c r="D10" s="1">
        <f>'blk, drift &amp; conc calc'!E86</f>
        <v>2524960.3278871514</v>
      </c>
      <c r="E10" s="172">
        <f>'blk, drift &amp; conc calc'!F86</f>
        <v>427561.7968154963</v>
      </c>
      <c r="F10" s="1">
        <f>'blk, drift &amp; conc calc'!G86</f>
        <v>272410.30225822295</v>
      </c>
      <c r="G10" s="1">
        <f>'blk, drift &amp; conc calc'!H86</f>
        <v>2295384.172065808</v>
      </c>
      <c r="H10" s="1">
        <f>'blk, drift &amp; conc calc'!I86</f>
        <v>459815.3857104387</v>
      </c>
      <c r="I10" s="1">
        <f>'blk, drift &amp; conc calc'!J86</f>
        <v>68722.64763602856</v>
      </c>
      <c r="J10" s="1">
        <f>'blk, drift &amp; conc calc'!K86</f>
        <v>98.84429118389119</v>
      </c>
      <c r="K10" s="1">
        <f>'blk, drift &amp; conc calc'!L86</f>
        <v>396157.41578244686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13.592546542725762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ja-3-2</v>
      </c>
      <c r="B11" s="1">
        <f>'blk, drift &amp; conc calc'!C103</f>
        <v>6174011.479553775</v>
      </c>
      <c r="C11" s="1">
        <f>'blk, drift &amp; conc calc'!D103</f>
        <v>5535735.798117174</v>
      </c>
      <c r="D11" s="1">
        <f>'blk, drift &amp; conc calc'!E103</f>
        <v>2480937.7498292234</v>
      </c>
      <c r="E11" s="172">
        <f>'blk, drift &amp; conc calc'!F103</f>
        <v>419407.0522716744</v>
      </c>
      <c r="F11" s="1">
        <f>'blk, drift &amp; conc calc'!G103</f>
        <v>272473.81416327466</v>
      </c>
      <c r="G11" s="1">
        <f>'blk, drift &amp; conc calc'!H103</f>
        <v>2343897.691029493</v>
      </c>
      <c r="H11" s="1">
        <f>'blk, drift &amp; conc calc'!I103</f>
        <v>458482.7144650077</v>
      </c>
      <c r="I11" s="1">
        <f>'blk, drift &amp; conc calc'!J103</f>
        <v>65208.92794300119</v>
      </c>
      <c r="J11" s="1">
        <f>'blk, drift &amp; conc calc'!K103</f>
        <v>141.70972268720405</v>
      </c>
      <c r="K11" s="1">
        <f>'blk, drift &amp; conc calc'!L103</f>
        <v>405650.47057749494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104.14031925743603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blank-2</v>
      </c>
      <c r="B12" s="1">
        <f>'blk, drift &amp; conc calc'!C104</f>
        <v>426.8478536667441</v>
      </c>
      <c r="C12" s="1">
        <f>'blk, drift &amp; conc calc'!D104</f>
        <v>1231.3630316343397</v>
      </c>
      <c r="D12" s="1">
        <f>'blk, drift &amp; conc calc'!E104</f>
        <v>105.39132501195958</v>
      </c>
      <c r="E12" s="172">
        <f>'blk, drift &amp; conc calc'!F104</f>
        <v>-89.24479696827595</v>
      </c>
      <c r="F12" s="1">
        <f>'blk, drift &amp; conc calc'!G104</f>
        <v>57.832807378753714</v>
      </c>
      <c r="G12" s="1">
        <f>'blk, drift &amp; conc calc'!H104</f>
        <v>2892.7672563651263</v>
      </c>
      <c r="H12" s="1">
        <f>'blk, drift &amp; conc calc'!I104</f>
        <v>574.7112064945524</v>
      </c>
      <c r="I12" s="1">
        <f>'blk, drift &amp; conc calc'!J104</f>
        <v>-24.639999081612743</v>
      </c>
      <c r="J12" s="1">
        <f>'blk, drift &amp; conc calc'!K104</f>
        <v>-6.47624338131954</v>
      </c>
      <c r="K12" s="1">
        <f>'blk, drift &amp; conc calc'!L104</f>
        <v>-127.2621198425494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-1.146275819515892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dts-1-1</v>
      </c>
      <c r="B13" s="1">
        <f>'blk, drift &amp; conc calc'!C88</f>
        <v>3910006.937157039</v>
      </c>
      <c r="C13" s="1">
        <f>'blk, drift &amp; conc calc'!D88</f>
        <v>61114.07766102812</v>
      </c>
      <c r="D13" s="1">
        <f>'blk, drift &amp; conc calc'!E88</f>
        <v>3270609.6656248705</v>
      </c>
      <c r="E13" s="172">
        <f>'blk, drift &amp; conc calc'!F88</f>
        <v>5117590.084556342</v>
      </c>
      <c r="F13" s="1">
        <f>'blk, drift &amp; conc calc'!G88</f>
        <v>295734.92973730975</v>
      </c>
      <c r="G13" s="1">
        <f>'blk, drift &amp; conc calc'!H88</f>
        <v>43463.59468605649</v>
      </c>
      <c r="H13" s="1">
        <f>'blk, drift &amp; conc calc'!I88</f>
        <v>827.78468410754</v>
      </c>
      <c r="I13" s="1">
        <f>'blk, drift &amp; conc calc'!J88</f>
        <v>155.28532189279807</v>
      </c>
      <c r="J13" s="1">
        <f>'blk, drift &amp; conc calc'!K88</f>
        <v>-23.857840296747405</v>
      </c>
      <c r="K13" s="1">
        <f>'blk, drift &amp; conc calc'!L88</f>
        <v>1982.6224267440036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3.885451329819292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dts-1-2</v>
      </c>
      <c r="B14" s="1">
        <f>'blk, drift &amp; conc calc'!C105</f>
        <v>3909453.6649069213</v>
      </c>
      <c r="C14" s="1">
        <f>'blk, drift &amp; conc calc'!D105</f>
        <v>62995.81596509519</v>
      </c>
      <c r="D14" s="1">
        <f>'blk, drift &amp; conc calc'!E105</f>
        <v>3299425.5261036707</v>
      </c>
      <c r="E14" s="172">
        <f>'blk, drift &amp; conc calc'!F105</f>
        <v>5021429.18225562</v>
      </c>
      <c r="F14" s="1">
        <f>'blk, drift &amp; conc calc'!G105</f>
        <v>302422.2299276726</v>
      </c>
      <c r="G14" s="1">
        <f>'blk, drift &amp; conc calc'!H105</f>
        <v>50267.01649925633</v>
      </c>
      <c r="H14" s="1">
        <f>'blk, drift &amp; conc calc'!I105</f>
        <v>2055.001629081642</v>
      </c>
      <c r="I14" s="1">
        <f>'blk, drift &amp; conc calc'!J105</f>
        <v>8.813737910532353</v>
      </c>
      <c r="J14" s="1">
        <f>'blk, drift &amp; conc calc'!K105</f>
        <v>-16.895210981654717</v>
      </c>
      <c r="K14" s="1">
        <f>'blk, drift &amp; conc calc'!L105</f>
        <v>2118.024204583747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366.9683929532873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drift-1</v>
      </c>
      <c r="B15" s="1">
        <f>'blk, drift &amp; conc calc'!C76</f>
        <v>4817432.768146396</v>
      </c>
      <c r="C15" s="1">
        <f>'blk, drift &amp; conc calc'!D76</f>
        <v>4736825.757716878</v>
      </c>
      <c r="D15" s="1">
        <f>'blk, drift &amp; conc calc'!E76</f>
        <v>4802797.982791106</v>
      </c>
      <c r="E15" s="172">
        <f>'blk, drift &amp; conc calc'!F76</f>
        <v>821100.6363796042</v>
      </c>
      <c r="F15" s="1">
        <f>'blk, drift &amp; conc calc'!G76</f>
        <v>429721.3019124481</v>
      </c>
      <c r="G15" s="1">
        <f>'blk, drift &amp; conc calc'!H76</f>
        <v>4133791.302237183</v>
      </c>
      <c r="H15" s="1">
        <f>'blk, drift &amp; conc calc'!I76</f>
        <v>324715.2373426543</v>
      </c>
      <c r="I15" s="1">
        <f>'blk, drift &amp; conc calc'!J76</f>
        <v>25133.176187105077</v>
      </c>
      <c r="J15" s="1">
        <f>'blk, drift &amp; conc calc'!K76</f>
        <v>305.08890457614115</v>
      </c>
      <c r="K15" s="1">
        <f>'blk, drift &amp; conc calc'!L76</f>
        <v>1660312.664578005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310.3354275990716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jb3-1</v>
      </c>
      <c r="B16"/>
      <c r="C16"/>
      <c r="D16"/>
      <c r="E16" s="173"/>
      <c r="F16"/>
      <c r="G16"/>
      <c r="H16"/>
      <c r="I16"/>
      <c r="J16"/>
      <c r="K16"/>
    </row>
    <row r="17" spans="1:11" ht="10.5" customHeight="1">
      <c r="A17" s="1" t="str">
        <f>'blk, drift &amp; conc calc'!B106</f>
        <v>jb3-2</v>
      </c>
      <c r="B17"/>
      <c r="C17"/>
      <c r="D17"/>
      <c r="E17" s="173"/>
      <c r="F17"/>
      <c r="G17"/>
      <c r="H17"/>
      <c r="I17"/>
      <c r="J17"/>
      <c r="K17"/>
    </row>
    <row r="19" ht="11.25">
      <c r="A19" s="22" t="s">
        <v>1066</v>
      </c>
    </row>
    <row r="20" spans="1:21" ht="11.25">
      <c r="A20" s="1" t="s">
        <v>1192</v>
      </c>
      <c r="B20" s="1">
        <v>0</v>
      </c>
      <c r="C20" s="1">
        <v>0</v>
      </c>
      <c r="D20" s="1">
        <v>0</v>
      </c>
      <c r="E20" s="172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1288</v>
      </c>
      <c r="B21" s="32">
        <f>AVERAGE(B8:B9)</f>
        <v>4218906.733386416</v>
      </c>
      <c r="C21" s="32">
        <f aca="true" t="shared" si="0" ref="C21:K21">AVERAGE(C8:C9)</f>
        <v>239720.86162313953</v>
      </c>
      <c r="D21" s="32">
        <f t="shared" si="0"/>
        <v>3269514.4745303346</v>
      </c>
      <c r="E21" s="174">
        <f t="shared" si="0"/>
        <v>4911947.549237213</v>
      </c>
      <c r="F21" s="32">
        <f t="shared" si="0"/>
        <v>309979.3170053355</v>
      </c>
      <c r="G21" s="32">
        <f t="shared" si="0"/>
        <v>219736.87938105216</v>
      </c>
      <c r="H21" s="32">
        <f t="shared" si="0"/>
        <v>3734.510734618336</v>
      </c>
      <c r="I21" s="32">
        <f t="shared" si="0"/>
        <v>286.28268820655376</v>
      </c>
      <c r="J21" s="32">
        <f t="shared" si="0"/>
        <v>3.8519348313741633</v>
      </c>
      <c r="K21" s="32">
        <f t="shared" si="0"/>
        <v>2275.187005991319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21.621186084974774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bir-1-2</v>
      </c>
      <c r="B22" s="32">
        <f>AVERAGE(B6:B7)</f>
        <v>4530855.909978926</v>
      </c>
      <c r="C22" s="32">
        <f aca="true" t="shared" si="2" ref="C22:K22">AVERAGE(C6:C7)</f>
        <v>5335369.0382209</v>
      </c>
      <c r="D22" s="32">
        <f t="shared" si="2"/>
        <v>4355764.967117729</v>
      </c>
      <c r="E22" s="174">
        <f t="shared" si="2"/>
        <v>1057737.2537654564</v>
      </c>
      <c r="F22" s="32">
        <f t="shared" si="2"/>
        <v>431931.38506619085</v>
      </c>
      <c r="G22" s="32">
        <f t="shared" si="2"/>
        <v>4660015.977284608</v>
      </c>
      <c r="H22" s="32">
        <f>AVERAGE(H7)</f>
        <v>257110.58754207395</v>
      </c>
      <c r="I22" s="32">
        <f t="shared" si="2"/>
        <v>1052.1814430621857</v>
      </c>
      <c r="J22" s="32">
        <f t="shared" si="2"/>
        <v>25.690623394830496</v>
      </c>
      <c r="K22" s="32">
        <f t="shared" si="2"/>
        <v>571009.966556595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12.665562215175257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ja-3-2</v>
      </c>
      <c r="B23" s="32">
        <f>AVERAGE(B10:B11)</f>
        <v>6096806.30926205</v>
      </c>
      <c r="C23" s="32">
        <f aca="true" t="shared" si="4" ref="C23:K23">AVERAGE(C10:C11)</f>
        <v>5517462.871688993</v>
      </c>
      <c r="D23" s="32">
        <f t="shared" si="4"/>
        <v>2502949.0388581874</v>
      </c>
      <c r="E23" s="174">
        <f t="shared" si="4"/>
        <v>423484.42454358534</v>
      </c>
      <c r="F23" s="32">
        <f t="shared" si="4"/>
        <v>272442.05821074883</v>
      </c>
      <c r="G23" s="32">
        <f t="shared" si="4"/>
        <v>2319640.9315476506</v>
      </c>
      <c r="H23" s="32">
        <f t="shared" si="4"/>
        <v>459149.0500877232</v>
      </c>
      <c r="I23" s="32">
        <f t="shared" si="4"/>
        <v>66965.78778951487</v>
      </c>
      <c r="J23" s="32">
        <f t="shared" si="4"/>
        <v>120.27700693554762</v>
      </c>
      <c r="K23" s="32">
        <f t="shared" si="4"/>
        <v>400903.9431799709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104.14031925743603</v>
      </c>
      <c r="T23" s="7" t="e">
        <f>T11</f>
        <v>#DIV/0!</v>
      </c>
      <c r="U23" s="1" t="e">
        <f>U11</f>
        <v>#DIV/0!</v>
      </c>
    </row>
    <row r="24" spans="1:21" ht="11.25">
      <c r="A24" s="1" t="str">
        <f>A13</f>
        <v>dts-1-1</v>
      </c>
      <c r="B24" s="32">
        <f>AVERAGE(B13:B14)</f>
        <v>3909730.30103198</v>
      </c>
      <c r="C24" s="32">
        <f aca="true" t="shared" si="6" ref="C24:K24">AVERAGE(C13:C14)</f>
        <v>62054.94681306166</v>
      </c>
      <c r="D24" s="32">
        <f t="shared" si="6"/>
        <v>3285017.595864271</v>
      </c>
      <c r="E24" s="174">
        <f t="shared" si="6"/>
        <v>5069509.633405982</v>
      </c>
      <c r="F24" s="32">
        <f t="shared" si="6"/>
        <v>299078.5798324912</v>
      </c>
      <c r="G24" s="32">
        <f t="shared" si="6"/>
        <v>46865.30559265641</v>
      </c>
      <c r="H24" s="32">
        <f t="shared" si="6"/>
        <v>1441.393156594591</v>
      </c>
      <c r="I24" s="32">
        <f t="shared" si="6"/>
        <v>82.04952990166521</v>
      </c>
      <c r="J24" s="32">
        <f t="shared" si="6"/>
        <v>-20.376525639201063</v>
      </c>
      <c r="K24" s="32">
        <f t="shared" si="6"/>
        <v>2050.3233156638753</v>
      </c>
      <c r="L24" s="32" t="e">
        <f aca="true" t="shared" si="7" ref="L24:U24">AVERAGE(L13:L14)</f>
        <v>#DIV/0!</v>
      </c>
      <c r="M24" s="32" t="e">
        <f t="shared" si="7"/>
        <v>#DIV/0!</v>
      </c>
      <c r="N24" s="32" t="e">
        <f t="shared" si="7"/>
        <v>#DIV/0!</v>
      </c>
      <c r="O24" s="32" t="e">
        <f t="shared" si="7"/>
        <v>#DIV/0!</v>
      </c>
      <c r="P24" s="32" t="e">
        <f t="shared" si="7"/>
        <v>#DIV/0!</v>
      </c>
      <c r="Q24" s="32" t="e">
        <f t="shared" si="7"/>
        <v>#DIV/0!</v>
      </c>
      <c r="R24" s="32" t="e">
        <f t="shared" si="7"/>
        <v>#DIV/0!</v>
      </c>
      <c r="S24" s="32">
        <f t="shared" si="7"/>
        <v>185.42692214155332</v>
      </c>
      <c r="T24" s="32" t="e">
        <f t="shared" si="7"/>
        <v>#DIV/0!</v>
      </c>
      <c r="U24" s="32" t="e">
        <f t="shared" si="7"/>
        <v>#DIV/0!</v>
      </c>
    </row>
    <row r="25" spans="1:22" ht="11.25">
      <c r="A25" s="1" t="str">
        <f>+A15</f>
        <v>drift-1</v>
      </c>
      <c r="B25" s="1">
        <f>+B15</f>
        <v>4817432.768146396</v>
      </c>
      <c r="C25" s="1">
        <f aca="true" t="shared" si="8" ref="C25:U25">+C15</f>
        <v>4736825.757716878</v>
      </c>
      <c r="D25" s="1">
        <f t="shared" si="8"/>
        <v>4802797.982791106</v>
      </c>
      <c r="E25" s="172">
        <f t="shared" si="8"/>
        <v>821100.6363796042</v>
      </c>
      <c r="F25" s="1">
        <f t="shared" si="8"/>
        <v>429721.3019124481</v>
      </c>
      <c r="G25" s="1">
        <f t="shared" si="8"/>
        <v>4133791.302237183</v>
      </c>
      <c r="H25" s="1">
        <f t="shared" si="8"/>
        <v>324715.2373426543</v>
      </c>
      <c r="I25" s="1">
        <f t="shared" si="8"/>
        <v>25133.176187105077</v>
      </c>
      <c r="J25" s="1">
        <f t="shared" si="8"/>
        <v>305.08890457614115</v>
      </c>
      <c r="K25" s="1">
        <f t="shared" si="8"/>
        <v>1660312.664578005</v>
      </c>
      <c r="L25" s="1" t="e">
        <f t="shared" si="8"/>
        <v>#DIV/0!</v>
      </c>
      <c r="M25" s="1" t="e">
        <f t="shared" si="8"/>
        <v>#DIV/0!</v>
      </c>
      <c r="N25" s="1" t="e">
        <f t="shared" si="8"/>
        <v>#DIV/0!</v>
      </c>
      <c r="O25" s="1" t="e">
        <f t="shared" si="8"/>
        <v>#DIV/0!</v>
      </c>
      <c r="P25" s="1" t="e">
        <f t="shared" si="8"/>
        <v>#DIV/0!</v>
      </c>
      <c r="Q25" s="1" t="e">
        <f t="shared" si="8"/>
        <v>#DIV/0!</v>
      </c>
      <c r="R25" s="1" t="e">
        <f>+R15</f>
        <v>#DIV/0!</v>
      </c>
      <c r="S25" s="1">
        <f t="shared" si="8"/>
        <v>310.3354275990716</v>
      </c>
      <c r="T25" s="1" t="e">
        <f t="shared" si="8"/>
        <v>#DIV/0!</v>
      </c>
      <c r="U25" s="1" t="e">
        <f t="shared" si="8"/>
        <v>#DIV/0!</v>
      </c>
      <c r="V25" s="32"/>
    </row>
    <row r="26" spans="1:22" ht="12.75">
      <c r="A26" s="1" t="str">
        <f>$A$17</f>
        <v>jb3-2</v>
      </c>
      <c r="B26"/>
      <c r="C26"/>
      <c r="D26"/>
      <c r="E26" s="173"/>
      <c r="F26"/>
      <c r="G26"/>
      <c r="H26"/>
      <c r="I26"/>
      <c r="J26"/>
      <c r="K26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174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9" spans="1:21" ht="11.25">
      <c r="A29" s="22"/>
      <c r="B29" s="1" t="s">
        <v>1097</v>
      </c>
      <c r="C29" s="1" t="s">
        <v>1096</v>
      </c>
      <c r="D29" s="1" t="s">
        <v>1099</v>
      </c>
      <c r="E29" s="172" t="s">
        <v>1101</v>
      </c>
      <c r="F29" s="1" t="s">
        <v>1100</v>
      </c>
      <c r="G29" s="1" t="s">
        <v>1102</v>
      </c>
      <c r="H29" s="1" t="s">
        <v>1103</v>
      </c>
      <c r="I29" s="1" t="s">
        <v>1104</v>
      </c>
      <c r="J29" s="1" t="s">
        <v>1257</v>
      </c>
      <c r="K29" s="1" t="s">
        <v>1098</v>
      </c>
      <c r="L29" s="1" t="s">
        <v>1107</v>
      </c>
      <c r="M29" s="1" t="s">
        <v>1109</v>
      </c>
      <c r="N29" s="1" t="s">
        <v>1112</v>
      </c>
      <c r="O29" s="1" t="s">
        <v>1105</v>
      </c>
      <c r="P29" s="1" t="s">
        <v>1106</v>
      </c>
      <c r="Q29" s="1" t="s">
        <v>1198</v>
      </c>
      <c r="R29" s="1" t="s">
        <v>1197</v>
      </c>
      <c r="S29" s="1" t="s">
        <v>1271</v>
      </c>
      <c r="T29" s="1" t="s">
        <v>1108</v>
      </c>
      <c r="U29" s="1" t="s">
        <v>1300</v>
      </c>
    </row>
    <row r="30" spans="1:21" ht="11.25">
      <c r="A30" s="1" t="s">
        <v>1192</v>
      </c>
      <c r="B30" s="1">
        <v>0</v>
      </c>
      <c r="C30" s="1">
        <v>0</v>
      </c>
      <c r="D30" s="1">
        <v>0</v>
      </c>
      <c r="E30" s="172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1089</v>
      </c>
      <c r="B31" s="49">
        <v>20.483173859940678</v>
      </c>
      <c r="C31" s="49">
        <v>0.3611773572275202</v>
      </c>
      <c r="D31" s="49">
        <v>6.053158810757512</v>
      </c>
      <c r="E31" s="175">
        <v>27.8094992383673</v>
      </c>
      <c r="F31" s="49">
        <v>0.09689428914394024</v>
      </c>
      <c r="G31" s="49">
        <v>0.406439591037067</v>
      </c>
      <c r="H31" s="49">
        <v>0.01610849316863667</v>
      </c>
      <c r="I31" s="49">
        <v>0.0025750864216051656</v>
      </c>
      <c r="J31" s="49">
        <v>0.000902506716116283</v>
      </c>
      <c r="K31" s="49">
        <v>0.0037182771563962044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1062</v>
      </c>
      <c r="B32" s="49">
        <v>22.247760943304677</v>
      </c>
      <c r="C32" s="49">
        <v>8.141025488965884</v>
      </c>
      <c r="D32" s="49">
        <v>7.84342755654428</v>
      </c>
      <c r="E32" s="175">
        <v>5.804982036802153</v>
      </c>
      <c r="F32" s="49">
        <v>0.1344998175583404</v>
      </c>
      <c r="G32" s="49">
        <v>9.433129425581365</v>
      </c>
      <c r="H32" s="49">
        <v>1.3399168434881243</v>
      </c>
      <c r="I32" s="49">
        <v>0.024715115524353484</v>
      </c>
      <c r="J32" s="49">
        <v>0.009095164900615465</v>
      </c>
      <c r="K32" s="49">
        <v>0.5709953573650574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1255</v>
      </c>
      <c r="B33" s="49">
        <v>29.1333925592658</v>
      </c>
      <c r="C33" s="49">
        <v>8.242559088981944</v>
      </c>
      <c r="D33" s="49">
        <v>4.620366665994165</v>
      </c>
      <c r="E33" s="175">
        <v>2.245314319076767</v>
      </c>
      <c r="F33" s="49">
        <v>0.0806161485950331</v>
      </c>
      <c r="G33" s="49">
        <v>4.4636877030803985</v>
      </c>
      <c r="H33" s="49">
        <v>2.3686571401978744</v>
      </c>
      <c r="I33" s="49">
        <v>1.1715627720305193</v>
      </c>
      <c r="J33" s="49">
        <v>0.05067039994068399</v>
      </c>
      <c r="K33" s="49">
        <v>0.41991795455673814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1" t="s">
        <v>1126</v>
      </c>
      <c r="B34" s="49">
        <v>19.043871819468357</v>
      </c>
      <c r="C34" s="49">
        <v>0.10138186627606041</v>
      </c>
      <c r="D34" s="49">
        <v>6.120775290449932</v>
      </c>
      <c r="E34" s="175">
        <v>30.149666915583403</v>
      </c>
      <c r="F34" s="49">
        <v>0.09369667015291731</v>
      </c>
      <c r="G34" s="49">
        <v>0.12249330087345636</v>
      </c>
      <c r="H34" s="49">
        <v>0.007479382137820276</v>
      </c>
      <c r="I34" s="49">
        <v>0.008369521983482389</v>
      </c>
      <c r="J34" s="49">
        <v>0.0008799956852788578</v>
      </c>
      <c r="K34" s="49">
        <v>0.0030212774744215977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1260</v>
      </c>
      <c r="B35" s="34">
        <v>23.640924877779227</v>
      </c>
      <c r="C35" s="34">
        <v>7.738668122537733</v>
      </c>
      <c r="D35" s="34">
        <v>7.775286039596052</v>
      </c>
      <c r="E35" s="176">
        <v>4.922125747746678</v>
      </c>
      <c r="F35" s="34">
        <v>0.14736800269294845</v>
      </c>
      <c r="G35" s="34">
        <v>8.875478725047595</v>
      </c>
      <c r="H35" s="34">
        <v>1.3670683585691765</v>
      </c>
      <c r="I35" s="72">
        <v>0.008313948692795873</v>
      </c>
      <c r="J35" s="7">
        <v>0.03496610196725251</v>
      </c>
      <c r="K35" s="7">
        <v>0.5882383973527209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176"/>
      <c r="F36" s="34"/>
      <c r="G36" s="34"/>
      <c r="H36" s="34"/>
      <c r="I36" s="34"/>
      <c r="J36" s="72"/>
      <c r="K36" s="7"/>
      <c r="L36" s="7"/>
    </row>
    <row r="38" spans="1:22" ht="11.25">
      <c r="A38" s="1" t="s">
        <v>1113</v>
      </c>
      <c r="B38" s="29">
        <f>SLOPE(B30:B33,B20:B23)</f>
        <v>4.810498450497094E-06</v>
      </c>
      <c r="C38" s="29">
        <f>SLOPE(C30:C33,C20:C23)</f>
        <v>1.5091178126559096E-06</v>
      </c>
      <c r="D38" s="29">
        <f>SLOPE(D30:D33,D20:D23)</f>
        <v>1.8122672969625826E-06</v>
      </c>
      <c r="E38" s="29">
        <f aca="true" t="shared" si="9" ref="E38:K38">SLOPE(E30:E33,E20:E23)</f>
        <v>5.679891020836251E-06</v>
      </c>
      <c r="F38" s="29">
        <f t="shared" si="9"/>
        <v>3.1080218602838126E-07</v>
      </c>
      <c r="G38" s="29">
        <f t="shared" si="9"/>
        <v>2.0200467943909526E-06</v>
      </c>
      <c r="H38" s="29">
        <f t="shared" si="9"/>
        <v>5.169658588523099E-06</v>
      </c>
      <c r="I38" s="29">
        <f t="shared" si="9"/>
        <v>1.7476805172629687E-05</v>
      </c>
      <c r="J38" s="29">
        <f t="shared" si="9"/>
        <v>0.00042595334419127126</v>
      </c>
      <c r="K38" s="29">
        <f>SLOPE(K30:K33,K20:K23)</f>
        <v>1.0105763690221982E-06</v>
      </c>
      <c r="L38" s="29" t="e">
        <f aca="true" t="shared" si="10" ref="L38:U38">SLOPE(L30:L34,L20:L24)</f>
        <v>#DIV/0!</v>
      </c>
      <c r="M38" s="29" t="e">
        <f t="shared" si="10"/>
        <v>#DIV/0!</v>
      </c>
      <c r="N38" s="29" t="e">
        <f t="shared" si="10"/>
        <v>#DIV/0!</v>
      </c>
      <c r="O38" s="29" t="e">
        <f t="shared" si="10"/>
        <v>#DIV/0!</v>
      </c>
      <c r="P38" s="29" t="e">
        <f t="shared" si="10"/>
        <v>#DIV/0!</v>
      </c>
      <c r="Q38" s="29" t="e">
        <f t="shared" si="10"/>
        <v>#DIV/0!</v>
      </c>
      <c r="R38" s="29" t="e">
        <f t="shared" si="10"/>
        <v>#DIV/0!</v>
      </c>
      <c r="S38" s="29">
        <f t="shared" si="10"/>
        <v>-0.05291839850917932</v>
      </c>
      <c r="T38" s="29" t="e">
        <f t="shared" si="10"/>
        <v>#DIV/0!</v>
      </c>
      <c r="U38" s="29" t="e">
        <f t="shared" si="10"/>
        <v>#DIV/0!</v>
      </c>
      <c r="V38" s="29"/>
    </row>
    <row r="39" spans="1:22" ht="11.25">
      <c r="A39" s="1" t="s">
        <v>1114</v>
      </c>
      <c r="B39" s="29">
        <f>INTERCEPT(B30:B33,B20:B23)</f>
        <v>0.11123260517470257</v>
      </c>
      <c r="C39" s="29">
        <f>INTERCEPT(C30:C33,C20:C23)</f>
        <v>0.001198239957292735</v>
      </c>
      <c r="D39" s="29">
        <f>INTERCEPT(D30:D33,D20:D23)</f>
        <v>0.04047394547736172</v>
      </c>
      <c r="E39" s="29">
        <f aca="true" t="shared" si="11" ref="E39:K39">INTERCEPT(E30:E33,E20:E23)</f>
        <v>-0.11317722399509478</v>
      </c>
      <c r="F39" s="29">
        <f t="shared" si="11"/>
        <v>-0.0008132000005849904</v>
      </c>
      <c r="G39" s="29">
        <f t="shared" si="11"/>
        <v>-0.059963905934901085</v>
      </c>
      <c r="H39" s="29">
        <f t="shared" si="11"/>
        <v>0.0006396360190402683</v>
      </c>
      <c r="I39" s="29">
        <f t="shared" si="11"/>
        <v>0.0012782176736814144</v>
      </c>
      <c r="J39" s="29">
        <f t="shared" si="11"/>
        <v>-0.0007870183121286827</v>
      </c>
      <c r="K39" s="29">
        <f>INTERCEPT(K30:K33,K20:K23)</f>
        <v>0.0025347772377707356</v>
      </c>
      <c r="L39" s="29" t="e">
        <f aca="true" t="shared" si="12" ref="L39:U39">INTERCEPT(L30:L34,L20:L24)</f>
        <v>#DIV/0!</v>
      </c>
      <c r="M39" s="29" t="e">
        <f t="shared" si="12"/>
        <v>#DIV/0!</v>
      </c>
      <c r="N39" s="29" t="e">
        <f t="shared" si="12"/>
        <v>#DIV/0!</v>
      </c>
      <c r="O39" s="29" t="e">
        <f t="shared" si="12"/>
        <v>#DIV/0!</v>
      </c>
      <c r="P39" s="29" t="e">
        <f t="shared" si="12"/>
        <v>#DIV/0!</v>
      </c>
      <c r="Q39" s="29" t="e">
        <f t="shared" si="12"/>
        <v>#DIV/0!</v>
      </c>
      <c r="R39" s="29" t="e">
        <f t="shared" si="12"/>
        <v>#DIV/0!</v>
      </c>
      <c r="S39" s="29">
        <f t="shared" si="12"/>
        <v>18.775566897137345</v>
      </c>
      <c r="T39" s="29" t="e">
        <f t="shared" si="12"/>
        <v>#DIV/0!</v>
      </c>
      <c r="U39" s="29" t="e">
        <f t="shared" si="12"/>
        <v>#DIV/0!</v>
      </c>
      <c r="V39" s="29"/>
    </row>
    <row r="40" spans="1:22" ht="11.25">
      <c r="A40" s="1" t="s">
        <v>1115</v>
      </c>
      <c r="B40" s="29">
        <f>TREND(B30:B33,B20:B23,,TRUE)</f>
        <v>0.11123260517470493</v>
      </c>
      <c r="C40" s="29">
        <f>TREND(C30:C33,C20:C23,,TRUE)</f>
        <v>0.001198239957293441</v>
      </c>
      <c r="D40" s="29">
        <f>TREND(D30:D33,D20:D23,,TRUE)</f>
        <v>0.040473945477362855</v>
      </c>
      <c r="E40" s="29">
        <f aca="true" t="shared" si="13" ref="E40:K40">TREND(E30:E33,E20:E23,,TRUE)</f>
        <v>-0.1131772239950929</v>
      </c>
      <c r="F40" s="29">
        <f t="shared" si="13"/>
        <v>-0.0008132000005849914</v>
      </c>
      <c r="G40" s="29">
        <f t="shared" si="13"/>
        <v>-0.059963905934901446</v>
      </c>
      <c r="H40" s="29">
        <f t="shared" si="13"/>
        <v>0.0006396360190402985</v>
      </c>
      <c r="I40" s="29">
        <f t="shared" si="13"/>
        <v>0.0012782176736813595</v>
      </c>
      <c r="J40" s="29">
        <f t="shared" si="13"/>
        <v>-0.0007870183121286776</v>
      </c>
      <c r="K40" s="29">
        <f>TREND(K30:K33,K20:K23,,TRUE)</f>
        <v>0.0025347772377705816</v>
      </c>
      <c r="L40" s="29" t="e">
        <f aca="true" t="shared" si="14" ref="L40:U40">TREND(L30:L34,L20:L24,,TRUE)</f>
        <v>#VALUE!</v>
      </c>
      <c r="M40" s="29" t="e">
        <f t="shared" si="14"/>
        <v>#VALUE!</v>
      </c>
      <c r="N40" s="29" t="e">
        <f t="shared" si="14"/>
        <v>#VALUE!</v>
      </c>
      <c r="O40" s="29" t="e">
        <f t="shared" si="14"/>
        <v>#VALUE!</v>
      </c>
      <c r="P40" s="29" t="e">
        <f t="shared" si="14"/>
        <v>#VALUE!</v>
      </c>
      <c r="Q40" s="29" t="e">
        <f t="shared" si="14"/>
        <v>#VALUE!</v>
      </c>
      <c r="R40" s="29" t="e">
        <f t="shared" si="14"/>
        <v>#VALUE!</v>
      </c>
      <c r="S40" s="29">
        <f t="shared" si="14"/>
        <v>18.775566897137345</v>
      </c>
      <c r="T40" s="29" t="e">
        <f t="shared" si="14"/>
        <v>#VALUE!</v>
      </c>
      <c r="U40" s="29" t="e">
        <f t="shared" si="14"/>
        <v>#VALUE!</v>
      </c>
      <c r="V40" s="29"/>
    </row>
    <row r="41" spans="1:22" ht="11.25">
      <c r="A41" s="1" t="s">
        <v>1116</v>
      </c>
      <c r="B41" s="29">
        <f>RSQ(B30:B33,B20:B23)</f>
        <v>0.999516221786662</v>
      </c>
      <c r="C41" s="29">
        <f>RSQ(C30:C33,C20:C23)</f>
        <v>0.999766226448649</v>
      </c>
      <c r="D41" s="29">
        <f>RSQ(D30:D33,D20:D23)</f>
        <v>0.9994238812931233</v>
      </c>
      <c r="E41" s="29">
        <f aca="true" t="shared" si="15" ref="E41:K41">RSQ(E30:E33,E20:E23)</f>
        <v>0.9999519168972675</v>
      </c>
      <c r="F41" s="29">
        <f t="shared" si="15"/>
        <v>0.9985266251052225</v>
      </c>
      <c r="G41" s="29">
        <f t="shared" si="15"/>
        <v>0.9993658886794868</v>
      </c>
      <c r="H41" s="29">
        <f t="shared" si="15"/>
        <v>0.9999621964240296</v>
      </c>
      <c r="I41" s="29">
        <f t="shared" si="15"/>
        <v>0.9999596996063734</v>
      </c>
      <c r="J41" s="29">
        <f t="shared" si="15"/>
        <v>0.9989613557098084</v>
      </c>
      <c r="K41" s="29">
        <f>RSQ(K30:K33,K20:K23)</f>
        <v>0.99909341962206</v>
      </c>
      <c r="L41" s="29" t="e">
        <f aca="true" t="shared" si="16" ref="L41:U41">RSQ(L30:L34,L20:L24)</f>
        <v>#DIV/0!</v>
      </c>
      <c r="M41" s="29" t="e">
        <f t="shared" si="16"/>
        <v>#DIV/0!</v>
      </c>
      <c r="N41" s="29" t="e">
        <f t="shared" si="16"/>
        <v>#DIV/0!</v>
      </c>
      <c r="O41" s="29" t="e">
        <f t="shared" si="16"/>
        <v>#DIV/0!</v>
      </c>
      <c r="P41" s="29" t="e">
        <f t="shared" si="16"/>
        <v>#DIV/0!</v>
      </c>
      <c r="Q41" s="29" t="e">
        <f t="shared" si="16"/>
        <v>#DIV/0!</v>
      </c>
      <c r="R41" s="29" t="e">
        <f t="shared" si="16"/>
        <v>#DIV/0!</v>
      </c>
      <c r="S41" s="29">
        <f t="shared" si="16"/>
        <v>0.053313023457963266</v>
      </c>
      <c r="T41" s="29" t="e">
        <f t="shared" si="16"/>
        <v>#DIV/0!</v>
      </c>
      <c r="U41" s="29" t="e">
        <f t="shared" si="16"/>
        <v>#DIV/0!</v>
      </c>
      <c r="V41" s="29"/>
    </row>
    <row r="44" ht="11.25">
      <c r="A44" s="26" t="s">
        <v>1285</v>
      </c>
    </row>
    <row r="69" spans="1:21" ht="11.25">
      <c r="A69" s="22"/>
      <c r="B69" s="1" t="s">
        <v>1097</v>
      </c>
      <c r="C69" s="1" t="s">
        <v>1096</v>
      </c>
      <c r="D69" s="1" t="s">
        <v>1099</v>
      </c>
      <c r="E69" s="172" t="s">
        <v>1101</v>
      </c>
      <c r="F69" s="1" t="s">
        <v>1100</v>
      </c>
      <c r="G69" s="1" t="s">
        <v>1102</v>
      </c>
      <c r="H69" s="1" t="s">
        <v>1103</v>
      </c>
      <c r="I69" s="1" t="s">
        <v>1104</v>
      </c>
      <c r="J69" s="1" t="s">
        <v>1081</v>
      </c>
      <c r="K69" s="1" t="s">
        <v>1098</v>
      </c>
      <c r="L69" s="1" t="s">
        <v>1107</v>
      </c>
      <c r="M69" s="1" t="s">
        <v>1109</v>
      </c>
      <c r="N69" s="1" t="s">
        <v>1112</v>
      </c>
      <c r="O69" s="1" t="s">
        <v>1105</v>
      </c>
      <c r="P69" s="1" t="s">
        <v>1106</v>
      </c>
      <c r="Q69" s="1" t="s">
        <v>1198</v>
      </c>
      <c r="R69" s="1" t="s">
        <v>1197</v>
      </c>
      <c r="S69" s="1" t="s">
        <v>1111</v>
      </c>
      <c r="T69" s="1" t="s">
        <v>1108</v>
      </c>
      <c r="U69" s="1" t="s">
        <v>1300</v>
      </c>
    </row>
    <row r="70" spans="1:21" ht="11.25">
      <c r="A70" s="1" t="s">
        <v>1090</v>
      </c>
      <c r="B70" s="34">
        <v>23.328658251519403</v>
      </c>
      <c r="C70" s="34">
        <v>7.146638433033351</v>
      </c>
      <c r="D70" s="34">
        <v>8.601398601398602</v>
      </c>
      <c r="E70" s="176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1126</v>
      </c>
      <c r="B72" s="49">
        <v>19.043871819468357</v>
      </c>
      <c r="C72" s="49">
        <v>0.10138186627606041</v>
      </c>
      <c r="D72" s="49">
        <v>6.120775290449932</v>
      </c>
      <c r="E72" s="175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1128</v>
      </c>
      <c r="B73" s="49">
        <v>25.322093355602174</v>
      </c>
      <c r="C73" s="49">
        <v>7.154452265546375</v>
      </c>
      <c r="D73" s="49">
        <v>9.664997325624585</v>
      </c>
      <c r="E73" s="175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1192</v>
      </c>
      <c r="B75" s="39">
        <v>0</v>
      </c>
    </row>
    <row r="76" spans="1:2" ht="11.25">
      <c r="A76" s="1" t="s">
        <v>1229</v>
      </c>
      <c r="B76" s="91">
        <v>815775.5763590767</v>
      </c>
    </row>
    <row r="77" spans="1:2" ht="11.25">
      <c r="A77" s="1" t="s">
        <v>1287</v>
      </c>
      <c r="B77" s="39">
        <v>324422.6703893792</v>
      </c>
    </row>
    <row r="78" spans="1:2" ht="11.25">
      <c r="A78" s="1" t="s">
        <v>1286</v>
      </c>
      <c r="B78" s="91">
        <v>3725412.536306778</v>
      </c>
    </row>
    <row r="79" spans="1:2" ht="11.25">
      <c r="A79" s="1" t="s">
        <v>1072</v>
      </c>
      <c r="B79" s="39">
        <v>698897.915761477</v>
      </c>
    </row>
    <row r="80" ht="11.25">
      <c r="B80" s="91"/>
    </row>
    <row r="81" ht="11.25">
      <c r="B81" s="39"/>
    </row>
    <row r="82" spans="1:2" ht="11.25">
      <c r="A82" s="22"/>
      <c r="B82" s="39" t="s">
        <v>1101</v>
      </c>
    </row>
    <row r="83" spans="1:2" ht="11.25">
      <c r="A83" s="1" t="s">
        <v>1192</v>
      </c>
      <c r="B83" s="39">
        <v>0</v>
      </c>
    </row>
    <row r="84" spans="1:2" ht="11.25">
      <c r="A84" s="1" t="s">
        <v>1062</v>
      </c>
      <c r="B84" s="117">
        <v>5.804982036802153</v>
      </c>
    </row>
    <row r="85" spans="1:2" ht="11.25">
      <c r="A85" s="1" t="s">
        <v>1255</v>
      </c>
      <c r="B85" s="117">
        <v>2.245314319076767</v>
      </c>
    </row>
    <row r="86" spans="1:2" ht="11.25">
      <c r="A86" s="1" t="s">
        <v>1126</v>
      </c>
      <c r="B86" s="117">
        <v>30.149666915583403</v>
      </c>
    </row>
    <row r="87" spans="1:2" ht="11.25">
      <c r="A87" s="34" t="s">
        <v>1260</v>
      </c>
      <c r="B87" s="124">
        <v>4.922125747746678</v>
      </c>
    </row>
    <row r="88" ht="11.25">
      <c r="B88" s="124"/>
    </row>
    <row r="89" ht="11.25">
      <c r="B89" s="39"/>
    </row>
    <row r="90" spans="1:2" ht="11.25">
      <c r="A90" s="1" t="s">
        <v>1113</v>
      </c>
      <c r="B90" s="125">
        <f>SLOPE(B83:B85,B75:B77)</f>
        <v>7.126336539044289E-06</v>
      </c>
    </row>
    <row r="91" spans="1:2" ht="11.25">
      <c r="A91" s="1" t="s">
        <v>1114</v>
      </c>
      <c r="B91" s="125">
        <f>INTERCEPT(B83:B85,B75:B77)</f>
        <v>-0.02504669055961184</v>
      </c>
    </row>
    <row r="92" spans="1:2" ht="11.25">
      <c r="A92" s="1" t="s">
        <v>1115</v>
      </c>
      <c r="B92" s="125">
        <f>TREND(B83:B85,B75:B77,,TRUE)</f>
        <v>-0.025046690559612905</v>
      </c>
    </row>
    <row r="93" spans="1:2" ht="11.25">
      <c r="A93" s="1" t="s">
        <v>1116</v>
      </c>
      <c r="B93" s="125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1157</v>
      </c>
      <c r="B1" s="3" t="s">
        <v>1158</v>
      </c>
      <c r="C1" s="3" t="s">
        <v>1126</v>
      </c>
      <c r="D1" s="3" t="s">
        <v>1090</v>
      </c>
      <c r="E1" s="3" t="s">
        <v>1062</v>
      </c>
      <c r="F1" s="3" t="s">
        <v>1089</v>
      </c>
      <c r="G1" s="69" t="s">
        <v>1260</v>
      </c>
      <c r="H1" s="3" t="s">
        <v>1127</v>
      </c>
      <c r="I1" s="3" t="s">
        <v>1128</v>
      </c>
      <c r="J1" s="3" t="s">
        <v>1263</v>
      </c>
      <c r="K1" s="3" t="s">
        <v>1264</v>
      </c>
      <c r="L1" s="12"/>
      <c r="M1" s="13" t="s">
        <v>1073</v>
      </c>
      <c r="N1" s="54" t="s">
        <v>1262</v>
      </c>
      <c r="O1" s="55" t="s">
        <v>1126</v>
      </c>
      <c r="P1" s="55" t="s">
        <v>1089</v>
      </c>
      <c r="Q1" s="55" t="s">
        <v>1062</v>
      </c>
      <c r="R1" s="55" t="s">
        <v>1128</v>
      </c>
      <c r="S1" s="55" t="s">
        <v>1266</v>
      </c>
      <c r="T1" s="55" t="s">
        <v>1090</v>
      </c>
      <c r="U1" s="55" t="s">
        <v>1075</v>
      </c>
      <c r="V1" s="56" t="s">
        <v>1127</v>
      </c>
      <c r="W1" s="55" t="s">
        <v>1158</v>
      </c>
      <c r="X1" s="57" t="s">
        <v>1267</v>
      </c>
    </row>
    <row r="2" spans="1:24" ht="11.25">
      <c r="A2" s="4" t="s">
        <v>1199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1097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1200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1096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1185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1099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1186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1101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1130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1100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1129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1102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1131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1103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1187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1104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1188</v>
      </c>
      <c r="B10" s="5" t="s">
        <v>1132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1265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1189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1098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1190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1133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1134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1135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1270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1105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1107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1106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1109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1107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1112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1108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1105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1109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1106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1110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1198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1136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1197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1111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1111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1197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1108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1112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1300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1198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1268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1300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1269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1061</v>
      </c>
      <c r="B31" s="38"/>
      <c r="C31" s="12"/>
      <c r="E31" s="4"/>
      <c r="F31" s="44"/>
    </row>
    <row r="32" spans="1:11" ht="23.25" thickBot="1">
      <c r="A32" s="2" t="s">
        <v>1157</v>
      </c>
      <c r="B32" s="3" t="s">
        <v>1158</v>
      </c>
      <c r="C32" s="3" t="s">
        <v>1126</v>
      </c>
      <c r="D32" s="3" t="s">
        <v>1090</v>
      </c>
      <c r="E32" s="3" t="s">
        <v>1062</v>
      </c>
      <c r="F32" s="3" t="s">
        <v>1089</v>
      </c>
      <c r="G32" s="69" t="s">
        <v>1260</v>
      </c>
      <c r="H32" s="3" t="s">
        <v>1127</v>
      </c>
      <c r="I32" s="3" t="s">
        <v>1128</v>
      </c>
      <c r="J32" s="3" t="s">
        <v>1263</v>
      </c>
      <c r="K32" s="3" t="s">
        <v>1264</v>
      </c>
    </row>
    <row r="33" spans="1:11" ht="11.25">
      <c r="A33" s="4" t="s">
        <v>1199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1200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1185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1186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1130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1129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1131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1187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1188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1189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1134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zoomScale="125" zoomScaleNormal="125" workbookViewId="0" topLeftCell="A1">
      <selection activeCell="C9" sqref="C9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1087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Si 251.611</v>
      </c>
      <c r="D2" s="23" t="str">
        <f>'blk, drift &amp; conc calc'!D2</f>
        <v>Al 396.152</v>
      </c>
      <c r="E2" s="23" t="str">
        <f>'blk, drift &amp; conc calc'!E2</f>
        <v>Fe 259.940</v>
      </c>
      <c r="F2" s="23" t="str">
        <f>'blk, drift &amp; conc calc'!F2</f>
        <v>Mg 285.213</v>
      </c>
      <c r="G2" s="23" t="str">
        <f>'blk, drift &amp; conc calc'!G2</f>
        <v>Mn 257.610</v>
      </c>
      <c r="H2" s="23" t="str">
        <f>'blk, drift &amp; conc calc'!H2</f>
        <v>Ca 393.366</v>
      </c>
      <c r="I2" s="23" t="str">
        <f>'blk, drift &amp; conc calc'!I2</f>
        <v>Na 589.592</v>
      </c>
      <c r="J2" s="23" t="str">
        <f>'blk, drift &amp; conc calc'!J2</f>
        <v>K 766.490</v>
      </c>
      <c r="K2" s="23">
        <f>'blk, drift &amp; conc calc'!K2</f>
        <v>0</v>
      </c>
      <c r="L2" s="23" t="str">
        <f>'blk, drift &amp; conc calc'!L2</f>
        <v>Ti 334.941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P 178.229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blank-1</v>
      </c>
      <c r="C4" s="7">
        <f>'blk, drift &amp; conc calc'!C5</f>
        <v>6557.235297742508</v>
      </c>
      <c r="D4" s="7">
        <f>'blk, drift &amp; conc calc'!D5</f>
        <v>3475.27</v>
      </c>
      <c r="E4" s="7">
        <f>'blk, drift &amp; conc calc'!E5</f>
        <v>8013.690979006655</v>
      </c>
      <c r="F4" s="7">
        <f>'blk, drift &amp; conc calc'!F5</f>
        <v>838.9671974073218</v>
      </c>
      <c r="G4" s="7">
        <f>'blk, drift &amp; conc calc'!G5</f>
        <v>6902.018514970938</v>
      </c>
      <c r="H4" s="7">
        <f>'blk, drift &amp; conc calc'!H5</f>
        <v>14974.328197975952</v>
      </c>
      <c r="I4" s="7">
        <f>'blk, drift &amp; conc calc'!I5</f>
        <v>6330.909267576253</v>
      </c>
      <c r="J4" s="7">
        <f>'blk, drift &amp; conc calc'!J5</f>
        <v>131.49</v>
      </c>
      <c r="K4" s="7">
        <f>'blk, drift &amp; conc calc'!K5</f>
        <v>41.86</v>
      </c>
      <c r="L4" s="7">
        <f>'blk, drift &amp; conc calc'!L5</f>
        <v>849.095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41.86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blank-2</v>
      </c>
      <c r="C5" s="7">
        <f>'blk, drift &amp; conc calc'!C32</f>
        <v>7513.645</v>
      </c>
      <c r="D5" s="7">
        <f>'blk, drift &amp; conc calc'!D32</f>
        <v>5975.6630372333</v>
      </c>
      <c r="E5" s="7">
        <f>'blk, drift &amp; conc calc'!E32</f>
        <v>8245.358589860567</v>
      </c>
      <c r="F5" s="7">
        <f>'blk, drift &amp; conc calc'!F32</f>
        <v>655.41</v>
      </c>
      <c r="G5" s="7">
        <f>'blk, drift &amp; conc calc'!G32</f>
        <v>7027.118360854685</v>
      </c>
      <c r="H5" s="7">
        <f>'blk, drift &amp; conc calc'!H32</f>
        <v>20636.386572043102</v>
      </c>
      <c r="I5" s="7">
        <f>'blk, drift &amp; conc calc'!I32</f>
        <v>7715.089191996217</v>
      </c>
      <c r="J5" s="7">
        <f>'blk, drift &amp; conc calc'!J32</f>
        <v>74.985</v>
      </c>
      <c r="K5" s="7">
        <f>'blk, drift &amp; conc calc'!K32</f>
        <v>29.10955927995034</v>
      </c>
      <c r="L5" s="7">
        <f>'blk, drift &amp; conc calc'!L32</f>
        <v>579.7726416786512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18.616513234089417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1138</v>
      </c>
      <c r="C9" s="7">
        <f>AVERAGE(C4:C5)</f>
        <v>7035.440148871254</v>
      </c>
      <c r="D9" s="7">
        <f>AVERAGE(D4:D5)</f>
        <v>4725.46651861665</v>
      </c>
      <c r="E9" s="7">
        <f>AVERAGE(E4:E5)</f>
        <v>8129.524784433611</v>
      </c>
      <c r="F9" s="7">
        <f aca="true" t="shared" si="0" ref="F9:V9">AVERAGE(F4:F5)</f>
        <v>747.1885987036609</v>
      </c>
      <c r="G9" s="7">
        <f t="shared" si="0"/>
        <v>6964.5684379128115</v>
      </c>
      <c r="H9" s="7">
        <f t="shared" si="0"/>
        <v>17805.357385009527</v>
      </c>
      <c r="I9" s="7">
        <f t="shared" si="0"/>
        <v>7022.999229786235</v>
      </c>
      <c r="J9" s="7">
        <f t="shared" si="0"/>
        <v>103.23750000000001</v>
      </c>
      <c r="K9" s="7">
        <f t="shared" si="0"/>
        <v>35.48477963997517</v>
      </c>
      <c r="L9" s="7">
        <f t="shared" si="0"/>
        <v>714.4338208393256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30.23825661704471</v>
      </c>
      <c r="U9" s="7">
        <f t="shared" si="0"/>
        <v>0</v>
      </c>
      <c r="V9" s="7">
        <f t="shared" si="0"/>
        <v>0</v>
      </c>
    </row>
    <row r="12" ht="11.25">
      <c r="B12" s="71" t="s">
        <v>1297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2005-02-24T15:27:26Z</dcterms:modified>
  <cp:category/>
  <cp:version/>
  <cp:contentType/>
  <cp:contentStatus/>
</cp:coreProperties>
</file>