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3635" windowHeight="11640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<sst xmlns="http://schemas.openxmlformats.org/spreadsheetml/2006/main" count="6666" uniqueCount="1292">
  <si>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</si>
  <si>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</si>
  <si>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</si>
  <si>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</si>
  <si>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</si>
  <si>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</si>
  <si>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</si>
  <si>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</si>
  <si>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</si>
  <si>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</si>
  <si>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</si>
  <si>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</si>
  <si>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</si>
  <si>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</si>
  <si>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</si>
  <si>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</si>
  <si>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</si>
  <si>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</si>
  <si>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</si>
  <si>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</si>
  <si>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</si>
  <si>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</si>
  <si>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</si>
  <si>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</si>
  <si>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</si>
  <si>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</si>
  <si>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</si>
  <si>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</si>
  <si>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</si>
  <si>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</si>
  <si>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</si>
  <si>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</si>
  <si>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</si>
  <si>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</si>
  <si>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</si>
  <si>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</si>
  <si>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</si>
  <si>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</si>
  <si>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</si>
  <si>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</si>
  <si>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</si>
  <si>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</si>
  <si>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</si>
  <si>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</si>
  <si>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83r2  32-42</t>
  </si>
  <si>
    <t>82r2  101-110</t>
  </si>
  <si>
    <t>158r3  42-57</t>
  </si>
  <si>
    <t>95r3  40-50</t>
  </si>
  <si>
    <t>158r1  11-18</t>
  </si>
  <si>
    <t>162r3  71-86</t>
  </si>
  <si>
    <t>bhvo2-1  unignited</t>
  </si>
  <si>
    <t>159r1  110-117</t>
  </si>
  <si>
    <t>165r3  18-28</t>
  </si>
  <si>
    <t>160r2  122-132</t>
  </si>
  <si>
    <t>161r2  51-60</t>
  </si>
  <si>
    <t>164r3  115-123</t>
  </si>
  <si>
    <t>bhvo2-2  unignited</t>
  </si>
  <si>
    <t>166r3  45-55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</si>
  <si>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</si>
  <si>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</si>
  <si>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</si>
  <si>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</si>
  <si>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</si>
  <si>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</si>
  <si>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</si>
  <si>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</si>
  <si>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</si>
  <si>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</si>
  <si>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</si>
  <si>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</si>
  <si>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</si>
  <si>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</si>
  <si>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</si>
  <si>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</si>
  <si>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</si>
  <si>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</si>
  <si>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</si>
  <si>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</si>
  <si>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</si>
  <si>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</si>
  <si>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</si>
  <si>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</si>
  <si>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</si>
  <si>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</si>
  <si>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</si>
  <si>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</si>
  <si>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</si>
  <si>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</si>
  <si>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</si>
  <si>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</si>
  <si>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</si>
  <si>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</si>
  <si>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</si>
  <si>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dts-1-2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</si>
  <si>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</si>
  <si>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</si>
  <si>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</si>
  <si>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</si>
  <si>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</si>
  <si>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</si>
  <si>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</si>
  <si>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</si>
  <si>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</si>
  <si>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</si>
  <si>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</si>
  <si>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</si>
  <si>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</si>
  <si>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</si>
  <si>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</si>
  <si>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</si>
  <si>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</si>
  <si>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</si>
  <si>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</si>
  <si>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</si>
  <si>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</si>
  <si>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</si>
  <si>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</si>
  <si>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</si>
  <si>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</si>
  <si>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</si>
  <si>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</si>
  <si>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</si>
  <si>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</si>
  <si>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</si>
  <si>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</si>
  <si>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</si>
  <si>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</si>
  <si>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</si>
  <si>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</si>
  <si>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</si>
  <si>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</si>
  <si>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</si>
  <si>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</si>
  <si>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</si>
  <si>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</si>
  <si>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</si>
  <si>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</si>
  <si>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</si>
  <si>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</si>
  <si>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</si>
  <si>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</si>
  <si>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</si>
  <si>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</si>
  <si>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</si>
  <si>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</si>
  <si>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</si>
  <si>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</si>
  <si>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</si>
  <si>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</si>
  <si>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</si>
  <si>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</si>
  <si>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</si>
  <si>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</si>
  <si>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</si>
  <si>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</si>
  <si>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JGb-1 (Imai et al., 1995)</t>
  </si>
  <si>
    <t>dts-1-1</t>
  </si>
  <si>
    <t>drift-2</t>
  </si>
  <si>
    <t>ja-3-1</t>
  </si>
  <si>
    <t>P 178.229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</si>
  <si>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</si>
  <si>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</si>
  <si>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</si>
  <si>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</si>
  <si>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</si>
  <si>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</si>
  <si>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</si>
  <si>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</si>
  <si>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</si>
  <si>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ja-3-2</t>
  </si>
  <si>
    <t>drift-6</t>
  </si>
  <si>
    <t>bir-1-2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</si>
  <si>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</si>
  <si>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</si>
  <si>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</si>
  <si>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</si>
  <si>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</si>
  <si>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</si>
  <si>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</si>
  <si>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</si>
  <si>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</si>
  <si>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</si>
  <si>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</si>
  <si>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</si>
  <si>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</si>
  <si>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</si>
  <si>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</si>
  <si>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</si>
  <si>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</si>
  <si>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</si>
  <si>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</si>
  <si>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</si>
  <si>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</si>
  <si>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</si>
  <si>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</si>
  <si>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</si>
  <si>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</si>
  <si>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</si>
  <si>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</si>
  <si>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</si>
  <si>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</si>
  <si>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</si>
  <si>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</si>
  <si>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</si>
  <si>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</si>
  <si>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</si>
  <si>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</si>
  <si>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</si>
  <si>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</si>
  <si>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</si>
  <si>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</si>
  <si>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</si>
  <si>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</si>
  <si>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</si>
  <si>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</si>
  <si>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</si>
  <si>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</si>
  <si>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</si>
  <si>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</si>
  <si>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</si>
  <si>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</si>
  <si>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</si>
  <si>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</si>
  <si>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</si>
  <si>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</si>
  <si>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</si>
  <si>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</si>
  <si>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</si>
  <si>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</si>
  <si>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</si>
  <si>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</si>
  <si>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</si>
  <si>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</si>
  <si>
    <t>Analysis report from: 07.02.2005             Run: 305majors7</t>
  </si>
  <si>
    <t xml:space="preserve">      135.39</t>
  </si>
  <si>
    <t xml:space="preserve">      104.73</t>
  </si>
  <si>
    <t xml:space="preserve">      108.14</t>
  </si>
  <si>
    <t xml:space="preserve">  2,758,088.30</t>
  </si>
  <si>
    <t xml:space="preserve">  2,724,337.53</t>
  </si>
  <si>
    <t xml:space="preserve">  2,847,213.05</t>
  </si>
  <si>
    <t xml:space="preserve">   267,603.05</t>
  </si>
  <si>
    <t xml:space="preserve">   259,797.13</t>
  </si>
  <si>
    <t xml:space="preserve">   263,601.36</t>
  </si>
  <si>
    <t xml:space="preserve">  2,861,275.72</t>
  </si>
  <si>
    <t xml:space="preserve">  2,789,656.76</t>
  </si>
  <si>
    <t xml:space="preserve">  2,906,814.39</t>
  </si>
  <si>
    <t xml:space="preserve">   536,575.89</t>
  </si>
  <si>
    <t xml:space="preserve">   539,305.02</t>
  </si>
  <si>
    <t xml:space="preserve">   554,333.74</t>
  </si>
  <si>
    <t xml:space="preserve">   288,139.88</t>
  </si>
  <si>
    <t xml:space="preserve">   288,837.27</t>
  </si>
  <si>
    <t xml:space="preserve">   280,353.88</t>
  </si>
  <si>
    <t xml:space="preserve">  1,084,430.12</t>
  </si>
  <si>
    <t xml:space="preserve">  1,067,404.02</t>
  </si>
  <si>
    <t xml:space="preserve">  1,066,587.20</t>
  </si>
  <si>
    <t xml:space="preserve">  3,162,545.07</t>
  </si>
  <si>
    <t xml:space="preserve">  3,051,381.34</t>
  </si>
  <si>
    <t xml:space="preserve">  3,188,147.99</t>
  </si>
  <si>
    <t xml:space="preserve">  3,384,461.75</t>
  </si>
  <si>
    <t xml:space="preserve">  3,422,757.52</t>
  </si>
  <si>
    <t xml:space="preserve">  3,336,670.92</t>
  </si>
  <si>
    <t xml:space="preserve">   293,542.85</t>
  </si>
  <si>
    <t xml:space="preserve">   276,467.10</t>
  </si>
  <si>
    <t xml:space="preserve">   278,085.49</t>
  </si>
  <si>
    <t xml:space="preserve">    16,469.14</t>
  </si>
  <si>
    <t xml:space="preserve">    16,564.02</t>
  </si>
  <si>
    <t xml:space="preserve">    17,085.84</t>
  </si>
  <si>
    <t>-        2.30</t>
  </si>
  <si>
    <t xml:space="preserve">       42.93</t>
  </si>
  <si>
    <t xml:space="preserve">       11.00</t>
  </si>
  <si>
    <t xml:space="preserve">     5,295.73</t>
  </si>
  <si>
    <t xml:space="preserve">     5,251.28</t>
  </si>
  <si>
    <t xml:space="preserve">     5,151.40</t>
  </si>
  <si>
    <t xml:space="preserve">     9,038.83</t>
  </si>
  <si>
    <t xml:space="preserve">     9,371.58</t>
  </si>
  <si>
    <t xml:space="preserve">     9,393.86</t>
  </si>
  <si>
    <t xml:space="preserve">     7,976.01</t>
  </si>
  <si>
    <t xml:space="preserve">     8,465.10</t>
  </si>
  <si>
    <t xml:space="preserve">     8,096.97</t>
  </si>
  <si>
    <t xml:space="preserve">      576.51</t>
  </si>
  <si>
    <t xml:space="preserve">      429.35</t>
  </si>
  <si>
    <t xml:space="preserve">      536.79</t>
  </si>
  <si>
    <t xml:space="preserve">      784.82</t>
  </si>
  <si>
    <t xml:space="preserve">      767.56</t>
  </si>
  <si>
    <t xml:space="preserve">      768.74</t>
  </si>
  <si>
    <t xml:space="preserve">      717.51</t>
  </si>
  <si>
    <t xml:space="preserve">      719.26</t>
  </si>
  <si>
    <t xml:space="preserve">      762.10</t>
  </si>
  <si>
    <t xml:space="preserve">     7,767.66</t>
  </si>
  <si>
    <t xml:space="preserve">     7,882.28</t>
  </si>
  <si>
    <t xml:space="preserve">     7,567.50</t>
  </si>
  <si>
    <t xml:space="preserve">     4,600.91</t>
  </si>
  <si>
    <t xml:space="preserve">     4,935.46</t>
  </si>
  <si>
    <t xml:space="preserve">      148.24</t>
  </si>
  <si>
    <t xml:space="preserve">       30.52</t>
  </si>
  <si>
    <t xml:space="preserve">      168.78</t>
  </si>
  <si>
    <t xml:space="preserve">       10.49</t>
  </si>
  <si>
    <t xml:space="preserve">       41.78</t>
  </si>
  <si>
    <t xml:space="preserve">       21.07</t>
  </si>
  <si>
    <t xml:space="preserve">  2,760,104.35</t>
  </si>
  <si>
    <t xml:space="preserve">  2,791,380.09</t>
  </si>
  <si>
    <t xml:space="preserve">  2,783,179.40</t>
  </si>
  <si>
    <t xml:space="preserve">   267,163.80</t>
  </si>
  <si>
    <t xml:space="preserve">   264,149.08</t>
  </si>
  <si>
    <t xml:space="preserve">   261,634.29</t>
  </si>
  <si>
    <t xml:space="preserve">  2,761,315.79</t>
  </si>
  <si>
    <t xml:space="preserve">  2,743,909.93</t>
  </si>
  <si>
    <t xml:space="preserve">  2,580,888.96</t>
  </si>
  <si>
    <t xml:space="preserve">   677,917.86</t>
  </si>
  <si>
    <t xml:space="preserve">   694,147.31</t>
  </si>
  <si>
    <t xml:space="preserve">   727,341.20</t>
  </si>
  <si>
    <t xml:space="preserve">   285,403.40</t>
  </si>
  <si>
    <t xml:space="preserve">   279,422.82</t>
  </si>
  <si>
    <t xml:space="preserve">   286,597.53</t>
  </si>
  <si>
    <t xml:space="preserve">   378,205.36</t>
  </si>
  <si>
    <t xml:space="preserve">   377,642.28</t>
  </si>
  <si>
    <t xml:space="preserve">   365,755.70</t>
  </si>
  <si>
    <t xml:space="preserve">  3,334,763.35</t>
  </si>
  <si>
    <t xml:space="preserve">  3,561,313.01</t>
  </si>
  <si>
    <t xml:space="preserve">  3,482,933.08</t>
  </si>
  <si>
    <t xml:space="preserve">  3,719,046.57</t>
  </si>
  <si>
    <t xml:space="preserve">  3,905,166.81</t>
  </si>
  <si>
    <t xml:space="preserve">  3,863,270.39</t>
  </si>
  <si>
    <t xml:space="preserve">   218,425.70</t>
  </si>
  <si>
    <t xml:space="preserve">   230,737.82</t>
  </si>
  <si>
    <t xml:space="preserve">   237,824.80</t>
  </si>
  <si>
    <t xml:space="preserve">      855.03</t>
  </si>
  <si>
    <t xml:space="preserve">      787.98</t>
  </si>
  <si>
    <t xml:space="preserve">      938.96</t>
  </si>
  <si>
    <t xml:space="preserve">      144.36</t>
  </si>
  <si>
    <t xml:space="preserve">      165.39</t>
  </si>
  <si>
    <t xml:space="preserve">      171.54</t>
  </si>
  <si>
    <t xml:space="preserve">  2,783,451.73</t>
  </si>
  <si>
    <t xml:space="preserve">  2,889,954.29</t>
  </si>
  <si>
    <t xml:space="preserve">  2,695,664.28</t>
  </si>
  <si>
    <t xml:space="preserve">   265,340.56</t>
  </si>
  <si>
    <t xml:space="preserve">   270,180.48</t>
  </si>
  <si>
    <t xml:space="preserve">   274,483.39</t>
  </si>
  <si>
    <t xml:space="preserve">  2,950,379.92</t>
  </si>
  <si>
    <t xml:space="preserve">  2,902,586.16</t>
  </si>
  <si>
    <t xml:space="preserve">  3,008,979.22</t>
  </si>
  <si>
    <t xml:space="preserve">   551,339.68</t>
  </si>
  <si>
    <t xml:space="preserve">   545,430.54</t>
  </si>
  <si>
    <t xml:space="preserve">   517,911.70</t>
  </si>
  <si>
    <t xml:space="preserve">   293,126.96</t>
  </si>
  <si>
    <t xml:space="preserve">   291,718.82</t>
  </si>
  <si>
    <t xml:space="preserve">   290,867.31</t>
  </si>
  <si>
    <t xml:space="preserve">  1,014,994.78</t>
  </si>
  <si>
    <t xml:space="preserve">  1,053,955.32</t>
  </si>
  <si>
    <t xml:space="preserve">  1,011,556.25</t>
  </si>
  <si>
    <t xml:space="preserve">  3,216,720.02</t>
  </si>
  <si>
    <t xml:space="preserve">  3,157,206.73</t>
  </si>
  <si>
    <t xml:space="preserve">  3,183,864.38</t>
  </si>
  <si>
    <t xml:space="preserve">  3,438,726.39</t>
  </si>
  <si>
    <t xml:space="preserve">  3,491,789.68</t>
  </si>
  <si>
    <t xml:space="preserve">  3,261,114.15</t>
  </si>
  <si>
    <t xml:space="preserve">   286,673.06</t>
  </si>
  <si>
    <t xml:space="preserve">   291,638.04</t>
  </si>
  <si>
    <t xml:space="preserve">   307,671.26</t>
  </si>
  <si>
    <t xml:space="preserve">    17,221.09</t>
  </si>
  <si>
    <t xml:space="preserve">    16,510.49</t>
  </si>
  <si>
    <t xml:space="preserve">    16,965.99</t>
  </si>
  <si>
    <t xml:space="preserve">       27.64</t>
  </si>
  <si>
    <t>-       19.36</t>
  </si>
  <si>
    <t xml:space="preserve">       27.62</t>
  </si>
  <si>
    <t xml:space="preserve">  2,611,646.49</t>
  </si>
  <si>
    <t xml:space="preserve">  2,626,013.37</t>
  </si>
  <si>
    <t xml:space="preserve">  2,684,534.89</t>
  </si>
  <si>
    <t xml:space="preserve">   197,820.83</t>
  </si>
  <si>
    <t xml:space="preserve">   200,318.46</t>
  </si>
  <si>
    <t xml:space="preserve">   197,441.25</t>
  </si>
  <si>
    <t xml:space="preserve">  2,028,227.58</t>
  </si>
  <si>
    <t xml:space="preserve">  2,020,406.57</t>
  </si>
  <si>
    <t xml:space="preserve">  2,005,249.33</t>
  </si>
  <si>
    <t xml:space="preserve">  3,576,673.62</t>
  </si>
  <si>
    <t xml:space="preserve">  3,601,755.77</t>
  </si>
  <si>
    <t xml:space="preserve">  3,294,732.43</t>
  </si>
  <si>
    <t xml:space="preserve">   276,676.23</t>
  </si>
  <si>
    <t xml:space="preserve">   260,693.63</t>
  </si>
  <si>
    <t xml:space="preserve">   268,745.46</t>
  </si>
  <si>
    <t xml:space="preserve">     2,072.29</t>
  </si>
  <si>
    <t xml:space="preserve">     1,943.36</t>
  </si>
  <si>
    <t xml:space="preserve">     2,232.76</t>
  </si>
  <si>
    <t xml:space="preserve">   173,587.61</t>
  </si>
  <si>
    <t xml:space="preserve">   179,564.53</t>
  </si>
  <si>
    <t xml:space="preserve">   173,213.09</t>
  </si>
  <si>
    <t xml:space="preserve">   173,952.68</t>
  </si>
  <si>
    <t xml:space="preserve">   174,499.07</t>
  </si>
  <si>
    <t xml:space="preserve">   176,525.36</t>
  </si>
  <si>
    <t xml:space="preserve">     7,524.28</t>
  </si>
  <si>
    <t xml:space="preserve">     7,604.07</t>
  </si>
  <si>
    <t xml:space="preserve">     7,352.95</t>
  </si>
  <si>
    <t xml:space="preserve">      197.89</t>
  </si>
  <si>
    <t xml:space="preserve">      341.00</t>
  </si>
  <si>
    <t xml:space="preserve">      218.38</t>
  </si>
  <si>
    <t xml:space="preserve">       39.20</t>
  </si>
  <si>
    <t xml:space="preserve">       21.33</t>
  </si>
  <si>
    <t xml:space="preserve">       64.84</t>
  </si>
  <si>
    <t xml:space="preserve">  2,636,099.59</t>
  </si>
  <si>
    <t xml:space="preserve">  2,682,806.29</t>
  </si>
  <si>
    <t xml:space="preserve">  2,813,418.73</t>
  </si>
  <si>
    <t>Blank Corrected</t>
  </si>
  <si>
    <t xml:space="preserve">  1,783,855.98</t>
  </si>
  <si>
    <t xml:space="preserve">  1,925,548.41</t>
  </si>
  <si>
    <t xml:space="preserve">  1,435,039.41</t>
  </si>
  <si>
    <t xml:space="preserve">  1,587,517.83</t>
  </si>
  <si>
    <t xml:space="preserve">  1,653,401.80</t>
  </si>
  <si>
    <t xml:space="preserve">   284,516.76</t>
  </si>
  <si>
    <t xml:space="preserve">   283,079.67</t>
  </si>
  <si>
    <t xml:space="preserve">   286,735.18</t>
  </si>
  <si>
    <t xml:space="preserve">    75,616.11</t>
  </si>
  <si>
    <t xml:space="preserve">    76,673.86</t>
  </si>
  <si>
    <t xml:space="preserve">    78,825.21</t>
  </si>
  <si>
    <t xml:space="preserve">  2,901,367.07</t>
  </si>
  <si>
    <t xml:space="preserve">  3,144,406.99</t>
  </si>
  <si>
    <t xml:space="preserve">  3,117,795.01</t>
  </si>
  <si>
    <t xml:space="preserve">  3,236,661.36</t>
  </si>
  <si>
    <t xml:space="preserve">  3,128,453.05</t>
  </si>
  <si>
    <t xml:space="preserve">  3,221,246.24</t>
  </si>
  <si>
    <t xml:space="preserve">   125,206.37</t>
  </si>
  <si>
    <t xml:space="preserve">   127,642.79</t>
  </si>
  <si>
    <t xml:space="preserve">   128,045.58</t>
  </si>
  <si>
    <t xml:space="preserve">      567.70</t>
  </si>
  <si>
    <t xml:space="preserve">      486.90</t>
  </si>
  <si>
    <t xml:space="preserve">      525.65</t>
  </si>
  <si>
    <t xml:space="preserve">      103.56</t>
  </si>
  <si>
    <t xml:space="preserve">      164.62</t>
  </si>
  <si>
    <t xml:space="preserve">      121.55</t>
  </si>
  <si>
    <t xml:space="preserve">  2,949,149.27</t>
  </si>
  <si>
    <t xml:space="preserve">  2,783,696.61</t>
  </si>
  <si>
    <t xml:space="preserve">  2,849,023.64</t>
  </si>
  <si>
    <t xml:space="preserve">   274,480.71</t>
  </si>
  <si>
    <t xml:space="preserve">   279,351.51</t>
  </si>
  <si>
    <t xml:space="preserve">   269,201.21</t>
  </si>
  <si>
    <t xml:space="preserve">  2,989,048.47</t>
  </si>
  <si>
    <t xml:space="preserve">  2,980,614.73</t>
  </si>
  <si>
    <t xml:space="preserve">  3,054,683.25</t>
  </si>
  <si>
    <t xml:space="preserve">   541,681.13</t>
  </si>
  <si>
    <t xml:space="preserve">   609,328.33</t>
  </si>
  <si>
    <t xml:space="preserve">   536,396.56</t>
  </si>
  <si>
    <t xml:space="preserve">   292,657.68</t>
  </si>
  <si>
    <t xml:space="preserve">   301,522.08</t>
  </si>
  <si>
    <t xml:space="preserve">   293,215.35</t>
  </si>
  <si>
    <t xml:space="preserve">  1,155,647.99</t>
  </si>
  <si>
    <t xml:space="preserve">  1,116,641.77</t>
  </si>
  <si>
    <t xml:space="preserve">  1,161,394.80</t>
  </si>
  <si>
    <t xml:space="preserve">  3,125,550.31</t>
  </si>
  <si>
    <t xml:space="preserve">  3,117,396.85</t>
  </si>
  <si>
    <t xml:space="preserve">  3,212,911.50</t>
  </si>
  <si>
    <t xml:space="preserve">  3,496,516.13</t>
  </si>
  <si>
    <t xml:space="preserve">  3,431,928.65</t>
  </si>
  <si>
    <t xml:space="preserve">  3,388,801.67</t>
  </si>
  <si>
    <t xml:space="preserve">   280,802.66</t>
  </si>
  <si>
    <t xml:space="preserve">   279,978.52</t>
  </si>
  <si>
    <t xml:space="preserve">   282,994.33</t>
  </si>
  <si>
    <t xml:space="preserve">    17,215.17</t>
  </si>
  <si>
    <t xml:space="preserve">    16,535.87</t>
  </si>
  <si>
    <t xml:space="preserve">    15,832.75</t>
  </si>
  <si>
    <t xml:space="preserve">       34.33</t>
  </si>
  <si>
    <t>-        8.98</t>
  </si>
  <si>
    <t xml:space="preserve">       64.79</t>
  </si>
  <si>
    <t xml:space="preserve">  2,849,590.29</t>
  </si>
  <si>
    <t xml:space="preserve">  2,708,036.25</t>
  </si>
  <si>
    <t xml:space="preserve">  2,809,455.36</t>
  </si>
  <si>
    <t xml:space="preserve">   191,911.64</t>
  </si>
  <si>
    <t xml:space="preserve">   187,191.89</t>
  </si>
  <si>
    <t xml:space="preserve">   166,093.75</t>
  </si>
  <si>
    <t xml:space="preserve">  1,727,637.88</t>
  </si>
  <si>
    <t xml:space="preserve">  1,717,069.49</t>
  </si>
  <si>
    <t xml:space="preserve">  1,732,343.41</t>
  </si>
  <si>
    <t xml:space="preserve">  1,661,467.14</t>
  </si>
  <si>
    <t xml:space="preserve">  1,682,164.57</t>
  </si>
  <si>
    <t xml:space="preserve">  1,657,525.14</t>
  </si>
  <si>
    <t xml:space="preserve">   280,723.04</t>
  </si>
  <si>
    <t xml:space="preserve">   282,631.90</t>
  </si>
  <si>
    <t xml:space="preserve">   277,925.50</t>
  </si>
  <si>
    <t xml:space="preserve">    68,669.48</t>
  </si>
  <si>
    <t xml:space="preserve">    66,512.75</t>
  </si>
  <si>
    <t xml:space="preserve">    69,308.99</t>
  </si>
  <si>
    <t xml:space="preserve">  2,634,606.34</t>
  </si>
  <si>
    <t xml:space="preserve">  2,910,245.85</t>
  </si>
  <si>
    <t xml:space="preserve">  2,880,913.98</t>
  </si>
  <si>
    <t xml:space="preserve">  3,571,271.93</t>
  </si>
  <si>
    <t xml:space="preserve">  3,584,495.64</t>
  </si>
  <si>
    <t xml:space="preserve">  3,599,699.50</t>
  </si>
  <si>
    <t xml:space="preserve">    98,992.77</t>
  </si>
  <si>
    <t xml:space="preserve">    96,793.20</t>
  </si>
  <si>
    <t xml:space="preserve">    99,640.71</t>
  </si>
  <si>
    <t xml:space="preserve">     1,253.88</t>
  </si>
  <si>
    <t xml:space="preserve">     1,392.51</t>
  </si>
  <si>
    <t xml:space="preserve">     1,341.49</t>
  </si>
  <si>
    <t xml:space="preserve">       18.13</t>
  </si>
  <si>
    <t xml:space="preserve">       50.73</t>
  </si>
  <si>
    <t>-       27.73</t>
  </si>
  <si>
    <t xml:space="preserve">  2,863,825.23</t>
  </si>
  <si>
    <t xml:space="preserve">  3,074,533.19</t>
  </si>
  <si>
    <t xml:space="preserve">  2,918,254.69</t>
  </si>
  <si>
    <t xml:space="preserve">   179,953.10</t>
  </si>
  <si>
    <t xml:space="preserve">   173,569.70</t>
  </si>
  <si>
    <t xml:space="preserve">   176,213.13</t>
  </si>
  <si>
    <t xml:space="preserve">  1,428,190.46</t>
  </si>
  <si>
    <t xml:space="preserve">  1,385,512.55</t>
  </si>
  <si>
    <t xml:space="preserve">  1,360,413.11</t>
  </si>
  <si>
    <t xml:space="preserve">   856,622.74</t>
  </si>
  <si>
    <t xml:space="preserve">   840,953.81</t>
  </si>
  <si>
    <t xml:space="preserve">   887,492.36</t>
  </si>
  <si>
    <t xml:space="preserve">   309,822.68</t>
  </si>
  <si>
    <t xml:space="preserve">   298,734.37</t>
  </si>
  <si>
    <t xml:space="preserve">   312,304.43</t>
  </si>
  <si>
    <t xml:space="preserve">     4,679.79</t>
  </si>
  <si>
    <t xml:space="preserve">     4,372.04</t>
  </si>
  <si>
    <t xml:space="preserve">     4,487.66</t>
  </si>
  <si>
    <t xml:space="preserve">     4,471.17</t>
  </si>
  <si>
    <t xml:space="preserve">  3,758,847.18</t>
  </si>
  <si>
    <t xml:space="preserve">  3,907,121.58</t>
  </si>
  <si>
    <t xml:space="preserve">  4,149,795.56</t>
  </si>
  <si>
    <t xml:space="preserve">  4,298,585.72</t>
  </si>
  <si>
    <t xml:space="preserve">  4,192,871.72</t>
  </si>
  <si>
    <t xml:space="preserve">   211,578.89</t>
  </si>
  <si>
    <t xml:space="preserve">   214,220.76</t>
  </si>
  <si>
    <t xml:space="preserve">   210,606.97</t>
  </si>
  <si>
    <t xml:space="preserve">     1,570.18</t>
  </si>
  <si>
    <t xml:space="preserve">     1,967.50</t>
  </si>
  <si>
    <t xml:space="preserve">     1,566.15</t>
  </si>
  <si>
    <t xml:space="preserve">      604.18</t>
  </si>
  <si>
    <t xml:space="preserve">      491.36</t>
  </si>
  <si>
    <t xml:space="preserve">      443.82</t>
  </si>
  <si>
    <t xml:space="preserve">  3,024,847.12</t>
  </si>
  <si>
    <t xml:space="preserve">  3,103,676.57</t>
  </si>
  <si>
    <t xml:space="preserve">  3,065,669.84</t>
  </si>
  <si>
    <t xml:space="preserve">   125,900.40</t>
  </si>
  <si>
    <t xml:space="preserve">   124,911.27</t>
  </si>
  <si>
    <t xml:space="preserve">   129,557.30</t>
  </si>
  <si>
    <t xml:space="preserve">   987,286.83</t>
  </si>
  <si>
    <t xml:space="preserve">   984,100.62</t>
  </si>
  <si>
    <t xml:space="preserve">   965,009.48</t>
  </si>
  <si>
    <t xml:space="preserve">   297,649.81</t>
  </si>
  <si>
    <t xml:space="preserve">   287,333.49</t>
  </si>
  <si>
    <t xml:space="preserve">   287,308.61</t>
  </si>
  <si>
    <t xml:space="preserve">   334,650.39</t>
  </si>
  <si>
    <t xml:space="preserve">   332,869.89</t>
  </si>
  <si>
    <t xml:space="preserve">   318,828.16</t>
  </si>
  <si>
    <t xml:space="preserve">  1,693,794.43</t>
  </si>
  <si>
    <t xml:space="preserve">  1,772,623.39</t>
  </si>
  <si>
    <t xml:space="preserve">  1,763,868.63</t>
  </si>
  <si>
    <t xml:space="preserve">  4,343,159.81</t>
  </si>
  <si>
    <t xml:space="preserve">  4,524,988.29</t>
  </si>
  <si>
    <t xml:space="preserve">  4,580,650.02</t>
  </si>
  <si>
    <t xml:space="preserve">  4,226,750.87</t>
  </si>
  <si>
    <t xml:space="preserve">  4,098,568.80</t>
  </si>
  <si>
    <t xml:space="preserve">  4,257,156.71</t>
  </si>
  <si>
    <t xml:space="preserve">   595,231.13</t>
  </si>
  <si>
    <t xml:space="preserve">   573,277.53</t>
  </si>
  <si>
    <t xml:space="preserve">   570,568.26</t>
  </si>
  <si>
    <t xml:space="preserve">     3,420.95</t>
  </si>
  <si>
    <t xml:space="preserve">     3,520.58</t>
  </si>
  <si>
    <t xml:space="preserve">     3,407.11</t>
  </si>
  <si>
    <t xml:space="preserve">       64.00</t>
  </si>
  <si>
    <t xml:space="preserve">       92.87</t>
  </si>
  <si>
    <t xml:space="preserve">       66.71</t>
  </si>
  <si>
    <t xml:space="preserve">  3,775,230.30</t>
  </si>
  <si>
    <t xml:space="preserve">  3,868,675.13</t>
  </si>
  <si>
    <t xml:space="preserve">  3,803,454.81</t>
  </si>
  <si>
    <t xml:space="preserve">   175,001.85</t>
  </si>
  <si>
    <t xml:space="preserve">   178,467.13</t>
  </si>
  <si>
    <t xml:space="preserve">   179,762.32</t>
  </si>
  <si>
    <t xml:space="preserve">  1,577,208.11</t>
  </si>
  <si>
    <t xml:space="preserve">  1,608,829.81</t>
  </si>
  <si>
    <t xml:space="preserve">  1,603,029.37</t>
  </si>
  <si>
    <t xml:space="preserve">   292,290.79</t>
  </si>
  <si>
    <t xml:space="preserve">   289,246.42</t>
  </si>
  <si>
    <t xml:space="preserve">   309,263.10</t>
  </si>
  <si>
    <t xml:space="preserve">   400,038.94</t>
  </si>
  <si>
    <t xml:space="preserve">   382,638.70</t>
  </si>
  <si>
    <t xml:space="preserve">   393,371.46</t>
  </si>
  <si>
    <t xml:space="preserve">   267,556.79</t>
  </si>
  <si>
    <t xml:space="preserve">   275,283.32</t>
  </si>
  <si>
    <t xml:space="preserve">   272,009.21</t>
  </si>
  <si>
    <t xml:space="preserve">  1,806,343.78</t>
  </si>
  <si>
    <t xml:space="preserve">  1,742,064.79</t>
  </si>
  <si>
    <t xml:space="preserve">  1,869,030.09</t>
  </si>
  <si>
    <t xml:space="preserve">  4,074,250.10</t>
  </si>
  <si>
    <t xml:space="preserve">  3,865,693.09</t>
  </si>
  <si>
    <t xml:space="preserve">  4,134,925.84</t>
  </si>
  <si>
    <t xml:space="preserve">   436,580.28</t>
  </si>
  <si>
    <t xml:space="preserve">   424,752.81</t>
  </si>
  <si>
    <t xml:space="preserve">   416,565.16</t>
  </si>
  <si>
    <t xml:space="preserve">    46,675.78</t>
  </si>
  <si>
    <t xml:space="preserve">    50,204.25</t>
  </si>
  <si>
    <t xml:space="preserve">    46,937.33</t>
  </si>
  <si>
    <t xml:space="preserve">      166.29</t>
  </si>
  <si>
    <t xml:space="preserve">      132.57</t>
  </si>
  <si>
    <t xml:space="preserve">      124.28</t>
  </si>
  <si>
    <t xml:space="preserve">  3,091,935.85</t>
  </si>
  <si>
    <t xml:space="preserve">  3,220,594.59</t>
  </si>
  <si>
    <t xml:space="preserve">  2,997,250.48</t>
  </si>
  <si>
    <t xml:space="preserve">   288,225.39</t>
  </si>
  <si>
    <t xml:space="preserve">   306,157.12</t>
  </si>
  <si>
    <t xml:space="preserve">   296,410.21</t>
  </si>
  <si>
    <t xml:space="preserve">  3,237,192.00</t>
  </si>
  <si>
    <t xml:space="preserve">  3,395,967.64</t>
  </si>
  <si>
    <t xml:space="preserve">  3,423,683.43</t>
  </si>
  <si>
    <t xml:space="preserve">   664,480.76</t>
  </si>
  <si>
    <t xml:space="preserve">   610,334.37</t>
  </si>
  <si>
    <t xml:space="preserve">   582,116.44</t>
  </si>
  <si>
    <t xml:space="preserve">   331,383.55</t>
  </si>
  <si>
    <t xml:space="preserve">   337,970.28</t>
  </si>
  <si>
    <t xml:space="preserve">   303,226.05</t>
  </si>
  <si>
    <t xml:space="preserve">  1,143,274.21</t>
  </si>
  <si>
    <t xml:space="preserve">  1,112,486.50</t>
  </si>
  <si>
    <t xml:space="preserve">  1,121,969.92</t>
  </si>
  <si>
    <t xml:space="preserve">  3,224,414.47</t>
  </si>
  <si>
    <t xml:space="preserve">  3,141,642.21</t>
  </si>
  <si>
    <t xml:space="preserve">  3,144,093.46</t>
  </si>
  <si>
    <t xml:space="preserve">  3,508,055.65</t>
  </si>
  <si>
    <t xml:space="preserve">  3,579,842.38</t>
  </si>
  <si>
    <t xml:space="preserve">  3,547,389.58</t>
  </si>
  <si>
    <t xml:space="preserve">   285,116.29</t>
  </si>
  <si>
    <t xml:space="preserve">   293,101.18</t>
  </si>
  <si>
    <t xml:space="preserve">   291,047.57</t>
  </si>
  <si>
    <t xml:space="preserve">   207,576.66</t>
  </si>
  <si>
    <t xml:space="preserve">   200,863.84</t>
  </si>
  <si>
    <t xml:space="preserve">   204,726.15</t>
  </si>
  <si>
    <t xml:space="preserve">  1,887,558.38</t>
  </si>
  <si>
    <t xml:space="preserve">        1.55</t>
  </si>
  <si>
    <t xml:space="preserve">       71.28</t>
  </si>
  <si>
    <t xml:space="preserve">  2,534,239.55</t>
  </si>
  <si>
    <t xml:space="preserve">  2,543,744.15</t>
  </si>
  <si>
    <t xml:space="preserve">  2,546,888.23</t>
  </si>
  <si>
    <t xml:space="preserve">   199,384.83</t>
  </si>
  <si>
    <t xml:space="preserve">   188,629.69</t>
  </si>
  <si>
    <t xml:space="preserve">   198,512.85</t>
  </si>
  <si>
    <t xml:space="preserve">  2,041,169.25</t>
  </si>
  <si>
    <t xml:space="preserve">  2,146,977.29</t>
  </si>
  <si>
    <t xml:space="preserve">  2,036,233.43</t>
  </si>
  <si>
    <t xml:space="preserve">  3,833,841.90</t>
  </si>
  <si>
    <t xml:space="preserve">  3,639,845.84</t>
  </si>
  <si>
    <t xml:space="preserve">  3,723,626.29</t>
  </si>
  <si>
    <t xml:space="preserve">   254,875.25</t>
  </si>
  <si>
    <t xml:space="preserve">   253,812.45</t>
  </si>
  <si>
    <t xml:space="preserve">   249,111.23</t>
  </si>
  <si>
    <t xml:space="preserve">     2,133.23</t>
  </si>
  <si>
    <t xml:space="preserve">     2,169.90</t>
  </si>
  <si>
    <t xml:space="preserve">     2,350.92</t>
  </si>
  <si>
    <t xml:space="preserve">    44,853.25</t>
  </si>
  <si>
    <t xml:space="preserve">    46,290.07</t>
  </si>
  <si>
    <t xml:space="preserve">    45,112.63</t>
  </si>
  <si>
    <t xml:space="preserve">    52,347.56</t>
  </si>
  <si>
    <t xml:space="preserve">    50,279.58</t>
  </si>
  <si>
    <t xml:space="preserve">    50,694.99</t>
  </si>
  <si>
    <t xml:space="preserve">     5,156.99</t>
  </si>
  <si>
    <t xml:space="preserve">     5,158.87</t>
  </si>
  <si>
    <t xml:space="preserve">     5,105.91</t>
  </si>
  <si>
    <t xml:space="preserve">       64.78</t>
  </si>
  <si>
    <t xml:space="preserve">      155.45</t>
  </si>
  <si>
    <t xml:space="preserve">       30.48</t>
  </si>
  <si>
    <t xml:space="preserve">       25.72</t>
  </si>
  <si>
    <t>-        2.83</t>
  </si>
  <si>
    <t xml:space="preserve">       12.70</t>
  </si>
  <si>
    <t xml:space="preserve">  3,125,129.00</t>
  </si>
  <si>
    <t xml:space="preserve">  3,139,044.32</t>
  </si>
  <si>
    <t xml:space="preserve">  3,161,098.26</t>
  </si>
  <si>
    <t xml:space="preserve">   181,746.53</t>
  </si>
  <si>
    <t xml:space="preserve">   185,968.30</t>
  </si>
  <si>
    <t xml:space="preserve">   193,080.21</t>
  </si>
  <si>
    <t xml:space="preserve">  1,540,710.16</t>
  </si>
  <si>
    <t xml:space="preserve">  1,477,003.71</t>
  </si>
  <si>
    <t xml:space="preserve">  1,485,713.61</t>
  </si>
  <si>
    <t xml:space="preserve">   666,149.85</t>
  </si>
  <si>
    <t xml:space="preserve">   653,588.28</t>
  </si>
  <si>
    <t xml:space="preserve">   640,251.46</t>
  </si>
  <si>
    <t xml:space="preserve">   316,647.86</t>
  </si>
  <si>
    <t xml:space="preserve">   323,885.69</t>
  </si>
  <si>
    <t xml:space="preserve">   321,027.23</t>
  </si>
  <si>
    <t xml:space="preserve">   137,151.50</t>
  </si>
  <si>
    <t xml:space="preserve">   135,025.78</t>
  </si>
  <si>
    <t xml:space="preserve">   137,352.16</t>
  </si>
  <si>
    <t xml:space="preserve">  3,490,882.02</t>
  </si>
  <si>
    <t xml:space="preserve">  3,584,620.53</t>
  </si>
  <si>
    <t xml:space="preserve">  3,618,664.62</t>
  </si>
  <si>
    <t xml:space="preserve">  4,349,118.28</t>
  </si>
  <si>
    <t xml:space="preserve">  4,367,086.37</t>
  </si>
  <si>
    <t xml:space="preserve">  4,273,090.96</t>
  </si>
  <si>
    <t xml:space="preserve">   331,377.80</t>
  </si>
  <si>
    <t xml:space="preserve">   325,822.35</t>
  </si>
  <si>
    <t xml:space="preserve">   326,718.92</t>
  </si>
  <si>
    <t xml:space="preserve">      725.80</t>
  </si>
  <si>
    <t xml:space="preserve">      780.07</t>
  </si>
  <si>
    <t xml:space="preserve">      619.10</t>
  </si>
  <si>
    <t xml:space="preserve">       19.17</t>
  </si>
  <si>
    <t xml:space="preserve">       36.27</t>
  </si>
  <si>
    <t xml:space="preserve">       30.89</t>
  </si>
  <si>
    <t xml:space="preserve">  3,192,508.30</t>
  </si>
  <si>
    <t xml:space="preserve">  3,210,261.83</t>
  </si>
  <si>
    <t xml:space="preserve">  3,252,290.61</t>
  </si>
  <si>
    <t xml:space="preserve">   167,744.76</t>
  </si>
  <si>
    <t xml:space="preserve">   174,639.62</t>
  </si>
  <si>
    <t xml:space="preserve">   169,173.04</t>
  </si>
  <si>
    <t xml:space="preserve">  1,475,029.52</t>
  </si>
  <si>
    <t xml:space="preserve">  1,503,023.55</t>
  </si>
  <si>
    <t xml:space="preserve">  1,519,586.74</t>
  </si>
  <si>
    <t xml:space="preserve">   641,876.91</t>
  </si>
  <si>
    <t xml:space="preserve">   663,192.61</t>
  </si>
  <si>
    <t xml:space="preserve">   653,222.56</t>
  </si>
  <si>
    <t xml:space="preserve">   318,259.02</t>
  </si>
  <si>
    <t xml:space="preserve">   323,554.35</t>
  </si>
  <si>
    <t xml:space="preserve">   313,183.40</t>
  </si>
  <si>
    <t xml:space="preserve">   134,598.79</t>
  </si>
  <si>
    <t xml:space="preserve">   132,903.50</t>
  </si>
  <si>
    <t xml:space="preserve">   127,151.49</t>
  </si>
  <si>
    <t xml:space="preserve">  3,512,836.71</t>
  </si>
  <si>
    <t xml:space="preserve">  3,542,371.71</t>
  </si>
  <si>
    <t xml:space="preserve">  3,657,370.51</t>
  </si>
  <si>
    <t xml:space="preserve">  4,483,614.63</t>
  </si>
  <si>
    <t xml:space="preserve">  4,402,280.92</t>
  </si>
  <si>
    <t xml:space="preserve">  4,437,761.25</t>
  </si>
  <si>
    <t xml:space="preserve">   348,970.41</t>
  </si>
  <si>
    <t xml:space="preserve">   350,007.21</t>
  </si>
  <si>
    <t xml:space="preserve">   376,773.00</t>
  </si>
  <si>
    <t xml:space="preserve">     1,004.55</t>
  </si>
  <si>
    <t xml:space="preserve">      938.07</t>
  </si>
  <si>
    <t xml:space="preserve">      902.38</t>
  </si>
  <si>
    <t xml:space="preserve">       34.46</t>
  </si>
  <si>
    <t xml:space="preserve">       13.50</t>
  </si>
  <si>
    <t xml:space="preserve">       20.65</t>
  </si>
  <si>
    <t xml:space="preserve">  2,991,839.54</t>
  </si>
  <si>
    <t xml:space="preserve">  2,946,971.85</t>
  </si>
  <si>
    <t xml:space="preserve">  2,991,215.64</t>
  </si>
  <si>
    <t xml:space="preserve">   196,366.68</t>
  </si>
  <si>
    <t xml:space="preserve">   198,714.64</t>
  </si>
  <si>
    <t xml:space="preserve">   197,516.49</t>
  </si>
  <si>
    <t xml:space="preserve">  1,656,717.18</t>
  </si>
  <si>
    <t xml:space="preserve">   126,056.40</t>
  </si>
  <si>
    <t xml:space="preserve">   132,077.32</t>
  </si>
  <si>
    <t xml:space="preserve">   122,286.03</t>
  </si>
  <si>
    <t xml:space="preserve">  3,846,244.77</t>
  </si>
  <si>
    <t xml:space="preserve">   877,059.31</t>
  </si>
  <si>
    <t xml:space="preserve">   298,411.17</t>
  </si>
  <si>
    <t xml:space="preserve">   308,171.04</t>
  </si>
  <si>
    <t xml:space="preserve">   304,034.03</t>
  </si>
  <si>
    <t xml:space="preserve">   136,527.55</t>
  </si>
  <si>
    <t xml:space="preserve">   137,018.85</t>
  </si>
  <si>
    <t xml:space="preserve">   144,017.67</t>
  </si>
  <si>
    <t xml:space="preserve">  3,975,444.01</t>
  </si>
  <si>
    <t xml:space="preserve">  3,925,851.74</t>
  </si>
  <si>
    <t xml:space="preserve">  3,901,638.63</t>
  </si>
  <si>
    <t xml:space="preserve">  4,088,758.57</t>
  </si>
  <si>
    <t xml:space="preserve">  4,106,242.95</t>
  </si>
  <si>
    <t xml:space="preserve">  4,017,566.38</t>
  </si>
  <si>
    <t xml:space="preserve">   202,560.69</t>
  </si>
  <si>
    <t xml:space="preserve">   200,079.21</t>
  </si>
  <si>
    <t xml:space="preserve">   194,917.32</t>
  </si>
  <si>
    <t xml:space="preserve">      658.57</t>
  </si>
  <si>
    <t xml:space="preserve">      643.09</t>
  </si>
  <si>
    <t xml:space="preserve">      422.70</t>
  </si>
  <si>
    <t xml:space="preserve">      150.28</t>
  </si>
  <si>
    <t xml:space="preserve">      146.94</t>
  </si>
  <si>
    <t xml:space="preserve">      142.09</t>
  </si>
  <si>
    <t xml:space="preserve">  2,751,045.91</t>
  </si>
  <si>
    <t xml:space="preserve">  2,874,417.34</t>
  </si>
  <si>
    <t xml:space="preserve">  3,048,428.40</t>
  </si>
  <si>
    <t xml:space="preserve">   284,660.12</t>
  </si>
  <si>
    <t xml:space="preserve">   289,808.02</t>
  </si>
  <si>
    <t xml:space="preserve">   285,803.88</t>
  </si>
  <si>
    <t xml:space="preserve">  3,085,139.44</t>
  </si>
  <si>
    <t xml:space="preserve">  3,106,663.25</t>
  </si>
  <si>
    <t xml:space="preserve">  3,544,342.21</t>
  </si>
  <si>
    <t xml:space="preserve">   563,140.92</t>
  </si>
  <si>
    <t xml:space="preserve">   580,656.88</t>
  </si>
  <si>
    <t xml:space="preserve">   574,687.53</t>
  </si>
  <si>
    <t xml:space="preserve">   307,016.32</t>
  </si>
  <si>
    <t xml:space="preserve">   307,990.25</t>
  </si>
  <si>
    <t xml:space="preserve">   303,151.53</t>
  </si>
  <si>
    <t xml:space="preserve">  1,086,833.28</t>
  </si>
  <si>
    <t xml:space="preserve">  1,091,637.92</t>
  </si>
  <si>
    <t xml:space="preserve">  1,125,473.79</t>
  </si>
  <si>
    <t xml:space="preserve">  3,257,103.37</t>
  </si>
  <si>
    <t xml:space="preserve">  3,239,188.48</t>
  </si>
  <si>
    <t xml:space="preserve">  3,307,568.86</t>
  </si>
  <si>
    <t xml:space="preserve">  3,592,971.05</t>
  </si>
  <si>
    <t xml:space="preserve">  3,500,982.47</t>
  </si>
  <si>
    <t xml:space="preserve">  3,591,672.44</t>
  </si>
  <si>
    <t xml:space="preserve">   303,304.96</t>
  </si>
  <si>
    <t xml:space="preserve">   305,103.17</t>
  </si>
  <si>
    <t xml:space="preserve">   299,879.24</t>
  </si>
  <si>
    <t xml:space="preserve">    17,584.09</t>
  </si>
  <si>
    <t xml:space="preserve">    17,168.70</t>
  </si>
  <si>
    <t xml:space="preserve">    17,462.61</t>
  </si>
  <si>
    <t xml:space="preserve">       10.07</t>
  </si>
  <si>
    <t xml:space="preserve">       37.01</t>
  </si>
  <si>
    <t xml:space="preserve">       54.25</t>
  </si>
  <si>
    <t xml:space="preserve">  2,980,512.71</t>
  </si>
  <si>
    <t xml:space="preserve">  2,985,209.64</t>
  </si>
  <si>
    <t xml:space="preserve">  3,049,368.35</t>
  </si>
  <si>
    <t xml:space="preserve">   287,334.87</t>
  </si>
  <si>
    <t xml:space="preserve">   308,686.82</t>
  </si>
  <si>
    <t xml:space="preserve">   290,936.45</t>
  </si>
  <si>
    <t xml:space="preserve">  2,917,092.44</t>
  </si>
  <si>
    <t xml:space="preserve">  2,832,436.90</t>
  </si>
  <si>
    <t xml:space="preserve">  3,194,349.87</t>
  </si>
  <si>
    <t xml:space="preserve">   775,324.89</t>
  </si>
  <si>
    <t xml:space="preserve">   793,617.29</t>
  </si>
  <si>
    <t xml:space="preserve">   843,358.05</t>
  </si>
  <si>
    <t xml:space="preserve">   337,978.71</t>
  </si>
  <si>
    <t xml:space="preserve">   333,850.65</t>
  </si>
  <si>
    <t xml:space="preserve">   327,768.23</t>
  </si>
  <si>
    <t xml:space="preserve">   421,354.87</t>
  </si>
  <si>
    <t xml:space="preserve">   415,313.72</t>
  </si>
  <si>
    <t xml:space="preserve">   425,451.42</t>
  </si>
  <si>
    <t xml:space="preserve">  4,004,871.66</t>
  </si>
  <si>
    <t xml:space="preserve">  3,919,685.68</t>
  </si>
  <si>
    <t xml:space="preserve">  3,452,587.68</t>
  </si>
  <si>
    <t xml:space="preserve">  4,045,331.30</t>
  </si>
  <si>
    <t xml:space="preserve">  4,008,521.98</t>
  </si>
  <si>
    <t xml:space="preserve">  4,082,583.56</t>
  </si>
  <si>
    <t xml:space="preserve">   240,699.70</t>
  </si>
  <si>
    <t xml:space="preserve">   236,221.60</t>
  </si>
  <si>
    <t xml:space="preserve">   233,620.02</t>
  </si>
  <si>
    <t xml:space="preserve">      785.81</t>
  </si>
  <si>
    <t xml:space="preserve">      768.10</t>
  </si>
  <si>
    <t xml:space="preserve">      787.54</t>
  </si>
  <si>
    <t xml:space="preserve">       10.03</t>
  </si>
  <si>
    <t xml:space="preserve">       50.13</t>
  </si>
  <si>
    <t>-        6.96</t>
  </si>
  <si>
    <t xml:space="preserve">  3,086,010.10</t>
  </si>
  <si>
    <t xml:space="preserve">  3,416,364.58</t>
  </si>
  <si>
    <t xml:space="preserve">  3,062,737.72</t>
  </si>
  <si>
    <t xml:space="preserve">   195,362.84</t>
  </si>
  <si>
    <t xml:space="preserve">   172,101.65</t>
  </si>
  <si>
    <t xml:space="preserve">   194,870.04</t>
  </si>
  <si>
    <t xml:space="preserve">  1,609,826.86</t>
  </si>
  <si>
    <t xml:space="preserve">  1,552,336.38</t>
  </si>
  <si>
    <t xml:space="preserve">  1,498,702.20</t>
  </si>
  <si>
    <t xml:space="preserve">   971,359.85</t>
  </si>
  <si>
    <t xml:space="preserve">   968,595.87</t>
  </si>
  <si>
    <t xml:space="preserve">   985,203.72</t>
  </si>
  <si>
    <t xml:space="preserve">   343,475.99</t>
  </si>
  <si>
    <t xml:space="preserve">   295,780.93</t>
  </si>
  <si>
    <t xml:space="preserve">   304,280.16</t>
  </si>
  <si>
    <t xml:space="preserve">   144,757.88</t>
  </si>
  <si>
    <t xml:space="preserve">   144,945.16</t>
  </si>
  <si>
    <t xml:space="preserve">   138,809.07</t>
  </si>
  <si>
    <t xml:space="preserve">  3,874,827.87</t>
  </si>
  <si>
    <t xml:space="preserve">    17,297.19</t>
  </si>
  <si>
    <t xml:space="preserve">    17,219.18</t>
  </si>
  <si>
    <t xml:space="preserve">    17,019.85</t>
  </si>
  <si>
    <t xml:space="preserve">       20.43</t>
  </si>
  <si>
    <t xml:space="preserve">  4,652,781.24</t>
  </si>
  <si>
    <t xml:space="preserve">   209,930.55</t>
  </si>
  <si>
    <t xml:space="preserve">   206,122.54</t>
  </si>
  <si>
    <t xml:space="preserve">   206,856.74</t>
  </si>
  <si>
    <t xml:space="preserve">      667.59</t>
  </si>
  <si>
    <t xml:space="preserve">      824.75</t>
  </si>
  <si>
    <t xml:space="preserve">      693.08</t>
  </si>
  <si>
    <t xml:space="preserve">       26.24</t>
  </si>
  <si>
    <t xml:space="preserve">       39.99</t>
  </si>
  <si>
    <t xml:space="preserve">       27.89</t>
  </si>
  <si>
    <t xml:space="preserve">  3,455,271.56</t>
  </si>
  <si>
    <t xml:space="preserve">  3,324,597.60</t>
  </si>
  <si>
    <t xml:space="preserve">  3,255,890.19</t>
  </si>
  <si>
    <t xml:space="preserve">   131,313.17</t>
  </si>
  <si>
    <t xml:space="preserve">   133,632.86</t>
  </si>
  <si>
    <t xml:space="preserve">   136,637.22</t>
  </si>
  <si>
    <t xml:space="preserve">  1,977,916.93</t>
  </si>
  <si>
    <t xml:space="preserve">  1,931,370.01</t>
  </si>
  <si>
    <t xml:space="preserve">  1,913,323.26</t>
  </si>
  <si>
    <t xml:space="preserve">  1,021,933.28</t>
  </si>
  <si>
    <t xml:space="preserve">  1,023,219.64</t>
  </si>
  <si>
    <t xml:space="preserve">   957,569.32</t>
  </si>
  <si>
    <t xml:space="preserve">   348,633.14</t>
  </si>
  <si>
    <t xml:space="preserve">   351,991.15</t>
  </si>
  <si>
    <t xml:space="preserve">   352,307.54</t>
  </si>
  <si>
    <t xml:space="preserve">    68,086.49</t>
  </si>
  <si>
    <t xml:space="preserve">    65,941.15</t>
  </si>
  <si>
    <t xml:space="preserve">    69,643.11</t>
  </si>
  <si>
    <t xml:space="preserve">  2,914,173.91</t>
  </si>
  <si>
    <t xml:space="preserve">  2,977,544.93</t>
  </si>
  <si>
    <t xml:space="preserve">  3,026,467.03</t>
  </si>
  <si>
    <t xml:space="preserve">  5,113,708.44</t>
  </si>
  <si>
    <t xml:space="preserve">  5,165,241.85</t>
  </si>
  <si>
    <t xml:space="preserve">  5,057,240.88</t>
  </si>
  <si>
    <t xml:space="preserve">   296,903.32</t>
  </si>
  <si>
    <t xml:space="preserve">   270,284.20</t>
  </si>
  <si>
    <t xml:space="preserve">   290,487.30</t>
  </si>
  <si>
    <t xml:space="preserve">     1,097.32</t>
  </si>
  <si>
    <t xml:space="preserve">      728.82</t>
  </si>
  <si>
    <t xml:space="preserve">      750.78</t>
  </si>
  <si>
    <t xml:space="preserve">      155.70</t>
  </si>
  <si>
    <t xml:space="preserve">      223.16</t>
  </si>
  <si>
    <t xml:space="preserve">      138.73</t>
  </si>
  <si>
    <t xml:space="preserve">  3,288,081.61</t>
  </si>
  <si>
    <t xml:space="preserve">  3,301,590.35</t>
  </si>
  <si>
    <t xml:space="preserve">  3,328,551.00</t>
  </si>
  <si>
    <t xml:space="preserve">   311,767.90</t>
  </si>
  <si>
    <t xml:space="preserve">   304,124.60</t>
  </si>
  <si>
    <t xml:space="preserve">   316,440.63</t>
  </si>
  <si>
    <t xml:space="preserve">  3,384,164.48</t>
  </si>
  <si>
    <t xml:space="preserve">  3,359,014.48</t>
  </si>
  <si>
    <t xml:space="preserve">  3,275,516.50</t>
  </si>
  <si>
    <t xml:space="preserve">   558,158.75</t>
  </si>
  <si>
    <t xml:space="preserve">   579,027.21</t>
  </si>
  <si>
    <t xml:space="preserve">   571,415.00</t>
  </si>
  <si>
    <t xml:space="preserve">   319,547.27</t>
  </si>
  <si>
    <t xml:space="preserve">   321,006.09</t>
  </si>
  <si>
    <t xml:space="preserve">   320,583.74</t>
  </si>
  <si>
    <t xml:space="preserve">  1,088,158.30</t>
  </si>
  <si>
    <t xml:space="preserve">  1,066,425.09</t>
  </si>
  <si>
    <t xml:space="preserve">  1,053,004.58</t>
  </si>
  <si>
    <t xml:space="preserve">  3,394,738.31</t>
  </si>
  <si>
    <t xml:space="preserve">  3,211,818.01</t>
  </si>
  <si>
    <t xml:space="preserve">  3,418,253.88</t>
  </si>
  <si>
    <t xml:space="preserve">  3,884,621.98</t>
  </si>
  <si>
    <t xml:space="preserve">  3,525,395.68</t>
  </si>
  <si>
    <t xml:space="preserve">  3,458,850.63</t>
  </si>
  <si>
    <t xml:space="preserve">   360,355.14</t>
  </si>
  <si>
    <t xml:space="preserve">   375,142.59</t>
  </si>
  <si>
    <t xml:space="preserve">   359,291.28</t>
  </si>
  <si>
    <t xml:space="preserve">    20,399.51</t>
  </si>
  <si>
    <t xml:space="preserve">    20,785.99</t>
  </si>
  <si>
    <t xml:space="preserve">    21,120.85</t>
  </si>
  <si>
    <t xml:space="preserve">      161.63</t>
  </si>
  <si>
    <t xml:space="preserve">      214.04</t>
  </si>
  <si>
    <t xml:space="preserve">      228.71</t>
  </si>
  <si>
    <t xml:space="preserve">  3,583,775.41</t>
  </si>
  <si>
    <t xml:space="preserve">  3,615,902.82</t>
  </si>
  <si>
    <t xml:space="preserve">  3,640,541.44</t>
  </si>
  <si>
    <t xml:space="preserve">   344,404.33</t>
  </si>
  <si>
    <t xml:space="preserve">   357,103.34</t>
  </si>
  <si>
    <t xml:space="preserve">   351,263.72</t>
  </si>
  <si>
    <t xml:space="preserve">  3,826,795.74</t>
  </si>
  <si>
    <t xml:space="preserve">  3,797,183.38</t>
  </si>
  <si>
    <t xml:space="preserve">  3,772,519.72</t>
  </si>
  <si>
    <t xml:space="preserve">   607,255.30</t>
  </si>
  <si>
    <t xml:space="preserve">   657,022.06</t>
  </si>
  <si>
    <t xml:space="preserve">   654,355.29</t>
  </si>
  <si>
    <t xml:space="preserve">   353,572.27</t>
  </si>
  <si>
    <t xml:space="preserve">   362,119.47</t>
  </si>
  <si>
    <t xml:space="preserve">   358,081.36</t>
  </si>
  <si>
    <t xml:space="preserve">  1,298,814.99</t>
  </si>
  <si>
    <t xml:space="preserve">  1,284,828.55</t>
  </si>
  <si>
    <t xml:space="preserve">  1,238,672.90</t>
  </si>
  <si>
    <t xml:space="preserve">  3,638,789.79</t>
  </si>
  <si>
    <t xml:space="preserve">  3,878,999.60</t>
  </si>
  <si>
    <t xml:space="preserve">  3,918,842.70</t>
  </si>
  <si>
    <t xml:space="preserve">  4,109,279.46</t>
  </si>
  <si>
    <t xml:space="preserve">  4,161,178.44</t>
  </si>
  <si>
    <t xml:space="preserve">  4,027,481.72</t>
  </si>
  <si>
    <t xml:space="preserve">   386,568.87</t>
  </si>
  <si>
    <t xml:space="preserve">   363,358.56</t>
  </si>
  <si>
    <t xml:space="preserve">   357,302.54</t>
  </si>
  <si>
    <t xml:space="preserve">    20,784.40</t>
  </si>
  <si>
    <t xml:space="preserve">    21,934.50</t>
  </si>
  <si>
    <t xml:space="preserve">    20,913.06</t>
  </si>
  <si>
    <t xml:space="preserve">       20.47</t>
  </si>
  <si>
    <t xml:space="preserve">  1,658,397.71</t>
  </si>
  <si>
    <t xml:space="preserve">  1,659,536.56</t>
  </si>
  <si>
    <t xml:space="preserve">   906,112.12</t>
  </si>
  <si>
    <t xml:space="preserve">   882,378.48</t>
  </si>
  <si>
    <t xml:space="preserve">   264,388.62</t>
  </si>
  <si>
    <t xml:space="preserve">   270,046.76</t>
  </si>
  <si>
    <t xml:space="preserve">   265,470.84</t>
  </si>
  <si>
    <t xml:space="preserve">  1,935,800.83</t>
  </si>
  <si>
    <t xml:space="preserve">  1,901,331.13</t>
  </si>
  <si>
    <t xml:space="preserve">  1,904,678.33</t>
  </si>
  <si>
    <t xml:space="preserve">   870,666.92</t>
  </si>
  <si>
    <t xml:space="preserve">   876,174.41</t>
  </si>
  <si>
    <t xml:space="preserve">   868,909.47</t>
  </si>
  <si>
    <t xml:space="preserve">   386,207.72</t>
  </si>
  <si>
    <t xml:space="preserve">   392,473.99</t>
  </si>
  <si>
    <t xml:space="preserve">   390,905.98</t>
  </si>
  <si>
    <t xml:space="preserve">   153,521.62</t>
  </si>
  <si>
    <t xml:space="preserve">   156,775.42</t>
  </si>
  <si>
    <t xml:space="preserve">   151,587.28</t>
  </si>
  <si>
    <t xml:space="preserve">  4,057,166.95</t>
  </si>
  <si>
    <t xml:space="preserve">  4,013,828.35</t>
  </si>
  <si>
    <t xml:space="preserve">  4,440,287.17</t>
  </si>
  <si>
    <t xml:space="preserve">  4,700,260.04</t>
  </si>
  <si>
    <t xml:space="preserve">  4,757,481.82</t>
  </si>
  <si>
    <t xml:space="preserve">  4,253,714.33</t>
  </si>
  <si>
    <t xml:space="preserve">   335,348.39</t>
  </si>
  <si>
    <t xml:space="preserve">   336,215.80</t>
  </si>
  <si>
    <t xml:space="preserve">   310,957.12</t>
  </si>
  <si>
    <t xml:space="preserve">      839.13</t>
  </si>
  <si>
    <t xml:space="preserve">      748.47</t>
  </si>
  <si>
    <t xml:space="preserve">      788.79</t>
  </si>
  <si>
    <t xml:space="preserve">       12.95</t>
  </si>
  <si>
    <t xml:space="preserve">       39.18</t>
  </si>
  <si>
    <t xml:space="preserve">       69.23</t>
  </si>
  <si>
    <t xml:space="preserve">  3,302,303.27</t>
  </si>
  <si>
    <t xml:space="preserve">  3,110,943.18</t>
  </si>
  <si>
    <t xml:space="preserve">  3,139,138.36</t>
  </si>
  <si>
    <t xml:space="preserve">   241,162.21</t>
  </si>
  <si>
    <t xml:space="preserve">   235,836.30</t>
  </si>
  <si>
    <t xml:space="preserve">   244,663.08</t>
  </si>
  <si>
    <t xml:space="preserve">  2,582,570.17</t>
  </si>
  <si>
    <t xml:space="preserve">  2,460,839.65</t>
  </si>
  <si>
    <t xml:space="preserve">  2,573,560.38</t>
  </si>
  <si>
    <t xml:space="preserve">  3,587,345.14</t>
  </si>
  <si>
    <t xml:space="preserve">  3,667,097.13</t>
  </si>
  <si>
    <t xml:space="preserve">  3,694,167.82</t>
  </si>
  <si>
    <t xml:space="preserve">   293,769.10</t>
  </si>
  <si>
    <t xml:space="preserve">   300,436.66</t>
  </si>
  <si>
    <t xml:space="preserve">   304,492.62</t>
  </si>
  <si>
    <t xml:space="preserve">     2,277.34</t>
  </si>
  <si>
    <t xml:space="preserve">     2,625.16</t>
  </si>
  <si>
    <t xml:space="preserve">     2,050.95</t>
  </si>
  <si>
    <t xml:space="preserve">   199,716.51</t>
  </si>
  <si>
    <t xml:space="preserve">   199,240.13</t>
  </si>
  <si>
    <t xml:space="preserve">   199,002.44</t>
  </si>
  <si>
    <t xml:space="preserve">   194,016.13</t>
  </si>
  <si>
    <t xml:space="preserve">   191,039.01</t>
  </si>
  <si>
    <t xml:space="preserve">   187,372.82</t>
  </si>
  <si>
    <t xml:space="preserve">     8,320.43</t>
  </si>
  <si>
    <t xml:space="preserve">     8,364.36</t>
  </si>
  <si>
    <t xml:space="preserve">     8,258.03</t>
  </si>
  <si>
    <t xml:space="preserve">      314.14</t>
  </si>
  <si>
    <t xml:space="preserve">      271.03</t>
  </si>
  <si>
    <t xml:space="preserve">      115.15</t>
  </si>
  <si>
    <t xml:space="preserve">       47.34</t>
  </si>
  <si>
    <t xml:space="preserve">       32.47</t>
  </si>
  <si>
    <t xml:space="preserve">       57.33</t>
  </si>
  <si>
    <t xml:space="preserve">  3,743,835.29</t>
  </si>
  <si>
    <t xml:space="preserve">  3,831,587.34</t>
  </si>
  <si>
    <t xml:space="preserve">  3,394,297.02</t>
  </si>
  <si>
    <t xml:space="preserve">   170,756.43</t>
  </si>
  <si>
    <t xml:space="preserve">   171,220.77</t>
  </si>
  <si>
    <t xml:space="preserve">   170,928.13</t>
  </si>
  <si>
    <t xml:space="preserve">  1,284,592.60</t>
  </si>
  <si>
    <t xml:space="preserve">  1,198,463.48</t>
  </si>
  <si>
    <t xml:space="preserve">  1,293,744.30</t>
  </si>
  <si>
    <t xml:space="preserve">   573,097.03</t>
  </si>
  <si>
    <t xml:space="preserve">   571,407.58</t>
  </si>
  <si>
    <t xml:space="preserve">   563,159.15</t>
  </si>
  <si>
    <t xml:space="preserve">   377,615.88</t>
  </si>
  <si>
    <t xml:space="preserve">   380,266.41</t>
  </si>
  <si>
    <t xml:space="preserve">   383,105.17</t>
  </si>
  <si>
    <t xml:space="preserve">    91,119.85</t>
  </si>
  <si>
    <t xml:space="preserve">    88,715.18</t>
  </si>
  <si>
    <t xml:space="preserve">    88,421.63</t>
  </si>
  <si>
    <t xml:space="preserve">  3,941,718.73</t>
  </si>
  <si>
    <t xml:space="preserve">  3,743,344.26</t>
  </si>
  <si>
    <t xml:space="preserve">  3,971,682.12</t>
  </si>
  <si>
    <t xml:space="preserve">  6,416,558.18</t>
  </si>
  <si>
    <t xml:space="preserve">  6,677,430.30</t>
  </si>
  <si>
    <t xml:space="preserve">  5,621,810.17</t>
  </si>
  <si>
    <t xml:space="preserve">   445,644.31</t>
  </si>
  <si>
    <t xml:space="preserve">   436,603.02</t>
  </si>
  <si>
    <t xml:space="preserve">   493,982.72</t>
  </si>
  <si>
    <t xml:space="preserve">      907.25</t>
  </si>
  <si>
    <t xml:space="preserve">      941.69</t>
  </si>
  <si>
    <t xml:space="preserve">      805.80</t>
  </si>
  <si>
    <t xml:space="preserve">       20.26</t>
  </si>
  <si>
    <t>-       16.70</t>
  </si>
  <si>
    <t>-       12.83</t>
  </si>
  <si>
    <t xml:space="preserve">  3,585,466.14</t>
  </si>
  <si>
    <t xml:space="preserve">  3,755,121.13</t>
  </si>
  <si>
    <t xml:space="preserve">  3,613,351.48</t>
  </si>
  <si>
    <t xml:space="preserve">   212,353.27</t>
  </si>
  <si>
    <t xml:space="preserve">   211,006.94</t>
  </si>
  <si>
    <t xml:space="preserve">   214,695.22</t>
  </si>
  <si>
    <t xml:space="preserve">  1,661,818.04</t>
  </si>
  <si>
    <t xml:space="preserve">  1,593,352.17</t>
  </si>
  <si>
    <t xml:space="preserve">  1,375,465.74</t>
  </si>
  <si>
    <t xml:space="preserve">   850,974.60</t>
  </si>
  <si>
    <t xml:space="preserve">   759,407.64</t>
  </si>
  <si>
    <t xml:space="preserve">  3,927,886.84</t>
  </si>
  <si>
    <t xml:space="preserve">  3,935,479.60</t>
  </si>
  <si>
    <t xml:space="preserve">  4,563,880.10</t>
  </si>
  <si>
    <t xml:space="preserve">  4,238,572.61</t>
  </si>
  <si>
    <t xml:space="preserve">   131,002.83</t>
  </si>
  <si>
    <t xml:space="preserve">   125,828.46</t>
  </si>
  <si>
    <t xml:space="preserve">  4,055,173.10</t>
  </si>
  <si>
    <t xml:space="preserve">  4,505,714.58</t>
  </si>
  <si>
    <t xml:space="preserve">  4,607,173.93</t>
  </si>
  <si>
    <t xml:space="preserve">  5,138,834.27</t>
  </si>
  <si>
    <t xml:space="preserve">  5,291,582.20</t>
  </si>
  <si>
    <t xml:space="preserve">  4,783,209.73</t>
  </si>
  <si>
    <t xml:space="preserve">   312,058.39</t>
  </si>
  <si>
    <t xml:space="preserve">   301,394.34</t>
  </si>
  <si>
    <t xml:space="preserve">   364,171.44</t>
  </si>
  <si>
    <t xml:space="preserve">      644.65</t>
  </si>
  <si>
    <t xml:space="preserve">      588.87</t>
  </si>
  <si>
    <t xml:space="preserve">      779.63</t>
  </si>
  <si>
    <t xml:space="preserve">      196.26</t>
  </si>
  <si>
    <t xml:space="preserve">      200.61</t>
  </si>
  <si>
    <t xml:space="preserve">      202.94</t>
  </si>
  <si>
    <t xml:space="preserve">  3,393,256.61</t>
  </si>
  <si>
    <t xml:space="preserve">  3,059,952.57</t>
  </si>
  <si>
    <t xml:space="preserve">  3,262,718.82</t>
  </si>
  <si>
    <t xml:space="preserve">   319,311.86</t>
  </si>
  <si>
    <t xml:space="preserve">   299,863.57</t>
  </si>
  <si>
    <t xml:space="preserve">   304,602.86</t>
  </si>
  <si>
    <t xml:space="preserve">  3,747,277.58</t>
  </si>
  <si>
    <t xml:space="preserve">  3,585,878.32</t>
  </si>
  <si>
    <t xml:space="preserve">  3,691,411.80</t>
  </si>
  <si>
    <t xml:space="preserve">   669,192.14</t>
  </si>
  <si>
    <t xml:space="preserve">   667,743.02</t>
  </si>
  <si>
    <t xml:space="preserve">   655,652.03</t>
  </si>
  <si>
    <t xml:space="preserve">   354,565.34</t>
  </si>
  <si>
    <t xml:space="preserve">   361,427.96</t>
  </si>
  <si>
    <t xml:space="preserve">   353,815.39</t>
  </si>
  <si>
    <t xml:space="preserve">  1,233,458.47</t>
  </si>
  <si>
    <t xml:space="preserve">  1,257,087.94</t>
  </si>
  <si>
    <t xml:space="preserve">  1,251,369.79</t>
  </si>
  <si>
    <t xml:space="preserve">  3,887,676.81</t>
  </si>
  <si>
    <t xml:space="preserve">  3,832,923.91</t>
  </si>
  <si>
    <t xml:space="preserve">  3,472,820.85</t>
  </si>
  <si>
    <t xml:space="preserve">  3,584,157.44</t>
  </si>
  <si>
    <t xml:space="preserve">  3,555,368.65</t>
  </si>
  <si>
    <t xml:space="preserve">  4,137,104.33</t>
  </si>
  <si>
    <t xml:space="preserve">   312,014.90</t>
  </si>
  <si>
    <t xml:space="preserve">   296,859.75</t>
  </si>
  <si>
    <t xml:space="preserve">   315,596.96</t>
  </si>
  <si>
    <t xml:space="preserve">    21,353.15</t>
  </si>
  <si>
    <t xml:space="preserve">    18,922.36</t>
  </si>
  <si>
    <t xml:space="preserve">    19,209.29</t>
  </si>
  <si>
    <t xml:space="preserve">       51.10</t>
  </si>
  <si>
    <t xml:space="preserve">      106.98</t>
  </si>
  <si>
    <t xml:space="preserve">       93.13</t>
  </si>
  <si>
    <t xml:space="preserve">  4,555,524.65</t>
  </si>
  <si>
    <t xml:space="preserve">  4,652,967.49</t>
  </si>
  <si>
    <t xml:space="preserve">  4,448,822.94</t>
  </si>
  <si>
    <t xml:space="preserve">   218,886.06</t>
  </si>
  <si>
    <t xml:space="preserve">   221,414.90</t>
  </si>
  <si>
    <t xml:space="preserve">   209,235.08</t>
  </si>
  <si>
    <t xml:space="preserve">  1,931,282.84</t>
  </si>
  <si>
    <t xml:space="preserve">  1,950,713.32</t>
  </si>
  <si>
    <t xml:space="preserve">  1,961,665.35</t>
  </si>
  <si>
    <t xml:space="preserve">   347,977.04</t>
  </si>
  <si>
    <t xml:space="preserve">   343,761.92</t>
  </si>
  <si>
    <t xml:space="preserve">   356,181.22</t>
  </si>
  <si>
    <t xml:space="preserve">   482,963.47</t>
  </si>
  <si>
    <t xml:space="preserve">   403,523.78</t>
  </si>
  <si>
    <t xml:space="preserve">   384,003.02</t>
  </si>
  <si>
    <t xml:space="preserve">   310,259.50</t>
  </si>
  <si>
    <t xml:space="preserve">   278,225.14</t>
  </si>
  <si>
    <t xml:space="preserve">   291,781.00</t>
  </si>
  <si>
    <t xml:space="preserve">  2,192,104.45</t>
  </si>
  <si>
    <t xml:space="preserve">  2,234,738.54</t>
  </si>
  <si>
    <t xml:space="preserve">  2,149,091.10</t>
  </si>
  <si>
    <t xml:space="preserve">  4,819,157.41</t>
  </si>
  <si>
    <t xml:space="preserve">  4,806,365.03</t>
  </si>
  <si>
    <t xml:space="preserve">  4,786,446.99</t>
  </si>
  <si>
    <t xml:space="preserve">   538,227.20</t>
  </si>
  <si>
    <t xml:space="preserve">   542,065.59</t>
  </si>
  <si>
    <t xml:space="preserve">   528,782.70</t>
  </si>
  <si>
    <t xml:space="preserve">    61,091.69</t>
  </si>
  <si>
    <t xml:space="preserve">    50,397.57</t>
  </si>
  <si>
    <t xml:space="preserve">    50,266.17</t>
  </si>
  <si>
    <t xml:space="preserve">       31.04</t>
  </si>
  <si>
    <t xml:space="preserve">       35.60</t>
  </si>
  <si>
    <t xml:space="preserve">       41.15</t>
  </si>
  <si>
    <t xml:space="preserve">     6,537.97</t>
  </si>
  <si>
    <t xml:space="preserve">     6,555.56</t>
  </si>
  <si>
    <t xml:space="preserve">     6,468.13</t>
  </si>
  <si>
    <t xml:space="preserve">    10,841.87</t>
  </si>
  <si>
    <t xml:space="preserve">    11,302.47</t>
  </si>
  <si>
    <t xml:space="preserve">    11,345.39</t>
  </si>
  <si>
    <t xml:space="preserve">    10,365.79</t>
  </si>
  <si>
    <t xml:space="preserve">     9,481.40</t>
  </si>
  <si>
    <t xml:space="preserve">    10,442.25</t>
  </si>
  <si>
    <t xml:space="preserve">      677.89</t>
  </si>
  <si>
    <t xml:space="preserve">      632.45</t>
  </si>
  <si>
    <t xml:space="preserve">      570.93</t>
  </si>
  <si>
    <t xml:space="preserve">      932.75</t>
  </si>
  <si>
    <t xml:space="preserve">      898.04</t>
  </si>
  <si>
    <t xml:space="preserve">      898.83</t>
  </si>
  <si>
    <t xml:space="preserve">      721.20</t>
  </si>
  <si>
    <t xml:space="preserve">      685.57</t>
  </si>
  <si>
    <t xml:space="preserve">      487.91</t>
  </si>
  <si>
    <t xml:space="preserve">    10,485.40</t>
  </si>
  <si>
    <t xml:space="preserve">    10,169.32</t>
  </si>
  <si>
    <t xml:space="preserve">    10,117.47</t>
  </si>
  <si>
    <t xml:space="preserve">     6,047.86</t>
  </si>
  <si>
    <t xml:space="preserve">     5,671.25</t>
  </si>
  <si>
    <t xml:space="preserve">     6,072.90</t>
  </si>
  <si>
    <t xml:space="preserve">       36.29</t>
  </si>
  <si>
    <t xml:space="preserve">       13.26</t>
  </si>
  <si>
    <t xml:space="preserve">  3,763,279.85</t>
  </si>
  <si>
    <t xml:space="preserve">  3,692,719.38</t>
  </si>
  <si>
    <t xml:space="preserve">  3,819,608.22</t>
  </si>
  <si>
    <t xml:space="preserve">     4,693.04</t>
  </si>
  <si>
    <t xml:space="preserve">     5,004.48</t>
  </si>
  <si>
    <t xml:space="preserve">     4,648.88</t>
  </si>
  <si>
    <t xml:space="preserve">      127.41</t>
  </si>
  <si>
    <t xml:space="preserve">       77.51</t>
  </si>
  <si>
    <t>-      214.99</t>
  </si>
  <si>
    <t xml:space="preserve">       10.79</t>
  </si>
  <si>
    <t>-       26.20</t>
  </si>
  <si>
    <t xml:space="preserve">       52.30</t>
  </si>
  <si>
    <t xml:space="preserve">  2,891,349.88</t>
  </si>
  <si>
    <t xml:space="preserve">  2,726,796.67</t>
  </si>
  <si>
    <t xml:space="preserve">  2,799,239.43</t>
  </si>
  <si>
    <t xml:space="preserve">   236,744.47</t>
  </si>
  <si>
    <t xml:space="preserve">   248,882.94</t>
  </si>
  <si>
    <t xml:space="preserve">   242,404.21</t>
  </si>
  <si>
    <t xml:space="preserve">  2,557,358.07</t>
  </si>
  <si>
    <t xml:space="preserve">  2,620,305.82</t>
  </si>
  <si>
    <t xml:space="preserve">  2,650,922.88</t>
  </si>
  <si>
    <t xml:space="preserve">  4,643,343.18</t>
  </si>
  <si>
    <t xml:space="preserve">  4,678,818.52</t>
  </si>
  <si>
    <t xml:space="preserve">  4,647,587.60</t>
  </si>
  <si>
    <t xml:space="preserve">   299,647.50</t>
  </si>
  <si>
    <t xml:space="preserve">   268,070.73</t>
  </si>
  <si>
    <t xml:space="preserve">   281,555.14</t>
  </si>
  <si>
    <t xml:space="preserve">     1,940.50</t>
  </si>
  <si>
    <t xml:space="preserve">     2,286.17</t>
  </si>
  <si>
    <t xml:space="preserve">     2,164.20</t>
  </si>
  <si>
    <t xml:space="preserve">    56,813.33</t>
  </si>
  <si>
    <t xml:space="preserve">    58,407.00</t>
  </si>
  <si>
    <t xml:space="preserve">    56,112.21</t>
  </si>
  <si>
    <t xml:space="preserve">    60,330.65</t>
  </si>
  <si>
    <t xml:space="preserve">    58,596.28</t>
  </si>
  <si>
    <t xml:space="preserve">    60,523.15</t>
  </si>
  <si>
    <t xml:space="preserve">     6,799.15</t>
  </si>
  <si>
    <t xml:space="preserve">     6,574.99</t>
  </si>
  <si>
    <t xml:space="preserve">     6,226.34</t>
  </si>
  <si>
    <t xml:space="preserve">        1.70</t>
  </si>
  <si>
    <t>-      174.47</t>
  </si>
  <si>
    <t xml:space="preserve">       15.02</t>
  </si>
  <si>
    <t xml:space="preserve">      154.96</t>
  </si>
  <si>
    <t xml:space="preserve">      195.70</t>
  </si>
  <si>
    <t xml:space="preserve">      192.67</t>
  </si>
  <si>
    <t xml:space="preserve">  3,461,298.25</t>
  </si>
  <si>
    <t xml:space="preserve">  3,496,622.02</t>
  </si>
  <si>
    <t xml:space="preserve">  3,440,099.52</t>
  </si>
  <si>
    <t xml:space="preserve">   323,436.34</t>
  </si>
  <si>
    <t xml:space="preserve">   335,833.33</t>
  </si>
  <si>
    <t xml:space="preserve">   319,985.37</t>
  </si>
  <si>
    <t xml:space="preserve">  3,597,457.52</t>
  </si>
  <si>
    <t xml:space="preserve">  3,609,522.82</t>
  </si>
  <si>
    <t xml:space="preserve">  3,393,149.40</t>
  </si>
  <si>
    <t xml:space="preserve">   626,337.28</t>
  </si>
  <si>
    <t xml:space="preserve">   643,416.63</t>
  </si>
  <si>
    <t xml:space="preserve">   642,397.48</t>
  </si>
  <si>
    <t xml:space="preserve">   329,938.63</t>
  </si>
  <si>
    <t xml:space="preserve">   369,562.39</t>
  </si>
  <si>
    <t xml:space="preserve">   370,485.23</t>
  </si>
  <si>
    <t xml:space="preserve">  1,186,543.20</t>
  </si>
  <si>
    <t xml:space="preserve">  1,295,261.33</t>
  </si>
  <si>
    <t xml:space="preserve">  1,287,963.28</t>
  </si>
  <si>
    <t xml:space="preserve">  3,693,111.40</t>
  </si>
  <si>
    <t xml:space="preserve">  3,766,461.48</t>
  </si>
  <si>
    <t xml:space="preserve">  3,841,689.35</t>
  </si>
  <si>
    <t xml:space="preserve">  4,028,074.83</t>
  </si>
  <si>
    <t xml:space="preserve">  3,660,052.89</t>
  </si>
  <si>
    <t xml:space="preserve">  3,665,680.04</t>
  </si>
  <si>
    <t xml:space="preserve">   355,697.98</t>
  </si>
  <si>
    <t xml:space="preserve">   366,402.25</t>
  </si>
  <si>
    <t xml:space="preserve">   314,966.12</t>
  </si>
  <si>
    <t xml:space="preserve">    21,169.69</t>
  </si>
  <si>
    <t xml:space="preserve">    20,468.70</t>
  </si>
  <si>
    <t xml:space="preserve">    21,182.26</t>
  </si>
  <si>
    <t xml:space="preserve">      127.73</t>
  </si>
  <si>
    <t xml:space="preserve">      210.92</t>
  </si>
  <si>
    <t xml:space="preserve">      150.57</t>
  </si>
  <si>
    <t xml:space="preserve">  3,071,584.40</t>
  </si>
  <si>
    <t xml:space="preserve">  3,351,098.97</t>
  </si>
  <si>
    <t xml:space="preserve">  3,584,819.34</t>
  </si>
  <si>
    <t xml:space="preserve">   337,480.86</t>
  </si>
  <si>
    <t xml:space="preserve">   340,666.90</t>
  </si>
  <si>
    <t xml:space="preserve">   335,716.52</t>
  </si>
  <si>
    <t xml:space="preserve">  3,717,798.25</t>
  </si>
  <si>
    <t xml:space="preserve">  3,714,419.93</t>
  </si>
  <si>
    <t xml:space="preserve">  3,722,223.91</t>
  </si>
  <si>
    <t xml:space="preserve">   610,242.19</t>
  </si>
  <si>
    <t xml:space="preserve">   654,553.64</t>
  </si>
  <si>
    <t xml:space="preserve">   688,399.37</t>
  </si>
  <si>
    <t xml:space="preserve">   369,210.22</t>
  </si>
  <si>
    <t xml:space="preserve">   359,138.45</t>
  </si>
  <si>
    <t xml:space="preserve">   362,371.92</t>
  </si>
  <si>
    <t xml:space="preserve">  1,309,508.37</t>
  </si>
  <si>
    <t xml:space="preserve">  1,308,075.24</t>
  </si>
  <si>
    <t xml:space="preserve">  1,263,088.16</t>
  </si>
  <si>
    <t xml:space="preserve">  3,748,146.46</t>
  </si>
  <si>
    <t xml:space="preserve">  3,562,613.36</t>
  </si>
  <si>
    <t xml:space="preserve">  3,667,456.54</t>
  </si>
  <si>
    <t xml:space="preserve">  3,990,430.77</t>
  </si>
  <si>
    <t xml:space="preserve">  4,118,331.70</t>
  </si>
  <si>
    <t xml:space="preserve">  3,885,621.36</t>
  </si>
  <si>
    <t xml:space="preserve">   355,124.62</t>
  </si>
  <si>
    <t xml:space="preserve">   365,888.48</t>
  </si>
  <si>
    <t xml:space="preserve">   378,153.39</t>
  </si>
  <si>
    <t xml:space="preserve">    21,101.33</t>
  </si>
  <si>
    <t xml:space="preserve">    21,804.85</t>
  </si>
  <si>
    <t xml:space="preserve">    22,185.99</t>
  </si>
  <si>
    <t>Print Date: 08-02-2005</t>
  </si>
  <si>
    <t xml:space="preserve">   752,935.22</t>
  </si>
  <si>
    <t xml:space="preserve">   355,904.09</t>
  </si>
  <si>
    <t xml:space="preserve">   364,351.68</t>
  </si>
  <si>
    <t xml:space="preserve">   360,408.79</t>
  </si>
  <si>
    <t xml:space="preserve">   119,618.87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</si>
</sst>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6" borderId="0" xfId="0" applyFont="1" applyFill="1" applyAlignment="1">
      <alignment/>
    </xf>
    <xf numFmtId="2" fontId="1" fillId="6" borderId="0" xfId="0" applyNumberFormat="1" applyFont="1" applyFill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23655378"/>
        <c:axId val="11571811"/>
      </c:scatterChart>
      <c:valAx>
        <c:axId val="23655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571811"/>
        <c:crossesAt val="-5"/>
        <c:crossBetween val="midCat"/>
        <c:dispUnits/>
      </c:valAx>
      <c:valAx>
        <c:axId val="1157181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655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1.0177225683190423</c:v>
                </c:pt>
                <c:pt idx="2">
                  <c:v>1.0436546905210151</c:v>
                </c:pt>
                <c:pt idx="3">
                  <c:v>1.1323593744817562</c:v>
                </c:pt>
                <c:pt idx="4">
                  <c:v>1.026146222562313</c:v>
                </c:pt>
                <c:pt idx="5">
                  <c:v>1.3188615842393232</c:v>
                </c:pt>
                <c:pt idx="6">
                  <c:v>1.2145165162340974</c:v>
                </c:pt>
                <c:pt idx="7">
                  <c:v>1.2656880827040107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1.0047138106765006</c:v>
                </c:pt>
                <c:pt idx="2">
                  <c:v>1.0171170547137864</c:v>
                </c:pt>
                <c:pt idx="3">
                  <c:v>1.0485201795955426</c:v>
                </c:pt>
                <c:pt idx="4">
                  <c:v>1.0534905475244947</c:v>
                </c:pt>
                <c:pt idx="5">
                  <c:v>1.212689082088465</c:v>
                </c:pt>
                <c:pt idx="6">
                  <c:v>1.0558270299218937</c:v>
                </c:pt>
                <c:pt idx="7">
                  <c:v>1.1827162319824718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1.035662721031749</c:v>
                </c:pt>
                <c:pt idx="2">
                  <c:v>1.054701828218062</c:v>
                </c:pt>
                <c:pt idx="3">
                  <c:v>1.1757466271641153</c:v>
                </c:pt>
                <c:pt idx="4">
                  <c:v>1.085576569596773</c:v>
                </c:pt>
                <c:pt idx="5">
                  <c:v>1.3328012466455024</c:v>
                </c:pt>
                <c:pt idx="6">
                  <c:v>1.2891978797883903</c:v>
                </c:pt>
                <c:pt idx="7">
                  <c:v>1.3044237093760345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0.9904613407467552</c:v>
                </c:pt>
                <c:pt idx="2">
                  <c:v>0.991956437676034</c:v>
                </c:pt>
                <c:pt idx="3">
                  <c:v>1.0973113902673848</c:v>
                </c:pt>
                <c:pt idx="4">
                  <c:v>1.0542071047984305</c:v>
                </c:pt>
                <c:pt idx="5">
                  <c:v>1.1771177558732537</c:v>
                </c:pt>
                <c:pt idx="6">
                  <c:v>1.2225333001455754</c:v>
                </c:pt>
                <c:pt idx="7">
                  <c:v>1.235946693264225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1.024992155457891</c:v>
                </c:pt>
                <c:pt idx="2">
                  <c:v>1.0421275720269247</c:v>
                </c:pt>
                <c:pt idx="3">
                  <c:v>1.131242944053155</c:v>
                </c:pt>
                <c:pt idx="4">
                  <c:v>1.0911028678559553</c:v>
                </c:pt>
                <c:pt idx="5">
                  <c:v>1.344273397376321</c:v>
                </c:pt>
                <c:pt idx="6">
                  <c:v>1.174624769078455</c:v>
                </c:pt>
                <c:pt idx="7">
                  <c:v>1.2931037161549093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1.0166096435140186</c:v>
                </c:pt>
                <c:pt idx="2">
                  <c:v>1.0057369390571376</c:v>
                </c:pt>
                <c:pt idx="3">
                  <c:v>1.0115279811530657</c:v>
                </c:pt>
                <c:pt idx="4">
                  <c:v>1.0428568427571279</c:v>
                </c:pt>
                <c:pt idx="5">
                  <c:v>1.2170176440149394</c:v>
                </c:pt>
                <c:pt idx="6">
                  <c:v>1.232406205654607</c:v>
                </c:pt>
                <c:pt idx="7">
                  <c:v>1.1681203820766353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1.0454139773259237</c:v>
                </c:pt>
                <c:pt idx="2">
                  <c:v>0.994821826764738</c:v>
                </c:pt>
                <c:pt idx="3">
                  <c:v>1.025375400866705</c:v>
                </c:pt>
                <c:pt idx="4">
                  <c:v>1.0721503574962594</c:v>
                </c:pt>
                <c:pt idx="5">
                  <c:v>1.3106172074966005</c:v>
                </c:pt>
                <c:pt idx="6">
                  <c:v>1.0915499567572577</c:v>
                </c:pt>
                <c:pt idx="7">
                  <c:v>1.3009517546445277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1.011635004568336</c:v>
                </c:pt>
                <c:pt idx="2">
                  <c:v>0.989237346256003</c:v>
                </c:pt>
                <c:pt idx="3">
                  <c:v>1.0284997442760726</c:v>
                </c:pt>
                <c:pt idx="4">
                  <c:v>1.0421577626782301</c:v>
                </c:pt>
                <c:pt idx="5">
                  <c:v>1.271739901054932</c:v>
                </c:pt>
                <c:pt idx="6">
                  <c:v>1.1423452580878977</c:v>
                </c:pt>
                <c:pt idx="7">
                  <c:v>1.3011044013565944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(Drift!$L$25,Drift!$L$28,Drift!$L$31,Drift!$L$36,Drift!$L$41,Drift!$L$51,Drift!$L$56)</c:f>
              <c:numCache>
                <c:ptCount val="7"/>
                <c:pt idx="0">
                  <c:v>1</c:v>
                </c:pt>
                <c:pt idx="1">
                  <c:v>0.9571195440955594</c:v>
                </c:pt>
                <c:pt idx="2">
                  <c:v>1.066929524915151</c:v>
                </c:pt>
                <c:pt idx="3">
                  <c:v>1.0495323573414563</c:v>
                </c:pt>
                <c:pt idx="4">
                  <c:v>1.0265909666821749</c:v>
                </c:pt>
                <c:pt idx="5">
                  <c:v>1.162764745547056</c:v>
                </c:pt>
                <c:pt idx="6">
                  <c:v>1.2059065552801451</c:v>
                </c:pt>
              </c:numCache>
            </c:numRef>
          </c:yVal>
          <c:smooth val="0"/>
        </c:ser>
        <c:axId val="37037436"/>
        <c:axId val="64901469"/>
      </c:scatterChart>
      <c:valAx>
        <c:axId val="37037436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4901469"/>
        <c:crosses val="autoZero"/>
        <c:crossBetween val="midCat"/>
        <c:dispUnits/>
      </c:valAx>
      <c:valAx>
        <c:axId val="64901469"/>
        <c:scaling>
          <c:orientation val="minMax"/>
          <c:max val="1.15"/>
          <c:min val="0.8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7037436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3722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10</v>
      </c>
    </row>
    <row r="2" ht="12.75">
      <c r="B2" t="s">
        <v>11</v>
      </c>
    </row>
    <row r="3" ht="12.75">
      <c r="B3" t="s">
        <v>61</v>
      </c>
    </row>
    <row r="5" ht="12.75">
      <c r="B5" t="s">
        <v>58</v>
      </c>
    </row>
    <row r="7" spans="1:2" ht="12.75">
      <c r="A7" s="1"/>
      <c r="B7" t="s">
        <v>7</v>
      </c>
    </row>
    <row r="8" spans="1:2" ht="12.75">
      <c r="A8" s="1"/>
      <c r="B8" s="14" t="s">
        <v>185</v>
      </c>
    </row>
    <row r="9" ht="12.75">
      <c r="A9" s="1"/>
    </row>
    <row r="10" spans="1:3" ht="12.75">
      <c r="A10" s="1"/>
      <c r="B10" t="s">
        <v>186</v>
      </c>
      <c r="C10" t="s">
        <v>187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zoomScale="120" zoomScaleNormal="120" workbookViewId="0" topLeftCell="B24">
      <selection activeCell="K47" sqref="K47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6" t="s">
        <v>224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92" customFormat="1" ht="11.25">
      <c r="A2" s="166">
        <f>'recalc raw'!A1</f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22" s="93" customFormat="1" ht="12" thickBot="1">
      <c r="A3" s="168" t="str">
        <f>'blk, drift &amp; conc calc'!B2</f>
        <v>Sample</v>
      </c>
      <c r="B3" s="169" t="str">
        <f>'blk, drift &amp; conc calc'!C145</f>
        <v>SiO2</v>
      </c>
      <c r="C3" s="169" t="str">
        <f>'blk, drift &amp; conc calc'!D145</f>
        <v>Al2O3</v>
      </c>
      <c r="D3" s="169" t="str">
        <f>'blk, drift &amp; conc calc'!E145</f>
        <v>Fe2O3</v>
      </c>
      <c r="E3" s="169" t="str">
        <f>'blk, drift &amp; conc calc'!F145</f>
        <v>MgO</v>
      </c>
      <c r="F3" s="169" t="str">
        <f>'blk, drift &amp; conc calc'!G145</f>
        <v>MnO</v>
      </c>
      <c r="G3" s="169" t="str">
        <f>'blk, drift &amp; conc calc'!H145</f>
        <v>CaO</v>
      </c>
      <c r="H3" s="169" t="str">
        <f>'blk, drift &amp; conc calc'!I145</f>
        <v>Na2O</v>
      </c>
      <c r="I3" s="169" t="str">
        <f>'blk, drift &amp; conc calc'!J145</f>
        <v>K2O</v>
      </c>
      <c r="J3" s="169" t="str">
        <f>'blk, drift &amp; conc calc'!K145</f>
        <v>P2O5</v>
      </c>
      <c r="K3" s="169" t="str">
        <f>'blk, drift &amp; conc calc'!L145</f>
        <v>TiO2</v>
      </c>
      <c r="L3" s="169" t="s">
        <v>105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70"/>
      <c r="C4" s="170"/>
      <c r="D4" s="170"/>
      <c r="E4" s="170"/>
      <c r="F4" s="170"/>
      <c r="G4" s="170"/>
    </row>
    <row r="5" spans="1:29" ht="11.25">
      <c r="A5" s="32" t="str">
        <f>'recalc raw'!C3</f>
        <v>drift-1</v>
      </c>
      <c r="B5" s="32">
        <f>'blk, drift &amp; conc calc'!C146</f>
        <v>47.83543559450367</v>
      </c>
      <c r="C5" s="32">
        <f>'blk, drift &amp; conc calc'!D146</f>
        <v>13.180149444417829</v>
      </c>
      <c r="D5" s="32">
        <f>'blk, drift &amp; conc calc'!E146</f>
        <v>12.684404469786768</v>
      </c>
      <c r="E5" s="32">
        <f>'blk, drift &amp; conc calc'!F146</f>
        <v>7.388888574405642</v>
      </c>
      <c r="F5" s="32">
        <f>'blk, drift &amp; conc calc'!G146</f>
        <v>0.17369041453399425</v>
      </c>
      <c r="G5" s="32">
        <f>'blk, drift &amp; conc calc'!H146</f>
        <v>11.508424230830943</v>
      </c>
      <c r="H5" s="32">
        <f>'blk, drift &amp; conc calc'!I146</f>
        <v>2.0867606989177103</v>
      </c>
      <c r="I5" s="32">
        <f>'blk, drift &amp; conc calc'!J146</f>
        <v>0.5258682301834114</v>
      </c>
      <c r="J5" s="32">
        <f>'blk, drift &amp; conc calc'!K146</f>
        <v>0.28865145225234023</v>
      </c>
      <c r="K5" s="32">
        <f>'blk, drift &amp; conc calc'!L146</f>
        <v>2.7004518426892363</v>
      </c>
      <c r="L5" s="32">
        <f>SUM(B5:K5)</f>
        <v>98.37272495252154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15.683027672031997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calc'!C147</f>
        <v>0.14430901463763668</v>
      </c>
      <c r="C6" s="32">
        <f>'blk, drift &amp; conc calc'!D147</f>
        <v>0.036282492669201714</v>
      </c>
      <c r="D6" s="32">
        <f>'blk, drift &amp; conc calc'!E147</f>
        <v>0.12477168968191217</v>
      </c>
      <c r="E6" s="32">
        <f>'blk, drift &amp; conc calc'!F147</f>
        <v>-0.20377785676795857</v>
      </c>
      <c r="F6" s="32">
        <f>'blk, drift &amp; conc calc'!G147</f>
        <v>-0.0021670912737047905</v>
      </c>
      <c r="G6" s="32">
        <f>'blk, drift &amp; conc calc'!H147</f>
        <v>-0.05316169608364972</v>
      </c>
      <c r="H6" s="32">
        <f>'blk, drift &amp; conc calc'!I147</f>
        <v>0.03472577405788182</v>
      </c>
      <c r="I6" s="32">
        <f>'blk, drift &amp; conc calc'!J147</f>
        <v>0.0064546724854691005</v>
      </c>
      <c r="J6" s="32">
        <f>'blk, drift &amp; conc calc'!K147</f>
        <v>-0.01703692704270911</v>
      </c>
      <c r="K6" s="32">
        <f>'blk, drift &amp; conc calc'!L147</f>
        <v>0.008095666401941945</v>
      </c>
      <c r="L6" s="32">
        <f aca="true" t="shared" si="0" ref="L6:L36">SUM(B6:K6)</f>
        <v>0.07849573876602126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15.254609075797617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bir-1-1</v>
      </c>
      <c r="B7" s="32">
        <f>'blk, drift &amp; conc calc'!C148</f>
        <v>47.91623710046185</v>
      </c>
      <c r="C7" s="32">
        <f>'blk, drift &amp; conc calc'!D148</f>
        <v>14.87691498611953</v>
      </c>
      <c r="D7" s="32">
        <f>'blk, drift &amp; conc calc'!E148</f>
        <v>11.71478885938013</v>
      </c>
      <c r="E7" s="32">
        <f>'blk, drift &amp; conc calc'!F148</f>
        <v>9.638958990344406</v>
      </c>
      <c r="F7" s="32">
        <f>'blk, drift &amp; conc calc'!G148</f>
        <v>0.17126002069686336</v>
      </c>
      <c r="G7" s="32">
        <f>'blk, drift &amp; conc calc'!H148</f>
        <v>12.572963718449792</v>
      </c>
      <c r="H7" s="32">
        <f>'blk, drift &amp; conc calc'!I148</f>
        <v>1.6420929537769666</v>
      </c>
      <c r="I7" s="32">
        <f>'blk, drift &amp; conc calc'!J148</f>
        <v>0.027101496115254295</v>
      </c>
      <c r="J7" s="32">
        <f>'blk, drift &amp; conc calc'!K148</f>
        <v>0.003136624819203116</v>
      </c>
      <c r="K7" s="32">
        <f>'blk, drift &amp; conc calc'!L148</f>
        <v>0.9727459142821199</v>
      </c>
      <c r="L7" s="32">
        <f t="shared" si="0"/>
        <v>99.53620066444611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15.27776373081767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calc'!C149</f>
        <v>47.83543559450367</v>
      </c>
      <c r="C8" s="32">
        <f>'blk, drift &amp; conc calc'!D149</f>
        <v>13.180149444417832</v>
      </c>
      <c r="D8" s="32">
        <f>'blk, drift &amp; conc calc'!E149</f>
        <v>12.684404469786768</v>
      </c>
      <c r="E8" s="32">
        <f>'blk, drift &amp; conc calc'!F149</f>
        <v>7.388888574405642</v>
      </c>
      <c r="F8" s="32">
        <f>'blk, drift &amp; conc calc'!G149</f>
        <v>0.17369041453399425</v>
      </c>
      <c r="G8" s="32">
        <f>'blk, drift &amp; conc calc'!H149</f>
        <v>11.508424230830943</v>
      </c>
      <c r="H8" s="32">
        <f>'blk, drift &amp; conc calc'!I149</f>
        <v>2.0867606989177103</v>
      </c>
      <c r="I8" s="32">
        <f>'blk, drift &amp; conc calc'!J149</f>
        <v>0.5258682301834114</v>
      </c>
      <c r="J8" s="32">
        <f>'blk, drift &amp; conc calc'!K149</f>
        <v>0.28865145225234023</v>
      </c>
      <c r="K8" s="32">
        <f>'blk, drift &amp; conc calc'!L149</f>
        <v>2.7004518426892363</v>
      </c>
      <c r="L8" s="32">
        <f t="shared" si="0"/>
        <v>98.37272495252154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15.683027672031997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jp-1-1</v>
      </c>
      <c r="B9" s="32">
        <f>'blk, drift &amp; conc calc'!C150</f>
        <v>44.90406486709134</v>
      </c>
      <c r="C9" s="32">
        <f>'blk, drift &amp; conc calc'!D150</f>
        <v>0.6932318914087354</v>
      </c>
      <c r="D9" s="32">
        <f>'blk, drift &amp; conc calc'!E150</f>
        <v>8.641491821989607</v>
      </c>
      <c r="E9" s="32">
        <f>'blk, drift &amp; conc calc'!F150</f>
        <v>49.062192363015754</v>
      </c>
      <c r="F9" s="32">
        <f>'blk, drift &amp; conc calc'!G150</f>
        <v>0.12478182475142506</v>
      </c>
      <c r="G9" s="32">
        <f>'blk, drift &amp; conc calc'!H150</f>
        <v>0.5591675499410247</v>
      </c>
      <c r="H9" s="32">
        <f>'blk, drift &amp; conc calc'!I150</f>
        <v>0.05661140862042227</v>
      </c>
      <c r="I9" s="32">
        <f>'blk, drift &amp; conc calc'!J150</f>
        <v>0.008005602548670117</v>
      </c>
      <c r="J9" s="32">
        <f>'blk, drift &amp; conc calc'!K150</f>
        <v>-0.024983937022062502</v>
      </c>
      <c r="K9" s="32">
        <f>'blk, drift &amp; conc calc'!L150</f>
        <v>0.011506717684921855</v>
      </c>
      <c r="L9" s="32">
        <f t="shared" si="0"/>
        <v>104.03607011002984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15.236347406649799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82r2  101-110</v>
      </c>
      <c r="B10" s="91">
        <f>'blk, drift &amp; conc calc'!C151</f>
        <v>45.70997354399225</v>
      </c>
      <c r="C10" s="91">
        <f>'blk, drift &amp; conc calc'!D151</f>
        <v>12.297570251528482</v>
      </c>
      <c r="D10" s="91">
        <f>'blk, drift &amp; conc calc'!E151</f>
        <v>7.948460797242851</v>
      </c>
      <c r="E10" s="91">
        <f>'blk, drift &amp; conc calc'!F151</f>
        <v>22.648547395626853</v>
      </c>
      <c r="F10" s="91">
        <f>'blk, drift &amp; conc calc'!G151</f>
        <v>0.1279957452545728</v>
      </c>
      <c r="G10" s="91">
        <f>'blk, drift &amp; conc calc'!H151</f>
        <v>11.109954683449594</v>
      </c>
      <c r="H10" s="91">
        <f>'blk, drift &amp; conc calc'!I151</f>
        <v>0.9278456793971469</v>
      </c>
      <c r="I10" s="91">
        <f>'blk, drift &amp; conc calc'!J151</f>
        <v>0.01805774056994857</v>
      </c>
      <c r="J10" s="91">
        <f>'blk, drift &amp; conc calc'!K151</f>
        <v>0.04574669085373105</v>
      </c>
      <c r="K10" s="91">
        <f>'blk, drift &amp; conc calc'!L151</f>
        <v>0.19408357340666943</v>
      </c>
      <c r="L10" s="91">
        <f t="shared" si="0"/>
        <v>101.02823610132208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15.33976477468072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calc'!C152</f>
        <v>47.83543559450367</v>
      </c>
      <c r="C11" s="32">
        <f>'blk, drift &amp; conc calc'!D152</f>
        <v>13.180149444417829</v>
      </c>
      <c r="D11" s="32">
        <f>'blk, drift &amp; conc calc'!E152</f>
        <v>12.684404469786768</v>
      </c>
      <c r="E11" s="32">
        <f>'blk, drift &amp; conc calc'!F152</f>
        <v>7.388888574405642</v>
      </c>
      <c r="F11" s="32">
        <f>'blk, drift &amp; conc calc'!G152</f>
        <v>0.17369041453399425</v>
      </c>
      <c r="G11" s="32">
        <f>'blk, drift &amp; conc calc'!H152</f>
        <v>11.508424230830943</v>
      </c>
      <c r="H11" s="32">
        <f>'blk, drift &amp; conc calc'!I152</f>
        <v>2.0867606989177103</v>
      </c>
      <c r="I11" s="32">
        <f>'blk, drift &amp; conc calc'!J152</f>
        <v>0.5258682301834114</v>
      </c>
      <c r="J11" s="32">
        <f>'blk, drift &amp; conc calc'!K152</f>
        <v>0.28865145225234023</v>
      </c>
      <c r="K11" s="32">
        <f>'blk, drift &amp; conc calc'!L152</f>
        <v>2.7004518426892363</v>
      </c>
      <c r="L11" s="32">
        <f t="shared" si="0"/>
        <v>98.37272495252154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15.683027672031997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83r2  32-42</v>
      </c>
      <c r="B12" s="91">
        <f>'blk, drift &amp; conc calc'!C153</f>
        <v>45.86267126702657</v>
      </c>
      <c r="C12" s="91">
        <f>'blk, drift &amp; conc calc'!D153</f>
        <v>13.655118730745839</v>
      </c>
      <c r="D12" s="91">
        <f>'blk, drift &amp; conc calc'!E153</f>
        <v>7.154179348113593</v>
      </c>
      <c r="E12" s="91">
        <f>'blk, drift &amp; conc calc'!F153</f>
        <v>22.805286097023956</v>
      </c>
      <c r="F12" s="91">
        <f>'blk, drift &amp; conc calc'!G153</f>
        <v>0.1154434691210108</v>
      </c>
      <c r="G12" s="91">
        <f>'blk, drift &amp; conc calc'!H153</f>
        <v>10.553506120576204</v>
      </c>
      <c r="H12" s="91">
        <f>'blk, drift &amp; conc calc'!I153</f>
        <v>0.7275221088540904</v>
      </c>
      <c r="I12" s="91">
        <f>'blk, drift &amp; conc calc'!J153</f>
        <v>0.04331684443729303</v>
      </c>
      <c r="J12" s="91">
        <f>'blk, drift &amp; conc calc'!K153</f>
        <v>0.017367606023418494</v>
      </c>
      <c r="K12" s="91">
        <f>'blk, drift &amp; conc calc'!L153</f>
        <v>0.16733170050810736</v>
      </c>
      <c r="L12" s="91">
        <f t="shared" si="0"/>
        <v>101.10174329243006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15.302362088071474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95r3  40-50</v>
      </c>
      <c r="B13" s="91">
        <f>'blk, drift &amp; conc calc'!C154</f>
        <v>47.74702044641834</v>
      </c>
      <c r="C13" s="91">
        <f>'blk, drift &amp; conc calc'!D154</f>
        <v>15.948460038705164</v>
      </c>
      <c r="D13" s="91">
        <f>'blk, drift &amp; conc calc'!E154</f>
        <v>5.6618329503911795</v>
      </c>
      <c r="E13" s="91">
        <f>'blk, drift &amp; conc calc'!F154</f>
        <v>11.44351639983456</v>
      </c>
      <c r="F13" s="91">
        <f>'blk, drift &amp; conc calc'!G154</f>
        <v>0.10518829386483303</v>
      </c>
      <c r="G13" s="91">
        <f>'blk, drift &amp; conc calc'!H154</f>
        <v>13.99654898027042</v>
      </c>
      <c r="H13" s="91">
        <f>'blk, drift &amp; conc calc'!I154</f>
        <v>1.5556745183890845</v>
      </c>
      <c r="I13" s="91">
        <f>'blk, drift &amp; conc calc'!J154</f>
        <v>0.050482997119354944</v>
      </c>
      <c r="J13" s="91">
        <f>'blk, drift &amp; conc calc'!K154</f>
        <v>-0.0253229054649809</v>
      </c>
      <c r="K13" s="91">
        <f>'blk, drift &amp; conc calc'!L154</f>
        <v>0.3067950547264907</v>
      </c>
      <c r="L13" s="91">
        <f t="shared" si="0"/>
        <v>96.79019677425445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15.241540607613269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158r1  11-18</v>
      </c>
      <c r="B14" s="91">
        <f>'blk, drift &amp; conc calc'!C155</f>
        <v>48.76550190477959</v>
      </c>
      <c r="C14" s="91">
        <f>'blk, drift &amp; conc calc'!D155</f>
        <v>15.778387138124737</v>
      </c>
      <c r="D14" s="91">
        <f>'blk, drift &amp; conc calc'!E155</f>
        <v>3.927042922609597</v>
      </c>
      <c r="E14" s="91">
        <f>'blk, drift &amp; conc calc'!F155</f>
        <v>3.6430810336222046</v>
      </c>
      <c r="F14" s="91">
        <f>'blk, drift &amp; conc calc'!G155</f>
        <v>0.07203710901612799</v>
      </c>
      <c r="G14" s="91">
        <f>'blk, drift &amp; conc calc'!H155</f>
        <v>16.34592903355772</v>
      </c>
      <c r="H14" s="91">
        <f>'blk, drift &amp; conc calc'!I155</f>
        <v>4.2219466079873715</v>
      </c>
      <c r="I14" s="91">
        <f>'blk, drift &amp; conc calc'!J155</f>
        <v>0.10844246945155399</v>
      </c>
      <c r="J14" s="91">
        <f>'blk, drift &amp; conc calc'!K155</f>
        <v>1.2486728828867653</v>
      </c>
      <c r="K14" s="91">
        <f>'blk, drift &amp; conc calc'!L155</f>
        <v>4.1506023050633045</v>
      </c>
      <c r="L14" s="91">
        <f t="shared" si="0"/>
        <v>98.26164340709899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17.035642124716162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ja-3-1</v>
      </c>
      <c r="B15" s="32">
        <f>'blk, drift &amp; conc calc'!C156</f>
        <v>59.7372841496172</v>
      </c>
      <c r="C15" s="32">
        <f>'blk, drift &amp; conc calc'!D156</f>
        <v>15.051581412793693</v>
      </c>
      <c r="D15" s="32">
        <f>'blk, drift &amp; conc calc'!E156</f>
        <v>6.215235787034574</v>
      </c>
      <c r="E15" s="32">
        <f>'blk, drift &amp; conc calc'!F156</f>
        <v>3.6479572349209772</v>
      </c>
      <c r="F15" s="32">
        <f>'blk, drift &amp; conc calc'!G156</f>
        <v>0.10249549360865087</v>
      </c>
      <c r="G15" s="32">
        <f>'blk, drift &amp; conc calc'!H156</f>
        <v>6.528238980480847</v>
      </c>
      <c r="H15" s="32">
        <f>'blk, drift &amp; conc calc'!I156</f>
        <v>3.084589143365875</v>
      </c>
      <c r="I15" s="32">
        <f>'blk, drift &amp; conc calc'!J156</f>
        <v>1.4758590751528937</v>
      </c>
      <c r="J15" s="32">
        <f>'blk, drift &amp; conc calc'!K156</f>
        <v>0.127983742140683</v>
      </c>
      <c r="K15" s="32">
        <f>'blk, drift &amp; conc calc'!L156</f>
        <v>0.6541297696998222</v>
      </c>
      <c r="L15" s="32">
        <f t="shared" si="0"/>
        <v>96.62535478881523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15.456219792048497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calc'!C157</f>
        <v>47.83543559450367</v>
      </c>
      <c r="C16" s="32">
        <f>'blk, drift &amp; conc calc'!D157</f>
        <v>13.180149444417825</v>
      </c>
      <c r="D16" s="32">
        <f>'blk, drift &amp; conc calc'!E157</f>
        <v>12.684404469786765</v>
      </c>
      <c r="E16" s="32">
        <f>'blk, drift &amp; conc calc'!F157</f>
        <v>7.388888574405642</v>
      </c>
      <c r="F16" s="32">
        <f>'blk, drift &amp; conc calc'!G157</f>
        <v>0.17369041453399425</v>
      </c>
      <c r="G16" s="32">
        <f>'blk, drift &amp; conc calc'!H157</f>
        <v>11.508424230830943</v>
      </c>
      <c r="H16" s="32">
        <f>'blk, drift &amp; conc calc'!I157</f>
        <v>2.0867606989177103</v>
      </c>
      <c r="I16" s="32">
        <f>'blk, drift &amp; conc calc'!J157</f>
        <v>0.5258682301834114</v>
      </c>
      <c r="J16" s="32">
        <f>'blk, drift &amp; conc calc'!K157</f>
        <v>0.28865145225234023</v>
      </c>
      <c r="K16" s="32">
        <f>'blk, drift &amp; conc calc'!L157</f>
        <v>2.7004518426892363</v>
      </c>
      <c r="L16" s="32">
        <f t="shared" si="0"/>
        <v>98.37272495252154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15.683027672031997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dts-1-1</v>
      </c>
      <c r="B17" s="32">
        <f>'blk, drift &amp; conc calc'!C158</f>
        <v>39.93608451442386</v>
      </c>
      <c r="C17" s="32">
        <f>'blk, drift &amp; conc calc'!D158</f>
        <v>0.20838271851996096</v>
      </c>
      <c r="D17" s="32">
        <f>'blk, drift &amp; conc calc'!E158</f>
        <v>8.007564266908961</v>
      </c>
      <c r="E17" s="32">
        <f>'blk, drift &amp; conc calc'!F158</f>
        <v>47.74081965497855</v>
      </c>
      <c r="F17" s="32">
        <f>'blk, drift &amp; conc calc'!G158</f>
        <v>0.11252221082794889</v>
      </c>
      <c r="G17" s="32">
        <f>'blk, drift &amp; conc calc'!H158</f>
        <v>0.08380405114687753</v>
      </c>
      <c r="H17" s="32">
        <f>'blk, drift &amp; conc calc'!I158</f>
        <v>0.039716464046195145</v>
      </c>
      <c r="I17" s="32">
        <f>'blk, drift &amp; conc calc'!J158</f>
        <v>0.0030564848468805235</v>
      </c>
      <c r="J17" s="32">
        <f>'blk, drift &amp; conc calc'!K158</f>
        <v>0.01910795667343494</v>
      </c>
      <c r="K17" s="32">
        <f>'blk, drift &amp; conc calc'!L158</f>
        <v>0.011502926107456022</v>
      </c>
      <c r="L17" s="32">
        <f t="shared" si="0"/>
        <v>96.16256124848012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15.301484841779088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162r3  71-86</v>
      </c>
      <c r="B18" s="91">
        <f>'blk, drift &amp; conc calc'!C159</f>
        <v>50.3097944676232</v>
      </c>
      <c r="C18" s="91">
        <f>'blk, drift &amp; conc calc'!D159</f>
        <v>16.06288944543597</v>
      </c>
      <c r="D18" s="91">
        <f>'blk, drift &amp; conc calc'!E159</f>
        <v>5.909665213690612</v>
      </c>
      <c r="E18" s="91">
        <f>'blk, drift &amp; conc calc'!F159</f>
        <v>8.249576113941485</v>
      </c>
      <c r="F18" s="91">
        <f>'blk, drift &amp; conc calc'!G159</f>
        <v>0.10802613148935815</v>
      </c>
      <c r="G18" s="91">
        <f>'blk, drift &amp; conc calc'!H159</f>
        <v>12.792283661269158</v>
      </c>
      <c r="H18" s="91">
        <f>'blk, drift &amp; conc calc'!I159</f>
        <v>2.319956997419931</v>
      </c>
      <c r="I18" s="91">
        <f>'blk, drift &amp; conc calc'!J159</f>
        <v>0.024474376108275187</v>
      </c>
      <c r="J18" s="91">
        <f>'blk, drift &amp; conc calc'!K159</f>
        <v>-0.02722932199606957</v>
      </c>
      <c r="K18" s="91">
        <f>'blk, drift &amp; conc calc'!L159</f>
        <v>0.3358504244259495</v>
      </c>
      <c r="L18" s="91">
        <f>SUM(B18:K18)</f>
        <v>96.08528750940788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15.235509755176778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158r3  42-57</v>
      </c>
      <c r="B19" s="91">
        <f>'blk, drift &amp; conc calc'!C160</f>
        <v>52.556191388782906</v>
      </c>
      <c r="C19" s="91">
        <f>'blk, drift &amp; conc calc'!D160</f>
        <v>16.46034455083489</v>
      </c>
      <c r="D19" s="91">
        <f>'blk, drift &amp; conc calc'!E160</f>
        <v>5.995003001778266</v>
      </c>
      <c r="E19" s="91">
        <f>'blk, drift &amp; conc calc'!F160</f>
        <v>8.310199675068343</v>
      </c>
      <c r="F19" s="91">
        <f>'blk, drift &amp; conc calc'!G160</f>
        <v>0.09857277609164593</v>
      </c>
      <c r="G19" s="91">
        <f>'blk, drift &amp; conc calc'!H160</f>
        <v>12.736222854082632</v>
      </c>
      <c r="H19" s="91">
        <f>'blk, drift &amp; conc calc'!I160</f>
        <v>2.5139664484051147</v>
      </c>
      <c r="I19" s="91">
        <f>'blk, drift &amp; conc calc'!J160</f>
        <v>0.02948969548766021</v>
      </c>
      <c r="J19" s="91">
        <f>'blk, drift &amp; conc calc'!K160</f>
        <v>0.013395704321168572</v>
      </c>
      <c r="K19" s="91">
        <f>'blk, drift &amp; conc calc'!L160</f>
        <v>0.3252798350621759</v>
      </c>
      <c r="L19" s="91">
        <f t="shared" si="0"/>
        <v>99.0386659299148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15.29273544518333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159r1  110-117</v>
      </c>
      <c r="B20" s="91">
        <f>'blk, drift &amp; conc calc'!C161</f>
        <v>49.59684461236321</v>
      </c>
      <c r="C20" s="91">
        <f>'blk, drift &amp; conc calc'!D161</f>
        <v>15.075038326768201</v>
      </c>
      <c r="D20" s="91">
        <f>'blk, drift &amp; conc calc'!E161</f>
        <v>6.727028185078972</v>
      </c>
      <c r="E20" s="91">
        <f>'blk, drift &amp; conc calc'!F161</f>
        <v>11.481735240481575</v>
      </c>
      <c r="F20" s="91">
        <f>'blk, drift &amp; conc calc'!G161</f>
        <v>0.11629368415118188</v>
      </c>
      <c r="G20" s="91">
        <f>'blk, drift &amp; conc calc'!H161</f>
        <v>13.955613103712784</v>
      </c>
      <c r="H20" s="91">
        <f>'blk, drift &amp; conc calc'!I161</f>
        <v>1.3860945665692208</v>
      </c>
      <c r="I20" s="91">
        <f>'blk, drift &amp; conc calc'!J161</f>
        <v>0.021291708175880913</v>
      </c>
      <c r="J20" s="91">
        <f>'blk, drift &amp; conc calc'!K161</f>
        <v>-0.0005985433229374493</v>
      </c>
      <c r="K20" s="91">
        <f>'blk, drift &amp; conc calc'!L161</f>
        <v>0.3452900465598829</v>
      </c>
      <c r="L20" s="91">
        <f t="shared" si="0"/>
        <v>98.70463093053799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15.272552601665012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drift-5</v>
      </c>
      <c r="B21" s="32">
        <f>'blk, drift &amp; conc calc'!C162</f>
        <v>47.83543559450367</v>
      </c>
      <c r="C21" s="32">
        <f>'blk, drift &amp; conc calc'!D162</f>
        <v>13.180149444417825</v>
      </c>
      <c r="D21" s="32">
        <f>'blk, drift &amp; conc calc'!E162</f>
        <v>12.684404469786768</v>
      </c>
      <c r="E21" s="32">
        <f>'blk, drift &amp; conc calc'!F162</f>
        <v>7.388888574405642</v>
      </c>
      <c r="F21" s="32">
        <f>'blk, drift &amp; conc calc'!G162</f>
        <v>0.17369041453399425</v>
      </c>
      <c r="G21" s="32">
        <f>'blk, drift &amp; conc calc'!H162</f>
        <v>11.508424230830943</v>
      </c>
      <c r="H21" s="32">
        <f>'blk, drift &amp; conc calc'!I162</f>
        <v>2.0867606989177103</v>
      </c>
      <c r="I21" s="32">
        <f>'blk, drift &amp; conc calc'!J162</f>
        <v>0.5258682301834114</v>
      </c>
      <c r="J21" s="32">
        <f>'blk, drift &amp; conc calc'!K162</f>
        <v>0.2886514522523402</v>
      </c>
      <c r="K21" s="32">
        <f>'blk, drift &amp; conc calc'!L162</f>
        <v>2.7004518426892363</v>
      </c>
      <c r="L21" s="32">
        <f t="shared" si="0"/>
        <v>98.37272495252154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15.683027672031997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bir-1-2</v>
      </c>
      <c r="B22" s="32">
        <f>'blk, drift &amp; conc calc'!C163</f>
        <v>48.35230973174748</v>
      </c>
      <c r="C22" s="32">
        <f>'blk, drift &amp; conc calc'!D163</f>
        <v>14.529140374133668</v>
      </c>
      <c r="D22" s="32">
        <f>'blk, drift &amp; conc calc'!E163</f>
        <v>11.277191440516226</v>
      </c>
      <c r="E22" s="32">
        <f>'blk, drift &amp; conc calc'!F163</f>
        <v>10.214374497007611</v>
      </c>
      <c r="F22" s="32">
        <f>'blk, drift &amp; conc calc'!G163</f>
        <v>0.17130612220507818</v>
      </c>
      <c r="G22" s="32">
        <f>'blk, drift &amp; conc calc'!H163</f>
        <v>13.51753386448502</v>
      </c>
      <c r="H22" s="32">
        <f>'blk, drift &amp; conc calc'!I163</f>
        <v>1.5653330226657995</v>
      </c>
      <c r="I22" s="32">
        <f>'blk, drift &amp; conc calc'!J163</f>
        <v>0.024329347817112566</v>
      </c>
      <c r="J22" s="32">
        <f>'blk, drift &amp; conc calc'!K163</f>
        <v>0.023583963095519755</v>
      </c>
      <c r="K22" s="32">
        <f>'blk, drift &amp; conc calc'!L163</f>
        <v>1.0041990850812657</v>
      </c>
      <c r="L22" s="32">
        <f t="shared" si="0"/>
        <v>100.67930144875479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15.303701625233082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160r2  122-132</v>
      </c>
      <c r="B23" s="91">
        <f>'blk, drift &amp; conc calc'!C164</f>
        <v>46.941526180434636</v>
      </c>
      <c r="C23" s="91">
        <f>'blk, drift &amp; conc calc'!D164</f>
        <v>15.647907706036031</v>
      </c>
      <c r="D23" s="91">
        <f>'blk, drift &amp; conc calc'!E164</f>
        <v>5.886744520107346</v>
      </c>
      <c r="E23" s="91">
        <f>'blk, drift &amp; conc calc'!F164</f>
        <v>12.149342916084496</v>
      </c>
      <c r="F23" s="91">
        <f>'blk, drift &amp; conc calc'!G164</f>
        <v>0.10568037932714401</v>
      </c>
      <c r="G23" s="91">
        <f>'blk, drift &amp; conc calc'!H164</f>
        <v>12.928088334217362</v>
      </c>
      <c r="H23" s="91">
        <f>'blk, drift &amp; conc calc'!I164</f>
        <v>1.3183510798683458</v>
      </c>
      <c r="I23" s="91">
        <f>'blk, drift &amp; conc calc'!J164</f>
        <v>0.02079804987889324</v>
      </c>
      <c r="J23" s="91">
        <f>'blk, drift &amp; conc calc'!K164</f>
        <v>-0.009337945554657365</v>
      </c>
      <c r="K23" s="91">
        <f>'blk, drift &amp; conc calc'!L164</f>
        <v>0.33518170443408607</v>
      </c>
      <c r="L23" s="91">
        <f t="shared" si="0"/>
        <v>95.32428292483368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15.253831951373794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161r2  51-60</v>
      </c>
      <c r="B24" s="91">
        <f>'blk, drift &amp; conc calc'!C165</f>
        <v>48.59135834857423</v>
      </c>
      <c r="C24" s="91">
        <f>'blk, drift &amp; conc calc'!D165</f>
        <v>17.339511510785837</v>
      </c>
      <c r="D24" s="91">
        <f>'blk, drift &amp; conc calc'!E165</f>
        <v>7.041823829755618</v>
      </c>
      <c r="E24" s="91">
        <f>'blk, drift &amp; conc calc'!F165</f>
        <v>12.20073441707803</v>
      </c>
      <c r="F24" s="91">
        <f>'blk, drift &amp; conc calc'!G165</f>
        <v>0.06724696687531163</v>
      </c>
      <c r="G24" s="91">
        <f>'blk, drift &amp; conc calc'!H165</f>
        <v>9.504281053342536</v>
      </c>
      <c r="H24" s="91">
        <f>'blk, drift &amp; conc calc'!I165</f>
        <v>1.7429186322675982</v>
      </c>
      <c r="I24" s="91">
        <f>'blk, drift &amp; conc calc'!J165</f>
        <v>0.021787688472346346</v>
      </c>
      <c r="J24" s="91">
        <f>'blk, drift &amp; conc calc'!K165</f>
        <v>0.016961674645206273</v>
      </c>
      <c r="K24" s="91">
        <f>'blk, drift &amp; conc calc'!L165</f>
        <v>0.15823488832520347</v>
      </c>
      <c r="L24" s="91">
        <f t="shared" si="0"/>
        <v>96.68485901012191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15.289533964676975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bhvo2-1  unignited</v>
      </c>
      <c r="B25" s="32">
        <f>'blk, drift &amp; conc calc'!C166</f>
        <v>45.79959093870437</v>
      </c>
      <c r="C25" s="32">
        <f>'blk, drift &amp; conc calc'!D166</f>
        <v>11.532874598680085</v>
      </c>
      <c r="D25" s="32">
        <f>'blk, drift &amp; conc calc'!E166</f>
        <v>11.587932884809176</v>
      </c>
      <c r="E25" s="32">
        <f>'blk, drift &amp; conc calc'!F166</f>
        <v>6.701195299666931</v>
      </c>
      <c r="F25" s="32">
        <f>'blk, drift &amp; conc calc'!G166</f>
        <v>0.1590951621385344</v>
      </c>
      <c r="G25" s="32">
        <f>'blk, drift &amp; conc calc'!H166</f>
        <v>10.376754542625232</v>
      </c>
      <c r="H25" s="32">
        <f>'blk, drift &amp; conc calc'!I166</f>
        <v>2.1399918961144</v>
      </c>
      <c r="I25" s="32">
        <f>'blk, drift &amp; conc calc'!J166</f>
        <v>0.53404261131827</v>
      </c>
      <c r="J25" s="32">
        <f>'blk, drift &amp; conc calc'!K166</f>
        <v>0.2579723822885112</v>
      </c>
      <c r="K25" s="32">
        <f>'blk, drift &amp; conc calc'!L166</f>
        <v>2.3302207952701695</v>
      </c>
      <c r="L25" s="32">
        <f t="shared" si="0"/>
        <v>91.41967111161568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15.638379485735577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calc'!C167</f>
        <v>47.83543559450367</v>
      </c>
      <c r="C26" s="32">
        <f>'blk, drift &amp; conc calc'!D167</f>
        <v>13.180149444417829</v>
      </c>
      <c r="D26" s="32">
        <f>'blk, drift &amp; conc calc'!E167</f>
        <v>12.684404469786768</v>
      </c>
      <c r="E26" s="32">
        <f>'blk, drift &amp; conc calc'!F167</f>
        <v>7.388888574405642</v>
      </c>
      <c r="F26" s="32">
        <f>'blk, drift &amp; conc calc'!G167</f>
        <v>0.17369041453399425</v>
      </c>
      <c r="G26" s="32">
        <f>'blk, drift &amp; conc calc'!H167</f>
        <v>11.508424230830943</v>
      </c>
      <c r="H26" s="32">
        <f>'blk, drift &amp; conc calc'!I167</f>
        <v>2.0867606989177103</v>
      </c>
      <c r="I26" s="32">
        <f>'blk, drift &amp; conc calc'!J167</f>
        <v>0.5258682301834114</v>
      </c>
      <c r="J26" s="32">
        <f>'blk, drift &amp; conc calc'!K167</f>
        <v>0.28865145225234023</v>
      </c>
      <c r="K26" s="32">
        <f>'blk, drift &amp; conc calc'!L167</f>
        <v>2.7004518426892363</v>
      </c>
      <c r="L26" s="32">
        <f t="shared" si="0"/>
        <v>98.37272495252154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15.683027672031997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164r3  115-123</v>
      </c>
      <c r="B27" s="91">
        <f>'blk, drift &amp; conc calc'!C168</f>
        <v>50.5510128786545</v>
      </c>
      <c r="C27" s="91">
        <f>'blk, drift &amp; conc calc'!D168</f>
        <v>15.60366815512707</v>
      </c>
      <c r="D27" s="91">
        <f>'blk, drift &amp; conc calc'!E168</f>
        <v>6.481288805274501</v>
      </c>
      <c r="E27" s="91">
        <f>'blk, drift &amp; conc calc'!F168</f>
        <v>10.070704625289293</v>
      </c>
      <c r="F27" s="91">
        <f>'blk, drift &amp; conc calc'!G168</f>
        <v>0.13375985458843823</v>
      </c>
      <c r="G27" s="91">
        <f>'blk, drift &amp; conc calc'!H168</f>
        <v>12.156069953610457</v>
      </c>
      <c r="H27" s="91">
        <f>'blk, drift &amp; conc calc'!I168</f>
        <v>1.915691406888169</v>
      </c>
      <c r="I27" s="91">
        <f>'blk, drift &amp; conc calc'!J168</f>
        <v>0.021655942555589974</v>
      </c>
      <c r="J27" s="91">
        <f>'blk, drift &amp; conc calc'!K168</f>
        <v>0.0029509042996311427</v>
      </c>
      <c r="K27" s="91">
        <f>'blk, drift &amp; conc calc'!L168</f>
        <v>0.3334384069128526</v>
      </c>
      <c r="L27" s="91">
        <f t="shared" si="0"/>
        <v>97.2702409332005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15.26551818459999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jp-1-2</v>
      </c>
      <c r="B28" s="32">
        <f>'blk, drift &amp; conc calc'!C169</f>
        <v>43.53457313134279</v>
      </c>
      <c r="C28" s="32">
        <f>'blk, drift &amp; conc calc'!D169</f>
        <v>0.6664825915157928</v>
      </c>
      <c r="D28" s="32">
        <f>'blk, drift &amp; conc calc'!E169</f>
        <v>8.621664256463246</v>
      </c>
      <c r="E28" s="32">
        <f>'blk, drift &amp; conc calc'!F169</f>
        <v>42.495184981119785</v>
      </c>
      <c r="F28" s="32">
        <f>'blk, drift &amp; conc calc'!G169</f>
        <v>0.12323041401307677</v>
      </c>
      <c r="G28" s="32">
        <f>'blk, drift &amp; conc calc'!H169</f>
        <v>0.5268951624990081</v>
      </c>
      <c r="H28" s="32">
        <f>'blk, drift &amp; conc calc'!I169</f>
        <v>0.05827507971126157</v>
      </c>
      <c r="I28" s="32">
        <f>'blk, drift &amp; conc calc'!J169</f>
        <v>0.009749016312626002</v>
      </c>
      <c r="J28" s="32">
        <f>'blk, drift &amp; conc calc'!K169</f>
        <v>0.030487661309375025</v>
      </c>
      <c r="K28" s="32">
        <f>'blk, drift &amp; conc calc'!L169</f>
        <v>0.01114125677389244</v>
      </c>
      <c r="L28" s="32">
        <f t="shared" si="0"/>
        <v>96.07768355106086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15.305800881388604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165r3  18-28</v>
      </c>
      <c r="B29" s="91">
        <f>'blk, drift &amp; conc calc'!C170</f>
        <v>52.63018723181488</v>
      </c>
      <c r="C29" s="91">
        <f>'blk, drift &amp; conc calc'!D170</f>
        <v>22.803911855523904</v>
      </c>
      <c r="D29" s="91">
        <f>'blk, drift &amp; conc calc'!E170</f>
        <v>4.352592321883409</v>
      </c>
      <c r="E29" s="91">
        <f>'blk, drift &amp; conc calc'!F170</f>
        <v>6.400432824507309</v>
      </c>
      <c r="F29" s="91">
        <f>'blk, drift &amp; conc calc'!G170</f>
        <v>0.08792141619934728</v>
      </c>
      <c r="G29" s="91">
        <f>'blk, drift &amp; conc calc'!H170</f>
        <v>11.642681660859305</v>
      </c>
      <c r="H29" s="91">
        <f>'blk, drift &amp; conc calc'!I170</f>
        <v>2.7659510899479733</v>
      </c>
      <c r="I29" s="91">
        <f>'blk, drift &amp; conc calc'!J170</f>
        <v>0.02644925697244954</v>
      </c>
      <c r="J29" s="91">
        <f>'blk, drift &amp; conc calc'!K170</f>
        <v>0.039007966242308914</v>
      </c>
      <c r="K29" s="91">
        <f>'blk, drift &amp; conc calc'!L170</f>
        <v>0.19800143215569854</v>
      </c>
      <c r="L29" s="91">
        <f t="shared" si="0"/>
        <v>100.94713705610658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15.318291195705974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166r3  45-55</v>
      </c>
      <c r="B30" s="91">
        <f>'blk, drift &amp; conc calc'!C171</f>
        <v>51.592065238942645</v>
      </c>
      <c r="C30" s="91">
        <f>'blk, drift &amp; conc calc'!D171</f>
        <v>18.692406514583247</v>
      </c>
      <c r="D30" s="91">
        <f>'blk, drift &amp; conc calc'!E171</f>
        <v>5.6351367172471525</v>
      </c>
      <c r="E30" s="91">
        <f>'blk, drift &amp; conc calc'!F171</f>
        <v>8.505866251776572</v>
      </c>
      <c r="F30" s="91">
        <f>'blk, drift &amp; conc calc'!G171</f>
        <v>0.11429413893139678</v>
      </c>
      <c r="G30" s="91">
        <f>'blk, drift &amp; conc calc'!H171</f>
        <v>13.631570591548579</v>
      </c>
      <c r="H30" s="91">
        <f>'blk, drift &amp; conc calc'!I171</f>
        <v>1.9983265352728576</v>
      </c>
      <c r="I30" s="91">
        <f>'blk, drift &amp; conc calc'!J171</f>
        <v>0.01864388966160255</v>
      </c>
      <c r="J30" s="91">
        <f>'blk, drift &amp; conc calc'!K171</f>
        <v>-0.0397686052190567</v>
      </c>
      <c r="K30" s="91">
        <f>'blk, drift &amp; conc calc'!L171</f>
        <v>0.27637369501264575</v>
      </c>
      <c r="L30" s="91">
        <f t="shared" si="0"/>
        <v>100.42491496775764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15.203249782805166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calc'!C172</f>
        <v>47.83543559450367</v>
      </c>
      <c r="C31" s="32">
        <f>'blk, drift &amp; conc calc'!D172</f>
        <v>13.180149444417829</v>
      </c>
      <c r="D31" s="32">
        <f>'blk, drift &amp; conc calc'!E172</f>
        <v>12.684404469786768</v>
      </c>
      <c r="E31" s="32">
        <f>'blk, drift &amp; conc calc'!F172</f>
        <v>7.388888574405642</v>
      </c>
      <c r="F31" s="32">
        <f>'blk, drift &amp; conc calc'!G172</f>
        <v>0.17369041453399425</v>
      </c>
      <c r="G31" s="32">
        <f>'blk, drift &amp; conc calc'!H172</f>
        <v>11.508424230830943</v>
      </c>
      <c r="H31" s="32">
        <f>'blk, drift &amp; conc calc'!I172</f>
        <v>2.0867606989177103</v>
      </c>
      <c r="I31" s="32">
        <f>'blk, drift &amp; conc calc'!J172</f>
        <v>0.5258682301834114</v>
      </c>
      <c r="J31" s="32">
        <f>'blk, drift &amp; conc calc'!K172</f>
        <v>0.2886514522523403</v>
      </c>
      <c r="K31" s="32">
        <f>'blk, drift &amp; conc calc'!L172</f>
        <v>2.7004518426892363</v>
      </c>
      <c r="L31" s="32">
        <f t="shared" si="0"/>
        <v>98.37272495252154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15.683027672031997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ja-3-2</v>
      </c>
      <c r="B32" s="32">
        <f>'blk, drift &amp; conc calc'!C173</f>
        <v>64.86385605065168</v>
      </c>
      <c r="C32" s="32">
        <f>'blk, drift &amp; conc calc'!D173</f>
        <v>17.3153103817579</v>
      </c>
      <c r="D32" s="32">
        <f>'blk, drift &amp; conc calc'!E173</f>
        <v>6.7537855441703325</v>
      </c>
      <c r="E32" s="32">
        <f>'blk, drift &amp; conc calc'!F173</f>
        <v>3.777582419578345</v>
      </c>
      <c r="F32" s="32">
        <f>'blk, drift &amp; conc calc'!G173</f>
        <v>0.1174908429681634</v>
      </c>
      <c r="G32" s="32">
        <f>'blk, drift &amp; conc calc'!H173</f>
        <v>6.571197327644373</v>
      </c>
      <c r="H32" s="32">
        <f>'blk, drift &amp; conc calc'!I173</f>
        <v>3.495787512450644</v>
      </c>
      <c r="I32" s="32">
        <f>'blk, drift &amp; conc calc'!J173</f>
        <v>1.3476673358054088</v>
      </c>
      <c r="J32" s="32">
        <f>'blk, drift &amp; conc calc'!K173</f>
        <v>0.10474482668845353</v>
      </c>
      <c r="K32" s="32">
        <f>'blk, drift &amp; conc calc'!L173</f>
        <v>0.6355863185827899</v>
      </c>
      <c r="L32" s="32">
        <f t="shared" si="0"/>
        <v>104.9830085602981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15.415153787206442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calc'!C174</f>
        <v>0.164554529901209</v>
      </c>
      <c r="C33" s="32">
        <f>'blk, drift &amp; conc calc'!D174</f>
        <v>0.041175492360476844</v>
      </c>
      <c r="D33" s="32">
        <f>'blk, drift &amp; conc calc'!E174</f>
        <v>0.1334174584828014</v>
      </c>
      <c r="E33" s="32">
        <f>'blk, drift &amp; conc calc'!F174</f>
        <v>-0.20252556393159238</v>
      </c>
      <c r="F33" s="32">
        <f>'blk, drift &amp; conc calc'!G174</f>
        <v>-0.0009814172428320132</v>
      </c>
      <c r="G33" s="32">
        <f>'blk, drift &amp; conc calc'!H174</f>
        <v>-0.04467195924688753</v>
      </c>
      <c r="H33" s="32">
        <f>'blk, drift &amp; conc calc'!I174</f>
        <v>0.03701740851824914</v>
      </c>
      <c r="I33" s="32">
        <f>'blk, drift &amp; conc calc'!J174</f>
        <v>0.004848915137005863</v>
      </c>
      <c r="J33" s="32">
        <f>'blk, drift &amp; conc calc'!K174</f>
        <v>0.024693515714704448</v>
      </c>
      <c r="K33" s="32">
        <f>'blk, drift &amp; conc calc'!L174</f>
        <v>0.008026528818582235</v>
      </c>
      <c r="L33" s="32">
        <f t="shared" si="0"/>
        <v>0.165554908511717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15.29973681743481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dts-1-2</v>
      </c>
      <c r="B34" s="32">
        <f>'blk, drift &amp; conc calc'!C175</f>
        <v>39.349933391447756</v>
      </c>
      <c r="C34" s="32">
        <f>'blk, drift &amp; conc calc'!D175</f>
        <v>0.2259852103311155</v>
      </c>
      <c r="D34" s="32">
        <f>'blk, drift &amp; conc calc'!E175</f>
        <v>8.972929883144966</v>
      </c>
      <c r="E34" s="32">
        <f>'blk, drift &amp; conc calc'!F175</f>
        <v>52.71648088856522</v>
      </c>
      <c r="F34" s="32">
        <f>'blk, drift &amp; conc calc'!G175</f>
        <v>0.127483263614438</v>
      </c>
      <c r="G34" s="32">
        <f>'blk, drift &amp; conc calc'!H175</f>
        <v>0.10050959646064271</v>
      </c>
      <c r="H34" s="32">
        <f>'blk, drift &amp; conc calc'!I175</f>
        <v>0.04759203291487736</v>
      </c>
      <c r="I34" s="32">
        <f>'blk, drift &amp; conc calc'!J175</f>
        <v>0.0024810363610171045</v>
      </c>
      <c r="J34" s="32">
        <f>'blk, drift &amp; conc calc'!K175</f>
        <v>-0.018326178534847914</v>
      </c>
      <c r="K34" s="32">
        <f>'blk, drift &amp; conc calc'!L175</f>
        <v>0.011241982597137677</v>
      </c>
      <c r="L34" s="32">
        <f t="shared" si="0"/>
        <v>101.53631110690233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15.238769559237005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bhvo2-2  unignited</v>
      </c>
      <c r="B35" s="32">
        <f>'blk, drift &amp; conc calc'!C176</f>
        <v>48.19700723339879</v>
      </c>
      <c r="C35" s="32">
        <f>'blk, drift &amp; conc calc'!D176</f>
        <v>12.34066378309316</v>
      </c>
      <c r="D35" s="32">
        <f>'blk, drift &amp; conc calc'!E176</f>
        <v>12.08685435590794</v>
      </c>
      <c r="E35" s="32">
        <f>'blk, drift &amp; conc calc'!F176</f>
        <v>7.018750328629451</v>
      </c>
      <c r="F35" s="32">
        <f>'blk, drift &amp; conc calc'!G176</f>
        <v>0.17067854679489508</v>
      </c>
      <c r="G35" s="32">
        <f>'blk, drift &amp; conc calc'!H176</f>
        <v>11.719807676782155</v>
      </c>
      <c r="H35" s="32">
        <f>'blk, drift &amp; conc calc'!I176</f>
        <v>2.1237060997621233</v>
      </c>
      <c r="I35" s="32">
        <f>'blk, drift &amp; conc calc'!J176</f>
        <v>0.5201595017825622</v>
      </c>
      <c r="J35" s="32">
        <f>'blk, drift &amp; conc calc'!K176</f>
        <v>0.30944239235629556</v>
      </c>
      <c r="K35" s="32">
        <f>'blk, drift &amp; conc calc'!L176</f>
        <v>2.6423127165592697</v>
      </c>
      <c r="L35" s="32">
        <f t="shared" si="0"/>
        <v>97.12938263506663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15.713005021206094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calc'!C177</f>
        <v>47.83543559450367</v>
      </c>
      <c r="C36" s="32">
        <f>'blk, drift &amp; conc calc'!D177</f>
        <v>13.180149444417829</v>
      </c>
      <c r="D36" s="32">
        <f>'blk, drift &amp; conc calc'!E177</f>
        <v>12.684404469786768</v>
      </c>
      <c r="E36" s="32">
        <f>'blk, drift &amp; conc calc'!F177</f>
        <v>7.388888574405642</v>
      </c>
      <c r="F36" s="32">
        <f>'blk, drift &amp; conc calc'!G177</f>
        <v>0.1736904145339943</v>
      </c>
      <c r="G36" s="32">
        <f>'blk, drift &amp; conc calc'!H177</f>
        <v>11.508424230830943</v>
      </c>
      <c r="H36" s="32">
        <f>'blk, drift &amp; conc calc'!I177</f>
        <v>2.0867606989177103</v>
      </c>
      <c r="I36" s="32">
        <f>'blk, drift &amp; conc calc'!J177</f>
        <v>0.5258682301834114</v>
      </c>
      <c r="J36" s="32">
        <f>'blk, drift &amp; conc calc'!K177</f>
        <v>0.28865145225234023</v>
      </c>
      <c r="K36" s="32">
        <f>'blk, drift &amp; conc calc'!L177</f>
        <v>2.7004518426892363</v>
      </c>
      <c r="L36" s="32">
        <f t="shared" si="0"/>
        <v>98.37272495252154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15.683027672031997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1" t="s">
        <v>119</v>
      </c>
      <c r="B41" s="171" t="s">
        <v>97</v>
      </c>
      <c r="C41" s="171" t="s">
        <v>101</v>
      </c>
      <c r="D41" s="171" t="s">
        <v>98</v>
      </c>
      <c r="E41" s="171" t="s">
        <v>179</v>
      </c>
      <c r="F41" s="171" t="s">
        <v>178</v>
      </c>
      <c r="G41" s="171" t="s">
        <v>180</v>
      </c>
      <c r="H41" s="171" t="s">
        <v>102</v>
      </c>
      <c r="I41" s="171" t="s">
        <v>230</v>
      </c>
      <c r="J41" s="171" t="s">
        <v>62</v>
      </c>
      <c r="K41" s="171" t="s">
        <v>231</v>
      </c>
      <c r="L41" s="171" t="s">
        <v>105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110</v>
      </c>
      <c r="U41" s="19">
        <v>0</v>
      </c>
      <c r="V41" s="19">
        <v>0</v>
      </c>
    </row>
    <row r="42" spans="1:22" ht="11.25">
      <c r="A42" s="171" t="str">
        <f aca="true" t="shared" si="1" ref="A42:L42">A10</f>
        <v>82r2  101-110</v>
      </c>
      <c r="B42" s="171">
        <f t="shared" si="1"/>
        <v>45.70997354399225</v>
      </c>
      <c r="C42" s="171">
        <f t="shared" si="1"/>
        <v>12.297570251528482</v>
      </c>
      <c r="D42" s="171">
        <f t="shared" si="1"/>
        <v>7.948460797242851</v>
      </c>
      <c r="E42" s="171">
        <f t="shared" si="1"/>
        <v>22.648547395626853</v>
      </c>
      <c r="F42" s="171">
        <f t="shared" si="1"/>
        <v>0.1279957452545728</v>
      </c>
      <c r="G42" s="171">
        <f t="shared" si="1"/>
        <v>11.109954683449594</v>
      </c>
      <c r="H42" s="171">
        <f t="shared" si="1"/>
        <v>0.9278456793971469</v>
      </c>
      <c r="I42" s="171">
        <f t="shared" si="1"/>
        <v>0.01805774056994857</v>
      </c>
      <c r="J42" s="171">
        <f t="shared" si="1"/>
        <v>0.04574669085373105</v>
      </c>
      <c r="K42" s="171">
        <f t="shared" si="1"/>
        <v>0.19408357340666943</v>
      </c>
      <c r="L42" s="171">
        <f t="shared" si="1"/>
        <v>101.02823610132208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12" ht="11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1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1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1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1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1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1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1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1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1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1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1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1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B57">
      <selection activeCell="K46" sqref="K46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115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2735336.235647537</v>
      </c>
      <c r="D4" s="1">
        <f>'blk, drift &amp; conc calc'!D40</f>
        <v>3375897.181683654</v>
      </c>
      <c r="E4" s="1">
        <f>'blk, drift &amp; conc calc'!E40</f>
        <v>2843290.599484024</v>
      </c>
      <c r="F4" s="1">
        <f>'blk, drift &amp; conc calc'!F40</f>
        <v>542798.9723635912</v>
      </c>
      <c r="G4" s="1">
        <f>'blk, drift &amp; conc calc'!G40</f>
        <v>253451.51480059137</v>
      </c>
      <c r="H4" s="1">
        <f>'blk, drift &amp; conc calc'!H40</f>
        <v>3125026.531428904</v>
      </c>
      <c r="I4" s="1">
        <f>'blk, drift &amp; conc calc'!I40</f>
        <v>278085.60194642993</v>
      </c>
      <c r="J4" s="1">
        <f>'blk, drift &amp; conc calc'!J40</f>
        <v>16575.846808078597</v>
      </c>
      <c r="K4" s="1">
        <f>'blk, drift &amp; conc calc'!K40</f>
        <v>89.52012261396956</v>
      </c>
      <c r="L4" s="1">
        <f>'blk, drift &amp; conc calc'!L40</f>
        <v>1072088.9441155822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101.3356139501665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2783813.418959352</v>
      </c>
      <c r="D5" s="1">
        <f>'blk, drift &amp; conc calc'!D43</f>
        <v>3391810.521861443</v>
      </c>
      <c r="E5" s="1">
        <f>'blk, drift &amp; conc calc'!E43</f>
        <v>2944690.078945617</v>
      </c>
      <c r="F5" s="1">
        <f>'blk, drift &amp; conc calc'!F43</f>
        <v>537621.3979232034</v>
      </c>
      <c r="G5" s="1">
        <f>'blk, drift &amp; conc calc'!G43</f>
        <v>259785.81445952566</v>
      </c>
      <c r="H5" s="1">
        <f>'blk, drift &amp; conc calc'!H43</f>
        <v>3176932.108087788</v>
      </c>
      <c r="I5" s="1">
        <f>'blk, drift &amp; conc calc'!I43</f>
        <v>290714.57516789093</v>
      </c>
      <c r="J5" s="1">
        <f>'blk, drift &amp; conc calc'!J43</f>
        <v>16768.70686141463</v>
      </c>
      <c r="K5" s="1">
        <f>'blk, drift &amp; conc calc'!K43</f>
        <v>133.8592226639431</v>
      </c>
      <c r="L5" s="1">
        <f>'blk, drift &amp; conc calc'!L43</f>
        <v>1026117.2814217957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145.67471400014003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2854746.4924856485</v>
      </c>
      <c r="D6" s="1">
        <f>'blk, drift &amp; conc calc'!D46</f>
        <v>3433682.5984506505</v>
      </c>
      <c r="E6" s="1">
        <f>'blk, drift &amp; conc calc'!E46</f>
        <v>2998823.7934310297</v>
      </c>
      <c r="F6" s="1">
        <f>'blk, drift &amp; conc calc'!F46</f>
        <v>538432.9349999999</v>
      </c>
      <c r="G6" s="1">
        <f>'blk, drift &amp; conc calc'!G46</f>
        <v>264128.81174568646</v>
      </c>
      <c r="H6" s="1">
        <f>'blk, drift &amp; conc calc'!H46</f>
        <v>3142954.6181916497</v>
      </c>
      <c r="I6" s="1">
        <f>'blk, drift &amp; conc calc'!I46</f>
        <v>276645.6265253192</v>
      </c>
      <c r="J6" s="1">
        <f>'blk, drift &amp; conc calc'!J46</f>
        <v>16397.44670836971</v>
      </c>
      <c r="K6" s="1">
        <f>'blk, drift &amp; conc calc'!K46</f>
        <v>103.33876887850636</v>
      </c>
      <c r="L6" s="1">
        <f>'blk, drift &amp; conc calc'!L46</f>
        <v>1143843.347812024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115.1542602147033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3097383.6287951265</v>
      </c>
      <c r="D7" s="1">
        <f>'blk, drift &amp; conc calc'!D51</f>
        <v>3539696.3192350306</v>
      </c>
      <c r="E7" s="1">
        <f>'blk, drift &amp; conc calc'!E51</f>
        <v>3342989.3323907764</v>
      </c>
      <c r="F7" s="1">
        <f>'blk, drift &amp; conc calc'!F51</f>
        <v>595619.495</v>
      </c>
      <c r="G7" s="1">
        <f>'blk, drift &amp; conc calc'!G51</f>
        <v>286715.2377777528</v>
      </c>
      <c r="H7" s="1">
        <f>'blk, drift &amp; conc calc'!H51</f>
        <v>3161051.7783860466</v>
      </c>
      <c r="I7" s="1">
        <f>'blk, drift &amp; conc calc'!I51</f>
        <v>285142.13557107956</v>
      </c>
      <c r="J7" s="1">
        <f>'blk, drift &amp; conc calc'!J51</f>
        <v>17048.254203268192</v>
      </c>
      <c r="K7" s="1">
        <f>'blk, drift &amp; conc calc'!K51</f>
        <v>114.47397406476628</v>
      </c>
      <c r="L7" s="1">
        <f>'blk, drift &amp; conc calc'!L51</f>
        <v>1125192.0367973398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126.28946540096322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2806854.945647537</v>
      </c>
      <c r="D8" s="1">
        <f>'blk, drift &amp; conc calc'!D56</f>
        <v>3556475.7703183107</v>
      </c>
      <c r="E8" s="1">
        <f>'blk, drift &amp; conc calc'!E56</f>
        <v>3086609.655354619</v>
      </c>
      <c r="F8" s="1">
        <f>'blk, drift &amp; conc calc'!F56</f>
        <v>572222.5331429847</v>
      </c>
      <c r="G8" s="1">
        <f>'blk, drift &amp; conc calc'!G56</f>
        <v>276541.6746613613</v>
      </c>
      <c r="H8" s="1">
        <f>'blk, drift &amp; conc calc'!H56</f>
        <v>3258955.302098205</v>
      </c>
      <c r="I8" s="1">
        <f>'blk, drift &amp; conc calc'!I56</f>
        <v>298149.57754142734</v>
      </c>
      <c r="J8" s="1">
        <f>'blk, drift &amp; conc calc'!J56</f>
        <v>17274.647424004273</v>
      </c>
      <c r="K8" s="1">
        <f>'blk, drift &amp; conc calc'!K56</f>
        <v>119.86773890739681</v>
      </c>
      <c r="L8" s="1">
        <f>'blk, drift &amp; conc calc'!L56</f>
        <v>1100596.8255088876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131.68323024359375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3607529.8811733373</v>
      </c>
      <c r="D9" s="1">
        <f>'blk, drift &amp; conc calc'!D61</f>
        <v>4093913.6544809863</v>
      </c>
      <c r="E9" s="1">
        <f>'blk, drift &amp; conc calc'!E61</f>
        <v>3789541.255567745</v>
      </c>
      <c r="F9" s="1">
        <f>'blk, drift &amp; conc calc'!F61</f>
        <v>638938.3082389387</v>
      </c>
      <c r="G9" s="1">
        <f>'blk, drift &amp; conc calc'!G61</f>
        <v>340708.12887116586</v>
      </c>
      <c r="H9" s="1">
        <f>'blk, drift &amp; conc calc'!H61</f>
        <v>3803212.4267637827</v>
      </c>
      <c r="I9" s="1">
        <f>'blk, drift &amp; conc calc'!I61</f>
        <v>364463.7750680412</v>
      </c>
      <c r="J9" s="1">
        <f>'blk, drift &amp; conc calc'!J61</f>
        <v>21080.165779607585</v>
      </c>
      <c r="K9" s="1">
        <f>'blk, drift &amp; conc calc'!K61</f>
        <v>174.88992484337098</v>
      </c>
      <c r="L9" s="1">
        <f>'blk, drift &amp; conc calc'!L61</f>
        <v>1273387.3079038055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186.70541617956792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3322111.0356475366</v>
      </c>
      <c r="D10" s="1">
        <f>'blk, drift &amp; conc calc'!D66</f>
        <v>3564363.494658744</v>
      </c>
      <c r="E10" s="1">
        <f>'blk, drift &amp; conc calc'!E66</f>
        <v>3665564.212477065</v>
      </c>
      <c r="F10" s="1">
        <f>'blk, drift &amp; conc calc'!F66</f>
        <v>663589.8189992881</v>
      </c>
      <c r="G10" s="1">
        <f>'blk, drift &amp; conc calc'!G66</f>
        <v>297710.42704522924</v>
      </c>
      <c r="H10" s="1">
        <f>'blk, drift &amp; conc calc'!H66</f>
        <v>3851302.090168273</v>
      </c>
      <c r="I10" s="1">
        <f>'blk, drift &amp; conc calc'!I66</f>
        <v>303544.32677944156</v>
      </c>
      <c r="J10" s="1">
        <f>'blk, drift &amp; conc calc'!J66</f>
        <v>18935.34</v>
      </c>
      <c r="K10" s="1">
        <f>'blk, drift &amp; conc calc'!K66</f>
        <v>173.3680147755045</v>
      </c>
      <c r="L10" s="1">
        <f>'blk, drift &amp; conc calc'!L66</f>
        <v>1246587.2283083668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185.18350611170143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3462082.475647537</v>
      </c>
      <c r="D11" s="1">
        <f>'blk, drift &amp; conc calc'!D71</f>
        <v>3992728.3942811373</v>
      </c>
      <c r="E11" s="1">
        <f>'blk, drift &amp; conc calc'!E71</f>
        <v>3708855.6706129597</v>
      </c>
      <c r="F11" s="1">
        <f>'blk, drift &amp; conc calc'!F71</f>
        <v>670870.595</v>
      </c>
      <c r="G11" s="1">
        <f>'blk, drift &amp; conc calc'!G71</f>
        <v>327739.09565373574</v>
      </c>
      <c r="H11" s="1">
        <f>'blk, drift &amp; conc calc'!H71</f>
        <v>3650407.1858923533</v>
      </c>
      <c r="I11" s="1">
        <f>'blk, drift &amp; conc calc'!I71</f>
        <v>361775.9517935877</v>
      </c>
      <c r="J11" s="1">
        <f>'blk, drift &amp; conc calc'!J71</f>
        <v>21566.90723820372</v>
      </c>
      <c r="K11" s="1">
        <f>'blk, drift &amp; conc calc'!K71</f>
        <v>136.50467372923038</v>
      </c>
      <c r="L11" s="1">
        <f>'blk, drift &amp; conc calc'!L71</f>
        <v>1292839.0855523497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148.32016506542732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7">
        <f aca="true" t="shared" si="1" ref="C14:I19">C4/C$4*100</f>
        <v>100</v>
      </c>
      <c r="D14" s="157">
        <f t="shared" si="1"/>
        <v>100</v>
      </c>
      <c r="E14" s="157">
        <f t="shared" si="1"/>
        <v>100</v>
      </c>
      <c r="F14" s="157">
        <f t="shared" si="1"/>
        <v>100</v>
      </c>
      <c r="G14" s="157">
        <f t="shared" si="1"/>
        <v>100</v>
      </c>
      <c r="H14" s="157">
        <f t="shared" si="1"/>
        <v>100</v>
      </c>
      <c r="I14" s="157">
        <f t="shared" si="1"/>
        <v>100</v>
      </c>
      <c r="J14" s="157">
        <f aca="true" t="shared" si="2" ref="J14:U14">J4/J$4*100</f>
        <v>100</v>
      </c>
      <c r="K14" s="157">
        <f aca="true" t="shared" si="3" ref="K14:K21">K4/K$4*100</f>
        <v>100</v>
      </c>
      <c r="L14" s="157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7">
        <f t="shared" si="1"/>
        <v>101.77225683190423</v>
      </c>
      <c r="D15" s="157">
        <f t="shared" si="1"/>
        <v>100.47138106765006</v>
      </c>
      <c r="E15" s="157">
        <f t="shared" si="1"/>
        <v>103.56627210317491</v>
      </c>
      <c r="F15" s="157">
        <f t="shared" si="1"/>
        <v>99.04613407467552</v>
      </c>
      <c r="G15" s="157">
        <f t="shared" si="1"/>
        <v>102.49921554578908</v>
      </c>
      <c r="H15" s="157">
        <f t="shared" si="1"/>
        <v>101.66096435140186</v>
      </c>
      <c r="I15" s="157">
        <f t="shared" si="1"/>
        <v>104.54139773259237</v>
      </c>
      <c r="J15" s="157">
        <f aca="true" t="shared" si="6" ref="J15:U15">J5/J$4*100</f>
        <v>101.1635004568336</v>
      </c>
      <c r="K15" s="157">
        <f t="shared" si="3"/>
        <v>149.52975795305093</v>
      </c>
      <c r="L15" s="157">
        <f t="shared" si="6"/>
        <v>95.71195440955594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143.75470609156028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7">
        <f t="shared" si="1"/>
        <v>104.36546905210152</v>
      </c>
      <c r="D16" s="157">
        <f t="shared" si="1"/>
        <v>101.71170547137865</v>
      </c>
      <c r="E16" s="157">
        <f t="shared" si="1"/>
        <v>105.4701828218062</v>
      </c>
      <c r="F16" s="157">
        <f t="shared" si="1"/>
        <v>99.1956437676034</v>
      </c>
      <c r="G16" s="157">
        <f t="shared" si="1"/>
        <v>104.21275720269247</v>
      </c>
      <c r="H16" s="157">
        <f t="shared" si="1"/>
        <v>100.57369390571375</v>
      </c>
      <c r="I16" s="157">
        <f t="shared" si="1"/>
        <v>99.4821826764738</v>
      </c>
      <c r="J16" s="157">
        <f aca="true" t="shared" si="7" ref="J16:U16">J6/J$4*100</f>
        <v>98.9237346256003</v>
      </c>
      <c r="K16" s="157">
        <f t="shared" si="3"/>
        <v>115.43635761551158</v>
      </c>
      <c r="L16" s="157">
        <f t="shared" si="7"/>
        <v>106.69295249151509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113.63651506698558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7">
        <f t="shared" si="1"/>
        <v>113.23593744817562</v>
      </c>
      <c r="D17" s="157">
        <f t="shared" si="1"/>
        <v>104.85201795955426</v>
      </c>
      <c r="E17" s="157">
        <f t="shared" si="1"/>
        <v>117.57466271641152</v>
      </c>
      <c r="F17" s="157">
        <f t="shared" si="1"/>
        <v>109.73113902673848</v>
      </c>
      <c r="G17" s="157">
        <f t="shared" si="1"/>
        <v>113.12429440531551</v>
      </c>
      <c r="H17" s="157">
        <f t="shared" si="1"/>
        <v>101.15279811530658</v>
      </c>
      <c r="I17" s="157">
        <f t="shared" si="1"/>
        <v>102.5375400866705</v>
      </c>
      <c r="J17" s="157">
        <f aca="true" t="shared" si="8" ref="J17:U17">J7/J$4*100</f>
        <v>102.84997442760726</v>
      </c>
      <c r="K17" s="157">
        <f t="shared" si="3"/>
        <v>127.8751310008848</v>
      </c>
      <c r="L17" s="157">
        <f t="shared" si="8"/>
        <v>104.95323573414564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124.62495708869756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7">
        <f t="shared" si="1"/>
        <v>102.6146222562313</v>
      </c>
      <c r="D18" s="157">
        <f t="shared" si="1"/>
        <v>105.34905475244946</v>
      </c>
      <c r="E18" s="157">
        <f t="shared" si="1"/>
        <v>108.5576569596773</v>
      </c>
      <c r="F18" s="157">
        <f t="shared" si="1"/>
        <v>105.42071047984305</v>
      </c>
      <c r="G18" s="157">
        <f t="shared" si="1"/>
        <v>109.11028678559553</v>
      </c>
      <c r="H18" s="157">
        <f t="shared" si="1"/>
        <v>104.28568427571278</v>
      </c>
      <c r="I18" s="157">
        <f t="shared" si="1"/>
        <v>107.21503574962594</v>
      </c>
      <c r="J18" s="157">
        <f aca="true" t="shared" si="9" ref="J18:U19">J8/J$4*100</f>
        <v>104.21577626782302</v>
      </c>
      <c r="K18" s="157">
        <f t="shared" si="3"/>
        <v>133.90032923021437</v>
      </c>
      <c r="L18" s="157">
        <f t="shared" si="9"/>
        <v>102.65909666821749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129.9476315487181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7">
        <f t="shared" si="1"/>
        <v>131.88615842393233</v>
      </c>
      <c r="D19" s="157">
        <f t="shared" si="1"/>
        <v>121.26890820884651</v>
      </c>
      <c r="E19" s="157">
        <f t="shared" si="1"/>
        <v>133.28012466455024</v>
      </c>
      <c r="F19" s="157">
        <f t="shared" si="1"/>
        <v>117.71177558732538</v>
      </c>
      <c r="G19" s="157">
        <f t="shared" si="1"/>
        <v>134.4273397376321</v>
      </c>
      <c r="H19" s="157">
        <f t="shared" si="1"/>
        <v>121.70176440149393</v>
      </c>
      <c r="I19" s="157">
        <f t="shared" si="1"/>
        <v>131.06172074966005</v>
      </c>
      <c r="J19" s="157">
        <f t="shared" si="9"/>
        <v>127.17399010549319</v>
      </c>
      <c r="K19" s="157">
        <f t="shared" si="3"/>
        <v>195.36381289102425</v>
      </c>
      <c r="L19" s="157">
        <f t="shared" si="9"/>
        <v>118.77627457060329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184.24461934121547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7">
        <f aca="true" t="shared" si="10" ref="C20:J20">C10/C$4*100</f>
        <v>121.45165162340975</v>
      </c>
      <c r="D20" s="157">
        <f t="shared" si="10"/>
        <v>105.58270299218937</v>
      </c>
      <c r="E20" s="157">
        <f t="shared" si="10"/>
        <v>128.91978797883903</v>
      </c>
      <c r="F20" s="157">
        <f t="shared" si="10"/>
        <v>122.25333001455753</v>
      </c>
      <c r="G20" s="157">
        <f t="shared" si="10"/>
        <v>117.4624769078455</v>
      </c>
      <c r="H20" s="157">
        <f t="shared" si="10"/>
        <v>123.2406205654607</v>
      </c>
      <c r="I20" s="157">
        <f t="shared" si="10"/>
        <v>109.15499567572577</v>
      </c>
      <c r="J20" s="157">
        <f t="shared" si="10"/>
        <v>114.23452580878977</v>
      </c>
      <c r="K20" s="157">
        <f t="shared" si="3"/>
        <v>193.66373694896</v>
      </c>
      <c r="L20" s="157">
        <f aca="true" t="shared" si="11" ref="L20:S21">L10/L$4*100</f>
        <v>116.2764745547056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182.74276820661345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7">
        <f aca="true" t="shared" si="12" ref="C21:J21">C11/C$4*100</f>
        <v>126.56880827040106</v>
      </c>
      <c r="D21" s="157">
        <f t="shared" si="12"/>
        <v>118.27162319824718</v>
      </c>
      <c r="E21" s="157">
        <f t="shared" si="12"/>
        <v>130.44237093760344</v>
      </c>
      <c r="F21" s="157">
        <f t="shared" si="12"/>
        <v>123.59466932642249</v>
      </c>
      <c r="G21" s="157">
        <f t="shared" si="12"/>
        <v>129.31037161549094</v>
      </c>
      <c r="H21" s="157">
        <f t="shared" si="12"/>
        <v>116.81203820766353</v>
      </c>
      <c r="I21" s="157">
        <f t="shared" si="12"/>
        <v>130.09517546445278</v>
      </c>
      <c r="J21" s="157">
        <f t="shared" si="12"/>
        <v>130.11044013565945</v>
      </c>
      <c r="K21" s="157">
        <f t="shared" si="3"/>
        <v>152.48490478265822</v>
      </c>
      <c r="L21" s="157">
        <f t="shared" si="11"/>
        <v>120.59065552801451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146.36528983617373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99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1.005907522773014</v>
      </c>
      <c r="D26" s="28">
        <f>D$25+(D$28-D$25)*($A26-$A$25)/($A$28-$A$25)</f>
        <v>1.0015712702255002</v>
      </c>
      <c r="E26" s="28">
        <f aca="true" t="shared" si="16" ref="E26:L27">E$25+(E$28-E$25)*($A26-$A$25)/($A$28-$A$25)</f>
        <v>1.0118875736772497</v>
      </c>
      <c r="F26" s="28">
        <f t="shared" si="16"/>
        <v>0.996820446915585</v>
      </c>
      <c r="G26" s="28">
        <f t="shared" si="16"/>
        <v>1.0083307184859636</v>
      </c>
      <c r="H26" s="28">
        <f t="shared" si="16"/>
        <v>1.0055365478380063</v>
      </c>
      <c r="I26" s="28">
        <f t="shared" si="16"/>
        <v>1.0151379924419746</v>
      </c>
      <c r="J26" s="28">
        <f t="shared" si="16"/>
        <v>1.003878334856112</v>
      </c>
      <c r="K26" s="28">
        <f t="shared" si="16"/>
        <v>1.1650991931768364</v>
      </c>
      <c r="L26" s="28">
        <f t="shared" si="16"/>
        <v>0.9857065146985198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1.145849020305201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bir-1-1</v>
      </c>
      <c r="C27" s="28">
        <f>C$25+(C$28-C$25)*($A27-$A$25)/($A$28-$A$25)</f>
        <v>1.0118150455460282</v>
      </c>
      <c r="D27" s="28">
        <f>D$25+(D$28-D$25)*($A27-$A$25)/($A$28-$A$25)</f>
        <v>1.0031425404510004</v>
      </c>
      <c r="E27" s="28">
        <f t="shared" si="16"/>
        <v>1.0237751473544994</v>
      </c>
      <c r="F27" s="28">
        <f t="shared" si="16"/>
        <v>0.9936408938311702</v>
      </c>
      <c r="G27" s="28">
        <f t="shared" si="16"/>
        <v>1.0166614369719273</v>
      </c>
      <c r="H27" s="28">
        <f t="shared" si="16"/>
        <v>1.0110730956760123</v>
      </c>
      <c r="I27" s="28">
        <f t="shared" si="16"/>
        <v>1.0302759848839491</v>
      </c>
      <c r="J27" s="28">
        <f t="shared" si="16"/>
        <v>1.007756669712224</v>
      </c>
      <c r="K27" s="28">
        <f t="shared" si="16"/>
        <v>1.3301983863536728</v>
      </c>
      <c r="L27" s="28">
        <f t="shared" si="16"/>
        <v>0.9714130293970397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1.2916980406104017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1.0177225683190423</v>
      </c>
      <c r="D28" s="30">
        <f>D15/100</f>
        <v>1.0047138106765006</v>
      </c>
      <c r="E28" s="30">
        <f aca="true" t="shared" si="21" ref="E28:L28">E15/100</f>
        <v>1.035662721031749</v>
      </c>
      <c r="F28" s="30">
        <f t="shared" si="21"/>
        <v>0.9904613407467552</v>
      </c>
      <c r="G28" s="30">
        <f t="shared" si="21"/>
        <v>1.024992155457891</v>
      </c>
      <c r="H28" s="30">
        <f t="shared" si="21"/>
        <v>1.0166096435140186</v>
      </c>
      <c r="I28" s="30">
        <f t="shared" si="21"/>
        <v>1.0454139773259237</v>
      </c>
      <c r="J28" s="30">
        <f t="shared" si="21"/>
        <v>1.011635004568336</v>
      </c>
      <c r="K28" s="30">
        <f t="shared" si="21"/>
        <v>1.4952975795305092</v>
      </c>
      <c r="L28" s="30">
        <f t="shared" si="21"/>
        <v>0.9571195440955594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1.4375470609156027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jp-1-1</v>
      </c>
      <c r="C29" s="33">
        <f>C$28+(C$31-C$28)*($A29-$A$28)/($A$31-$A$28)</f>
        <v>1.0263666090530332</v>
      </c>
      <c r="D29" s="33">
        <f>D$28+(D$31-D$28)*($A29-$A$28)/($A$31-$A$28)</f>
        <v>1.008848225355596</v>
      </c>
      <c r="E29" s="33">
        <f aca="true" t="shared" si="23" ref="E29:L30">E$28+(E$31-E$28)*($A29-$A$28)/($A$31-$A$28)</f>
        <v>1.0420090900938535</v>
      </c>
      <c r="F29" s="33">
        <f t="shared" si="23"/>
        <v>0.9909597063898481</v>
      </c>
      <c r="G29" s="33">
        <f t="shared" si="23"/>
        <v>1.0307039609809021</v>
      </c>
      <c r="H29" s="33">
        <f t="shared" si="23"/>
        <v>1.0129854086950583</v>
      </c>
      <c r="I29" s="33">
        <f t="shared" si="23"/>
        <v>1.0285499271388618</v>
      </c>
      <c r="J29" s="33">
        <f t="shared" si="23"/>
        <v>1.004169118464225</v>
      </c>
      <c r="K29" s="33">
        <f t="shared" si="23"/>
        <v>1.3816529117387115</v>
      </c>
      <c r="L29" s="33">
        <f t="shared" si="23"/>
        <v>0.9937228710354232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1.337153090833687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82r2  101-110</v>
      </c>
      <c r="C30" s="33">
        <f>C$28+(C$31-C$28)*($A30-$A$28)/($A$31-$A$28)</f>
        <v>1.0350106497870242</v>
      </c>
      <c r="D30" s="33">
        <f>D$28+(D$31-D$28)*($A30-$A$28)/($A$31-$A$28)</f>
        <v>1.012982640034691</v>
      </c>
      <c r="E30" s="33">
        <f t="shared" si="23"/>
        <v>1.0483554591559576</v>
      </c>
      <c r="F30" s="33">
        <f t="shared" si="23"/>
        <v>0.9914580720329411</v>
      </c>
      <c r="G30" s="33">
        <f t="shared" si="23"/>
        <v>1.0364157665039135</v>
      </c>
      <c r="H30" s="33">
        <f t="shared" si="23"/>
        <v>1.009361173876098</v>
      </c>
      <c r="I30" s="33">
        <f t="shared" si="23"/>
        <v>1.0116858769517998</v>
      </c>
      <c r="J30" s="33">
        <f t="shared" si="23"/>
        <v>0.996703232360114</v>
      </c>
      <c r="K30" s="33">
        <f t="shared" si="23"/>
        <v>1.2680082439469136</v>
      </c>
      <c r="L30" s="33">
        <f t="shared" si="23"/>
        <v>1.0303261979752871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1.2367591207517714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1.0436546905210151</v>
      </c>
      <c r="D31" s="30">
        <f>D16/100</f>
        <v>1.0171170547137864</v>
      </c>
      <c r="E31" s="30">
        <f aca="true" t="shared" si="27" ref="E31:L31">E16/100</f>
        <v>1.054701828218062</v>
      </c>
      <c r="F31" s="30">
        <f t="shared" si="27"/>
        <v>0.991956437676034</v>
      </c>
      <c r="G31" s="30">
        <f t="shared" si="27"/>
        <v>1.0421275720269247</v>
      </c>
      <c r="H31" s="30">
        <f t="shared" si="27"/>
        <v>1.0057369390571376</v>
      </c>
      <c r="I31" s="30">
        <f t="shared" si="27"/>
        <v>0.994821826764738</v>
      </c>
      <c r="J31" s="30">
        <f t="shared" si="27"/>
        <v>0.989237346256003</v>
      </c>
      <c r="K31" s="30">
        <f t="shared" si="27"/>
        <v>1.1543635761551159</v>
      </c>
      <c r="L31" s="30">
        <f t="shared" si="27"/>
        <v>1.066929524915151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1.1363651506698558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83r2  32-42</v>
      </c>
      <c r="C32" s="33">
        <f aca="true" t="shared" si="29" ref="C32:D35">C$31+(C$36-C$31)*($A32-$A$31)/($A$36-$A$31)</f>
        <v>1.0613956273131633</v>
      </c>
      <c r="D32" s="33">
        <f t="shared" si="29"/>
        <v>1.0233976796901376</v>
      </c>
      <c r="E32" s="33">
        <f aca="true" t="shared" si="30" ref="E32:L35">E$31+(E$36-E$31)*($A32-$A$31)/($A$36-$A$31)</f>
        <v>1.0789107880072726</v>
      </c>
      <c r="F32" s="33">
        <f t="shared" si="30"/>
        <v>1.0130274281943041</v>
      </c>
      <c r="G32" s="33">
        <f t="shared" si="30"/>
        <v>1.0599506464321709</v>
      </c>
      <c r="H32" s="33">
        <f t="shared" si="30"/>
        <v>1.0068951474763232</v>
      </c>
      <c r="I32" s="33">
        <f t="shared" si="30"/>
        <v>1.0009325415851313</v>
      </c>
      <c r="J32" s="33">
        <f t="shared" si="30"/>
        <v>0.9970898258600169</v>
      </c>
      <c r="K32" s="33">
        <f t="shared" si="30"/>
        <v>1.1792411229258624</v>
      </c>
      <c r="L32" s="33">
        <f t="shared" si="30"/>
        <v>1.063450091400412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1.1583420347132798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95r3  40-50</v>
      </c>
      <c r="C33" s="33">
        <f t="shared" si="29"/>
        <v>1.0791365641053114</v>
      </c>
      <c r="D33" s="33">
        <f t="shared" si="29"/>
        <v>1.0296783046664888</v>
      </c>
      <c r="E33" s="33">
        <f t="shared" si="30"/>
        <v>1.1031197477964834</v>
      </c>
      <c r="F33" s="33">
        <f t="shared" si="30"/>
        <v>1.0340984187125744</v>
      </c>
      <c r="G33" s="33">
        <f t="shared" si="30"/>
        <v>1.077773720837417</v>
      </c>
      <c r="H33" s="33">
        <f t="shared" si="30"/>
        <v>1.008053355895509</v>
      </c>
      <c r="I33" s="33">
        <f t="shared" si="30"/>
        <v>1.0070432564055247</v>
      </c>
      <c r="J33" s="33">
        <f t="shared" si="30"/>
        <v>1.0049423054640307</v>
      </c>
      <c r="K33" s="33">
        <f t="shared" si="30"/>
        <v>1.2041186696966089</v>
      </c>
      <c r="L33" s="33">
        <f t="shared" si="30"/>
        <v>1.0599706578856731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1.1803189187567038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158r1  11-18</v>
      </c>
      <c r="C34" s="33">
        <f t="shared" si="29"/>
        <v>1.0968775008974598</v>
      </c>
      <c r="D34" s="33">
        <f t="shared" si="29"/>
        <v>1.0359589296428402</v>
      </c>
      <c r="E34" s="33">
        <f t="shared" si="30"/>
        <v>1.127328707585694</v>
      </c>
      <c r="F34" s="33">
        <f t="shared" si="30"/>
        <v>1.0551694092308446</v>
      </c>
      <c r="G34" s="33">
        <f t="shared" si="30"/>
        <v>1.0955967952426628</v>
      </c>
      <c r="H34" s="33">
        <f t="shared" si="30"/>
        <v>1.0092115643146944</v>
      </c>
      <c r="I34" s="33">
        <f t="shared" si="30"/>
        <v>1.0131539712259183</v>
      </c>
      <c r="J34" s="33">
        <f t="shared" si="30"/>
        <v>1.0127947850680448</v>
      </c>
      <c r="K34" s="33">
        <f t="shared" si="30"/>
        <v>1.2289962164673551</v>
      </c>
      <c r="L34" s="33">
        <f t="shared" si="30"/>
        <v>1.0564912243709341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1.2022958028001276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ja-3-1</v>
      </c>
      <c r="C35" s="33">
        <f t="shared" si="29"/>
        <v>1.114618437689608</v>
      </c>
      <c r="D35" s="33">
        <f t="shared" si="29"/>
        <v>1.0422395546191914</v>
      </c>
      <c r="E35" s="33">
        <f t="shared" si="30"/>
        <v>1.1515376673749047</v>
      </c>
      <c r="F35" s="33">
        <f t="shared" si="30"/>
        <v>1.0762403997491146</v>
      </c>
      <c r="G35" s="33">
        <f t="shared" si="30"/>
        <v>1.113419869647909</v>
      </c>
      <c r="H35" s="33">
        <f t="shared" si="30"/>
        <v>1.01036977273388</v>
      </c>
      <c r="I35" s="33">
        <f t="shared" si="30"/>
        <v>1.0192646860463117</v>
      </c>
      <c r="J35" s="33">
        <f t="shared" si="30"/>
        <v>1.0206472646720588</v>
      </c>
      <c r="K35" s="33">
        <f t="shared" si="30"/>
        <v>1.2538737632381016</v>
      </c>
      <c r="L35" s="33">
        <f t="shared" si="30"/>
        <v>1.0530117908561953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1.2242726868435516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1.1323593744817562</v>
      </c>
      <c r="D36" s="30">
        <f>D17/100</f>
        <v>1.0485201795955426</v>
      </c>
      <c r="E36" s="30">
        <f aca="true" t="shared" si="34" ref="E36:L36">E17/100</f>
        <v>1.1757466271641153</v>
      </c>
      <c r="F36" s="30">
        <f t="shared" si="34"/>
        <v>1.0973113902673848</v>
      </c>
      <c r="G36" s="30">
        <f t="shared" si="34"/>
        <v>1.131242944053155</v>
      </c>
      <c r="H36" s="30">
        <f t="shared" si="34"/>
        <v>1.0115279811530657</v>
      </c>
      <c r="I36" s="30">
        <f t="shared" si="34"/>
        <v>1.025375400866705</v>
      </c>
      <c r="J36" s="30">
        <f t="shared" si="34"/>
        <v>1.0284997442760726</v>
      </c>
      <c r="K36" s="30">
        <f t="shared" si="34"/>
        <v>1.2787513100088481</v>
      </c>
      <c r="L36" s="30">
        <f t="shared" si="34"/>
        <v>1.0495323573414563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1.2462495708869756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dts-1-1</v>
      </c>
      <c r="C37" s="33">
        <f>C$36+(C$41-C$36)*($A37-$A$36)/($A$41-$A$36)</f>
        <v>1.1111167440978675</v>
      </c>
      <c r="D37" s="33">
        <f>D$36+(D$41-D$36)*($A37-$A$36)/($A$41-$A$36)</f>
        <v>1.049514253181333</v>
      </c>
      <c r="E37" s="33">
        <f aca="true" t="shared" si="36" ref="E37:L38">E$36+(E$41-E$36)*($A37-$A$36)/($A$41-$A$36)</f>
        <v>1.1577126156506468</v>
      </c>
      <c r="F37" s="33">
        <f t="shared" si="36"/>
        <v>1.0886905331735939</v>
      </c>
      <c r="G37" s="33">
        <f t="shared" si="36"/>
        <v>1.1232149288137152</v>
      </c>
      <c r="H37" s="33">
        <f t="shared" si="36"/>
        <v>1.0177937534738781</v>
      </c>
      <c r="I37" s="33">
        <f t="shared" si="36"/>
        <v>1.0347303921926159</v>
      </c>
      <c r="J37" s="33">
        <f t="shared" si="36"/>
        <v>1.031231347956504</v>
      </c>
      <c r="K37" s="33">
        <f t="shared" si="36"/>
        <v>1.2908017064675072</v>
      </c>
      <c r="L37" s="33">
        <f t="shared" si="36"/>
        <v>1.0449440792096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1.2568949198070167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162r3  71-86</v>
      </c>
      <c r="C38" s="33">
        <f>C$36+(C$41-C$36)*($A38-$A$36)/($A$41-$A$36)</f>
        <v>1.089874113713979</v>
      </c>
      <c r="D38" s="33">
        <f>D$36+(D$41-D$36)*($A38-$A$36)/($A$41-$A$36)</f>
        <v>1.0505083267671234</v>
      </c>
      <c r="E38" s="33">
        <f t="shared" si="36"/>
        <v>1.1396786041371783</v>
      </c>
      <c r="F38" s="33">
        <f t="shared" si="36"/>
        <v>1.080069676079803</v>
      </c>
      <c r="G38" s="33">
        <f t="shared" si="36"/>
        <v>1.1151869135742751</v>
      </c>
      <c r="H38" s="33">
        <f t="shared" si="36"/>
        <v>1.0240595257946905</v>
      </c>
      <c r="I38" s="33">
        <f t="shared" si="36"/>
        <v>1.0440853835185269</v>
      </c>
      <c r="J38" s="33">
        <f t="shared" si="36"/>
        <v>1.0339629516369355</v>
      </c>
      <c r="K38" s="33">
        <f t="shared" si="36"/>
        <v>1.3028521029261664</v>
      </c>
      <c r="L38" s="33">
        <f t="shared" si="36"/>
        <v>1.0403558010777438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1.2675402687270578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158r3  42-57</v>
      </c>
      <c r="C39" s="33">
        <f t="shared" si="38"/>
        <v>1.0686314833300903</v>
      </c>
      <c r="D39" s="33">
        <f t="shared" si="38"/>
        <v>1.0515024003529139</v>
      </c>
      <c r="E39" s="33">
        <f t="shared" si="38"/>
        <v>1.12164459262371</v>
      </c>
      <c r="F39" s="33">
        <f t="shared" si="38"/>
        <v>1.0714488189860123</v>
      </c>
      <c r="G39" s="33">
        <f t="shared" si="38"/>
        <v>1.1071588983348353</v>
      </c>
      <c r="H39" s="33">
        <f t="shared" si="38"/>
        <v>1.030325298115503</v>
      </c>
      <c r="I39" s="33">
        <f t="shared" si="38"/>
        <v>1.0534403748444376</v>
      </c>
      <c r="J39" s="33">
        <f t="shared" si="38"/>
        <v>1.0366945553173672</v>
      </c>
      <c r="K39" s="33">
        <f t="shared" si="38"/>
        <v>1.3149024993848255</v>
      </c>
      <c r="L39" s="33">
        <f t="shared" si="38"/>
        <v>1.0357675229458874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1.278185617647099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159r1  110-117</v>
      </c>
      <c r="C40" s="33">
        <f t="shared" si="38"/>
        <v>1.0473888529462017</v>
      </c>
      <c r="D40" s="33">
        <f t="shared" si="38"/>
        <v>1.0524964739387042</v>
      </c>
      <c r="E40" s="33">
        <f t="shared" si="38"/>
        <v>1.1036105811102415</v>
      </c>
      <c r="F40" s="33">
        <f t="shared" si="38"/>
        <v>1.0628279618922214</v>
      </c>
      <c r="G40" s="33">
        <f t="shared" si="38"/>
        <v>1.0991308830953952</v>
      </c>
      <c r="H40" s="33">
        <f t="shared" si="38"/>
        <v>1.0365910704363155</v>
      </c>
      <c r="I40" s="33">
        <f t="shared" si="38"/>
        <v>1.0627953661703486</v>
      </c>
      <c r="J40" s="33">
        <f t="shared" si="38"/>
        <v>1.0394261589977987</v>
      </c>
      <c r="K40" s="33">
        <f t="shared" si="38"/>
        <v>1.3269528958434846</v>
      </c>
      <c r="L40" s="33">
        <f t="shared" si="38"/>
        <v>1.0311792448140311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1.28883096656714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1.026146222562313</v>
      </c>
      <c r="D41" s="30">
        <f>D18/100</f>
        <v>1.0534905475244947</v>
      </c>
      <c r="E41" s="30">
        <f aca="true" t="shared" si="40" ref="E41:L41">E18/100</f>
        <v>1.085576569596773</v>
      </c>
      <c r="F41" s="30">
        <f t="shared" si="40"/>
        <v>1.0542071047984305</v>
      </c>
      <c r="G41" s="30">
        <f t="shared" si="40"/>
        <v>1.0911028678559553</v>
      </c>
      <c r="H41" s="30">
        <f t="shared" si="40"/>
        <v>1.0428568427571279</v>
      </c>
      <c r="I41" s="30">
        <f t="shared" si="40"/>
        <v>1.0721503574962594</v>
      </c>
      <c r="J41" s="30">
        <f t="shared" si="40"/>
        <v>1.0421577626782301</v>
      </c>
      <c r="K41" s="30">
        <f t="shared" si="40"/>
        <v>1.3390032923021438</v>
      </c>
      <c r="L41" s="30">
        <f t="shared" si="40"/>
        <v>1.0265909666821749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1.2994763154871811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bir-1-2</v>
      </c>
      <c r="C42" s="33">
        <f aca="true" t="shared" si="42" ref="C42:V43">C$41+(C$46-C$41)*($A42-$A$41)/($A$46-$A$41)</f>
        <v>1.0846892948977152</v>
      </c>
      <c r="D42" s="33">
        <f t="shared" si="42"/>
        <v>1.0853302544372887</v>
      </c>
      <c r="E42" s="33">
        <f t="shared" si="42"/>
        <v>1.1350215050065189</v>
      </c>
      <c r="F42" s="33">
        <f t="shared" si="42"/>
        <v>1.0787892350133952</v>
      </c>
      <c r="G42" s="33">
        <f t="shared" si="42"/>
        <v>1.1417369737600285</v>
      </c>
      <c r="H42" s="33">
        <f t="shared" si="42"/>
        <v>1.07768900300869</v>
      </c>
      <c r="I42" s="33">
        <f t="shared" si="42"/>
        <v>1.1198437274963275</v>
      </c>
      <c r="J42" s="33">
        <f t="shared" si="42"/>
        <v>1.0880741903535704</v>
      </c>
      <c r="K42" s="33">
        <f t="shared" si="42"/>
        <v>1.4619302596237636</v>
      </c>
      <c r="L42" s="33">
        <f t="shared" si="42"/>
        <v>1.0588253224869464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1.4080702910721759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160r2  122-132</v>
      </c>
      <c r="C43" s="33">
        <f>C$41+(C$46-C$41)*($A43-$A$41)/($A$46-$A$41)</f>
        <v>1.143232367233117</v>
      </c>
      <c r="D43" s="33">
        <f>D$41+(D$46-D$41)*($A43-$A$41)/($A$46-$A$41)</f>
        <v>1.1171699613500827</v>
      </c>
      <c r="E43" s="33">
        <f t="shared" si="42"/>
        <v>1.1844664404162648</v>
      </c>
      <c r="F43" s="33">
        <f t="shared" si="42"/>
        <v>1.1033713652283599</v>
      </c>
      <c r="G43" s="33">
        <f t="shared" si="42"/>
        <v>1.1923710796641016</v>
      </c>
      <c r="H43" s="33">
        <f t="shared" si="42"/>
        <v>1.1125211632602525</v>
      </c>
      <c r="I43" s="33">
        <f t="shared" si="42"/>
        <v>1.167537097496396</v>
      </c>
      <c r="J43" s="33">
        <f t="shared" si="42"/>
        <v>1.1339906180289108</v>
      </c>
      <c r="K43" s="33">
        <f t="shared" si="42"/>
        <v>1.5848572269453833</v>
      </c>
      <c r="L43" s="33">
        <f t="shared" si="42"/>
        <v>1.0910596782917181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1.5166642666571706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161r2  51-60</v>
      </c>
      <c r="C44" s="33">
        <f t="shared" si="43"/>
        <v>1.2017754395685192</v>
      </c>
      <c r="D44" s="33">
        <f t="shared" si="43"/>
        <v>1.149009668262877</v>
      </c>
      <c r="E44" s="33">
        <f t="shared" si="43"/>
        <v>1.2339113758260105</v>
      </c>
      <c r="F44" s="33">
        <f t="shared" si="43"/>
        <v>1.1279534954433243</v>
      </c>
      <c r="G44" s="33">
        <f t="shared" si="43"/>
        <v>1.2430051855681747</v>
      </c>
      <c r="H44" s="33">
        <f t="shared" si="43"/>
        <v>1.1473533235118147</v>
      </c>
      <c r="I44" s="33">
        <f t="shared" si="43"/>
        <v>1.215230467496464</v>
      </c>
      <c r="J44" s="33">
        <f t="shared" si="43"/>
        <v>1.1799070457042513</v>
      </c>
      <c r="K44" s="33">
        <f t="shared" si="43"/>
        <v>1.7077841942670031</v>
      </c>
      <c r="L44" s="33">
        <f t="shared" si="43"/>
        <v>1.1232940340964896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1.6252582422421653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bhvo2-1  unignited</v>
      </c>
      <c r="C45" s="33">
        <f t="shared" si="43"/>
        <v>1.260318511903921</v>
      </c>
      <c r="D45" s="33">
        <f t="shared" si="43"/>
        <v>1.180849375175671</v>
      </c>
      <c r="E45" s="33">
        <f t="shared" si="43"/>
        <v>1.2833563112357564</v>
      </c>
      <c r="F45" s="33">
        <f t="shared" si="43"/>
        <v>1.152535625658289</v>
      </c>
      <c r="G45" s="33">
        <f t="shared" si="43"/>
        <v>1.2936392914722479</v>
      </c>
      <c r="H45" s="33">
        <f t="shared" si="43"/>
        <v>1.1821854837633772</v>
      </c>
      <c r="I45" s="33">
        <f t="shared" si="43"/>
        <v>1.2629238374965324</v>
      </c>
      <c r="J45" s="33">
        <f t="shared" si="43"/>
        <v>1.2258234733795916</v>
      </c>
      <c r="K45" s="33">
        <f t="shared" si="43"/>
        <v>1.8307111615886227</v>
      </c>
      <c r="L45" s="33">
        <f t="shared" si="43"/>
        <v>1.1555283899012614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1.73385221782716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1.3188615842393232</v>
      </c>
      <c r="D46" s="30">
        <f>D19/100</f>
        <v>1.212689082088465</v>
      </c>
      <c r="E46" s="30">
        <f aca="true" t="shared" si="45" ref="E46:L46">E19/100</f>
        <v>1.3328012466455024</v>
      </c>
      <c r="F46" s="30">
        <f t="shared" si="45"/>
        <v>1.1771177558732537</v>
      </c>
      <c r="G46" s="30">
        <f t="shared" si="45"/>
        <v>1.344273397376321</v>
      </c>
      <c r="H46" s="30">
        <f t="shared" si="45"/>
        <v>1.2170176440149394</v>
      </c>
      <c r="I46" s="30">
        <f t="shared" si="45"/>
        <v>1.3106172074966005</v>
      </c>
      <c r="J46" s="30">
        <f t="shared" si="45"/>
        <v>1.271739901054932</v>
      </c>
      <c r="K46" s="30">
        <f t="shared" si="45"/>
        <v>1.9536381289102425</v>
      </c>
      <c r="L46" s="30">
        <f t="shared" si="45"/>
        <v>1.187762745706033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1.8424461934121548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164r3  115-123</v>
      </c>
      <c r="C47" s="28">
        <f>C$46+(C$51-C$46)*($A47-$A$46)/($A$51-$A$46)</f>
        <v>1.297992570638278</v>
      </c>
      <c r="D47" s="28">
        <f>D$46+(D$51-D$46)*($A47-$A$46)/($A$51-$A$46)</f>
        <v>1.1813166716551509</v>
      </c>
      <c r="E47" s="28">
        <f aca="true" t="shared" si="47" ref="E47:L47">E$46+(E$51-E$46)*($A47-$A$46)/($A$51-$A$46)</f>
        <v>1.32408057327408</v>
      </c>
      <c r="F47" s="28">
        <f t="shared" si="47"/>
        <v>1.186200864727718</v>
      </c>
      <c r="G47" s="28">
        <f t="shared" si="47"/>
        <v>1.3103436717167478</v>
      </c>
      <c r="H47" s="28">
        <f t="shared" si="47"/>
        <v>1.220095356342873</v>
      </c>
      <c r="I47" s="28">
        <f t="shared" si="47"/>
        <v>1.2668037573487319</v>
      </c>
      <c r="J47" s="28">
        <f t="shared" si="47"/>
        <v>1.245860972461525</v>
      </c>
      <c r="K47" s="28">
        <f t="shared" si="47"/>
        <v>1.950237977026114</v>
      </c>
      <c r="L47" s="28">
        <f t="shared" si="47"/>
        <v>1.1827631456742376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1.8394424911429508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jp-1-2</v>
      </c>
      <c r="C48" s="28">
        <f aca="true" t="shared" si="49" ref="C48:S50">C$46+(C$51-C$46)*($A48-$A$46)/($A$51-$A$46)</f>
        <v>1.2771235570372328</v>
      </c>
      <c r="D48" s="28">
        <f t="shared" si="49"/>
        <v>1.1499442612218365</v>
      </c>
      <c r="E48" s="28">
        <f t="shared" si="49"/>
        <v>1.3153598999026574</v>
      </c>
      <c r="F48" s="28">
        <f t="shared" si="49"/>
        <v>1.1952839735821823</v>
      </c>
      <c r="G48" s="28">
        <f t="shared" si="49"/>
        <v>1.2764139460571746</v>
      </c>
      <c r="H48" s="28">
        <f t="shared" si="49"/>
        <v>1.2231730686708064</v>
      </c>
      <c r="I48" s="28">
        <f t="shared" si="49"/>
        <v>1.2229903072008634</v>
      </c>
      <c r="J48" s="28">
        <f t="shared" si="49"/>
        <v>1.2199820438681181</v>
      </c>
      <c r="K48" s="28">
        <f t="shared" si="49"/>
        <v>1.9468378251419856</v>
      </c>
      <c r="L48" s="28">
        <f t="shared" si="49"/>
        <v>1.1777635456424422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1.8364387888737466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165r3  18-28</v>
      </c>
      <c r="C49" s="28">
        <f>C$46+(C$51-C$46)*($A49-$A$46)/($A$51-$A$46)</f>
        <v>1.2562545434361878</v>
      </c>
      <c r="D49" s="28">
        <f>D$46+(D$51-D$46)*($A49-$A$46)/($A$51-$A$46)</f>
        <v>1.1185718507885223</v>
      </c>
      <c r="E49" s="28">
        <f t="shared" si="49"/>
        <v>1.3066392265312352</v>
      </c>
      <c r="F49" s="28">
        <f t="shared" si="49"/>
        <v>1.2043670824366468</v>
      </c>
      <c r="G49" s="28">
        <f t="shared" si="49"/>
        <v>1.2424842203976014</v>
      </c>
      <c r="H49" s="28">
        <f t="shared" si="49"/>
        <v>1.22625078099874</v>
      </c>
      <c r="I49" s="28">
        <f t="shared" si="49"/>
        <v>1.1791768570529948</v>
      </c>
      <c r="J49" s="28">
        <f t="shared" si="49"/>
        <v>1.1941031152747115</v>
      </c>
      <c r="K49" s="28">
        <f t="shared" si="49"/>
        <v>1.9434376732578569</v>
      </c>
      <c r="L49" s="28">
        <f t="shared" si="49"/>
        <v>1.1727639456106467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1.8334350866045426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166r3  45-55</v>
      </c>
      <c r="C50" s="28">
        <f t="shared" si="49"/>
        <v>1.2353855298351426</v>
      </c>
      <c r="D50" s="28">
        <f t="shared" si="49"/>
        <v>1.0871994403552079</v>
      </c>
      <c r="E50" s="28">
        <f t="shared" si="49"/>
        <v>1.2979185531598127</v>
      </c>
      <c r="F50" s="28">
        <f t="shared" si="49"/>
        <v>1.213450191291111</v>
      </c>
      <c r="G50" s="28">
        <f t="shared" si="49"/>
        <v>1.2085544947380282</v>
      </c>
      <c r="H50" s="28">
        <f t="shared" si="49"/>
        <v>1.2293284933266735</v>
      </c>
      <c r="I50" s="28">
        <f t="shared" si="49"/>
        <v>1.1353634069051264</v>
      </c>
      <c r="J50" s="28">
        <f t="shared" si="49"/>
        <v>1.1682241866813046</v>
      </c>
      <c r="K50" s="28">
        <f t="shared" si="49"/>
        <v>1.9400375213737284</v>
      </c>
      <c r="L50" s="28">
        <f t="shared" si="49"/>
        <v>1.1677643455788513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1.8304313843353384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1.2145165162340974</v>
      </c>
      <c r="D51" s="30">
        <f>D20/100</f>
        <v>1.0558270299218937</v>
      </c>
      <c r="E51" s="30">
        <f aca="true" t="shared" si="52" ref="E51:L51">E20/100</f>
        <v>1.2891978797883903</v>
      </c>
      <c r="F51" s="30">
        <f t="shared" si="52"/>
        <v>1.2225333001455754</v>
      </c>
      <c r="G51" s="30">
        <f t="shared" si="52"/>
        <v>1.174624769078455</v>
      </c>
      <c r="H51" s="30">
        <f t="shared" si="52"/>
        <v>1.232406205654607</v>
      </c>
      <c r="I51" s="30">
        <f t="shared" si="52"/>
        <v>1.0915499567572577</v>
      </c>
      <c r="J51" s="30">
        <f t="shared" si="52"/>
        <v>1.1423452580878977</v>
      </c>
      <c r="K51" s="30">
        <f t="shared" si="52"/>
        <v>1.9366373694896</v>
      </c>
      <c r="L51" s="30">
        <f t="shared" si="52"/>
        <v>1.162764745547056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1.8274276820661344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ja-3-2</v>
      </c>
      <c r="C52" s="28">
        <f aca="true" t="shared" si="54" ref="C52:D55">C$51+(C$56-C$51)*($A52-$A$51)/($A$56-$A$51)</f>
        <v>1.22475082952808</v>
      </c>
      <c r="D52" s="28">
        <f t="shared" si="54"/>
        <v>1.0812048703340094</v>
      </c>
      <c r="E52" s="28">
        <f aca="true" t="shared" si="55" ref="E52:L52">E$51+(E$56-E$51)*($A52-$A$51)/($A$56-$A$51)</f>
        <v>1.292243045705919</v>
      </c>
      <c r="F52" s="28">
        <f t="shared" si="55"/>
        <v>1.2252159787693053</v>
      </c>
      <c r="G52" s="28">
        <f t="shared" si="55"/>
        <v>1.198320558493746</v>
      </c>
      <c r="H52" s="28">
        <f t="shared" si="55"/>
        <v>1.2195490409390126</v>
      </c>
      <c r="I52" s="28">
        <f t="shared" si="55"/>
        <v>1.1334303163347117</v>
      </c>
      <c r="J52" s="28">
        <f t="shared" si="55"/>
        <v>1.174097086741637</v>
      </c>
      <c r="K52" s="28">
        <f t="shared" si="55"/>
        <v>1.8542797051569964</v>
      </c>
      <c r="L52" s="28">
        <f t="shared" si="55"/>
        <v>1.1713931074936739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1.754672725325255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1.2349851428220626</v>
      </c>
      <c r="D53" s="28">
        <f t="shared" si="54"/>
        <v>1.106582710746125</v>
      </c>
      <c r="E53" s="28">
        <f aca="true" t="shared" si="57" ref="E53:L55">E$51+(E$56-E$51)*($A53-$A$51)/($A$56-$A$51)</f>
        <v>1.2952882116234479</v>
      </c>
      <c r="F53" s="28">
        <f t="shared" si="57"/>
        <v>1.2278986573930353</v>
      </c>
      <c r="G53" s="28">
        <f t="shared" si="57"/>
        <v>1.2220163479090367</v>
      </c>
      <c r="H53" s="28">
        <f t="shared" si="57"/>
        <v>1.2066918762234182</v>
      </c>
      <c r="I53" s="28">
        <f t="shared" si="57"/>
        <v>1.1753106759121656</v>
      </c>
      <c r="J53" s="28">
        <f t="shared" si="57"/>
        <v>1.2058489153953764</v>
      </c>
      <c r="K53" s="28">
        <f t="shared" si="57"/>
        <v>1.7719220408243928</v>
      </c>
      <c r="L53" s="28">
        <f t="shared" si="57"/>
        <v>1.1800214694402917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1.6819177685843756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dts-1-2</v>
      </c>
      <c r="C54" s="28">
        <f t="shared" si="54"/>
        <v>1.2452194561160455</v>
      </c>
      <c r="D54" s="28">
        <f t="shared" si="54"/>
        <v>1.1319605511582405</v>
      </c>
      <c r="E54" s="28">
        <f t="shared" si="57"/>
        <v>1.2983333775409769</v>
      </c>
      <c r="F54" s="28">
        <f t="shared" si="57"/>
        <v>1.230581336016765</v>
      </c>
      <c r="G54" s="28">
        <f t="shared" si="57"/>
        <v>1.2457121373243276</v>
      </c>
      <c r="H54" s="28">
        <f t="shared" si="57"/>
        <v>1.193834711507824</v>
      </c>
      <c r="I54" s="28">
        <f t="shared" si="57"/>
        <v>1.2171910354896198</v>
      </c>
      <c r="J54" s="28">
        <f t="shared" si="57"/>
        <v>1.2376007440491157</v>
      </c>
      <c r="K54" s="28">
        <f t="shared" si="57"/>
        <v>1.6895643764917894</v>
      </c>
      <c r="L54" s="28">
        <f t="shared" si="57"/>
        <v>1.1886498313869094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1.6091628118434962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bhvo2-2  unignited</v>
      </c>
      <c r="C55" s="28">
        <f t="shared" si="54"/>
        <v>1.255453769410028</v>
      </c>
      <c r="D55" s="28">
        <f t="shared" si="54"/>
        <v>1.1573383915703561</v>
      </c>
      <c r="E55" s="28">
        <f t="shared" si="57"/>
        <v>1.3013785434585057</v>
      </c>
      <c r="F55" s="28">
        <f t="shared" si="57"/>
        <v>1.233264014640495</v>
      </c>
      <c r="G55" s="28">
        <f t="shared" si="57"/>
        <v>1.2694079267396183</v>
      </c>
      <c r="H55" s="28">
        <f t="shared" si="57"/>
        <v>1.1809775467922297</v>
      </c>
      <c r="I55" s="28">
        <f t="shared" si="57"/>
        <v>1.2590713950670738</v>
      </c>
      <c r="J55" s="28">
        <f t="shared" si="57"/>
        <v>1.2693525727028552</v>
      </c>
      <c r="K55" s="28">
        <f t="shared" si="57"/>
        <v>1.6072067121591858</v>
      </c>
      <c r="L55" s="28">
        <f t="shared" si="57"/>
        <v>1.1972781933335273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1.5364078551026168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1.2656880827040107</v>
      </c>
      <c r="D56" s="30">
        <f>D21/100</f>
        <v>1.1827162319824718</v>
      </c>
      <c r="E56" s="30">
        <f aca="true" t="shared" si="58" ref="E56:L56">E21/100</f>
        <v>1.3044237093760345</v>
      </c>
      <c r="F56" s="30">
        <f t="shared" si="58"/>
        <v>1.235946693264225</v>
      </c>
      <c r="G56" s="30">
        <f t="shared" si="58"/>
        <v>1.2931037161549093</v>
      </c>
      <c r="H56" s="30">
        <f t="shared" si="58"/>
        <v>1.1681203820766353</v>
      </c>
      <c r="I56" s="30">
        <f t="shared" si="58"/>
        <v>1.3009517546445277</v>
      </c>
      <c r="J56" s="30">
        <f t="shared" si="58"/>
        <v>1.3011044013565944</v>
      </c>
      <c r="K56" s="30">
        <f t="shared" si="58"/>
        <v>1.5248490478265821</v>
      </c>
      <c r="L56" s="30">
        <f t="shared" si="58"/>
        <v>1.2059065552801451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1.4636528983617374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D9" sqref="D9"/>
    </sheetView>
  </sheetViews>
  <sheetFormatPr defaultColWidth="11.421875" defaultRowHeight="12.75"/>
  <cols>
    <col min="1" max="16384" width="12.421875" style="90" customWidth="1"/>
  </cols>
  <sheetData>
    <row r="5" ht="16.5">
      <c r="F5" s="130" t="s">
        <v>116</v>
      </c>
    </row>
    <row r="8" ht="12.75">
      <c r="F8" s="131" t="s">
        <v>233</v>
      </c>
    </row>
    <row r="13" spans="1:7" ht="12.75">
      <c r="A13" s="132" t="s">
        <v>148</v>
      </c>
      <c r="F13" s="133" t="s">
        <v>149</v>
      </c>
      <c r="G13" s="134" t="s">
        <v>150</v>
      </c>
    </row>
    <row r="14" spans="4:11" ht="12.75">
      <c r="D14" s="135" t="s">
        <v>151</v>
      </c>
      <c r="E14" s="134" t="s">
        <v>117</v>
      </c>
      <c r="G14" s="133" t="s">
        <v>152</v>
      </c>
      <c r="I14" s="134" t="s">
        <v>153</v>
      </c>
      <c r="J14" s="133" t="s">
        <v>160</v>
      </c>
      <c r="K14" s="136">
        <v>0.8088235855102539</v>
      </c>
    </row>
    <row r="15" spans="6:7" ht="12.75">
      <c r="F15" s="135" t="s">
        <v>161</v>
      </c>
      <c r="G15" s="134" t="s">
        <v>162</v>
      </c>
    </row>
    <row r="16" spans="1:11" ht="12.75">
      <c r="A16" s="137" t="s">
        <v>163</v>
      </c>
      <c r="B16" s="138">
        <v>38390.797627314816</v>
      </c>
      <c r="D16" s="133" t="s">
        <v>164</v>
      </c>
      <c r="E16" s="134" t="s">
        <v>165</v>
      </c>
      <c r="F16" s="133" t="s">
        <v>166</v>
      </c>
      <c r="G16" s="134" t="s">
        <v>167</v>
      </c>
      <c r="H16" s="133" t="s">
        <v>80</v>
      </c>
      <c r="I16" s="134" t="s">
        <v>81</v>
      </c>
      <c r="J16" s="133" t="s">
        <v>82</v>
      </c>
      <c r="K16" s="136">
        <v>3.058823585510254</v>
      </c>
    </row>
    <row r="19" spans="1:16" ht="12.75">
      <c r="A19" s="139" t="s">
        <v>83</v>
      </c>
      <c r="B19" s="134" t="s">
        <v>118</v>
      </c>
      <c r="D19" s="139" t="s">
        <v>84</v>
      </c>
      <c r="E19" s="134" t="s">
        <v>85</v>
      </c>
      <c r="F19" s="135" t="s">
        <v>86</v>
      </c>
      <c r="G19" s="140" t="s">
        <v>87</v>
      </c>
      <c r="H19" s="141">
        <v>1</v>
      </c>
      <c r="I19" s="142" t="s">
        <v>88</v>
      </c>
      <c r="J19" s="141">
        <v>1</v>
      </c>
      <c r="K19" s="140" t="s">
        <v>89</v>
      </c>
      <c r="L19" s="143">
        <v>1</v>
      </c>
      <c r="M19" s="140" t="s">
        <v>90</v>
      </c>
      <c r="N19" s="144">
        <v>1</v>
      </c>
      <c r="O19" s="140" t="s">
        <v>91</v>
      </c>
      <c r="P19" s="144">
        <v>1</v>
      </c>
    </row>
    <row r="21" spans="1:10" ht="12.75">
      <c r="A21" s="145" t="s">
        <v>14</v>
      </c>
      <c r="C21" s="146" t="s">
        <v>15</v>
      </c>
      <c r="D21" s="146" t="s">
        <v>16</v>
      </c>
      <c r="F21" s="146" t="s">
        <v>17</v>
      </c>
      <c r="G21" s="146" t="s">
        <v>18</v>
      </c>
      <c r="H21" s="146" t="s">
        <v>19</v>
      </c>
      <c r="I21" s="147" t="s">
        <v>20</v>
      </c>
      <c r="J21" s="146" t="s">
        <v>21</v>
      </c>
    </row>
    <row r="22" spans="1:8" ht="12.75">
      <c r="A22" s="148" t="s">
        <v>115</v>
      </c>
      <c r="C22" s="149">
        <v>178.2290000000503</v>
      </c>
      <c r="D22" s="129">
        <v>381.95705532934517</v>
      </c>
      <c r="F22" s="129">
        <v>232</v>
      </c>
      <c r="G22" s="129">
        <v>255</v>
      </c>
      <c r="H22" s="150" t="s">
        <v>234</v>
      </c>
    </row>
    <row r="24" spans="4:8" ht="12.75">
      <c r="D24" s="129">
        <v>343.5</v>
      </c>
      <c r="F24" s="129">
        <v>247.00000000023283</v>
      </c>
      <c r="G24" s="129">
        <v>234</v>
      </c>
      <c r="H24" s="150" t="s">
        <v>235</v>
      </c>
    </row>
    <row r="26" spans="4:8" ht="12.75">
      <c r="D26" s="129">
        <v>370.0420018588193</v>
      </c>
      <c r="F26" s="129">
        <v>260</v>
      </c>
      <c r="G26" s="129">
        <v>263</v>
      </c>
      <c r="H26" s="150" t="s">
        <v>236</v>
      </c>
    </row>
    <row r="28" spans="1:8" ht="12.75">
      <c r="A28" s="145" t="s">
        <v>22</v>
      </c>
      <c r="C28" s="151" t="s">
        <v>23</v>
      </c>
      <c r="D28" s="129">
        <v>365.1663523960548</v>
      </c>
      <c r="F28" s="129">
        <v>246.33333333341096</v>
      </c>
      <c r="G28" s="129">
        <v>250.66666666666669</v>
      </c>
      <c r="H28" s="129">
        <v>116.08938157045215</v>
      </c>
    </row>
    <row r="29" spans="1:8" ht="12.75">
      <c r="A29" s="128">
        <v>38390.79215277778</v>
      </c>
      <c r="C29" s="151" t="s">
        <v>24</v>
      </c>
      <c r="D29" s="129">
        <v>19.686676825048767</v>
      </c>
      <c r="F29" s="129">
        <v>14.011899704661118</v>
      </c>
      <c r="G29" s="129">
        <v>14.977761292440645</v>
      </c>
      <c r="H29" s="129">
        <v>19.686676825048767</v>
      </c>
    </row>
    <row r="31" spans="3:8" ht="12.75">
      <c r="C31" s="151" t="s">
        <v>25</v>
      </c>
      <c r="D31" s="129">
        <v>5.391153017213606</v>
      </c>
      <c r="F31" s="129">
        <v>5.688186618940475</v>
      </c>
      <c r="G31" s="129">
        <v>5.975170728367278</v>
      </c>
      <c r="H31" s="129">
        <v>16.958206305114434</v>
      </c>
    </row>
    <row r="32" spans="1:10" ht="12.75">
      <c r="A32" s="145" t="s">
        <v>14</v>
      </c>
      <c r="C32" s="146" t="s">
        <v>15</v>
      </c>
      <c r="D32" s="146" t="s">
        <v>16</v>
      </c>
      <c r="F32" s="146" t="s">
        <v>17</v>
      </c>
      <c r="G32" s="146" t="s">
        <v>18</v>
      </c>
      <c r="H32" s="146" t="s">
        <v>19</v>
      </c>
      <c r="I32" s="147" t="s">
        <v>20</v>
      </c>
      <c r="J32" s="146" t="s">
        <v>21</v>
      </c>
    </row>
    <row r="33" spans="1:8" ht="12.75">
      <c r="A33" s="148" t="s">
        <v>131</v>
      </c>
      <c r="C33" s="149">
        <v>251.61100000003353</v>
      </c>
      <c r="D33" s="129">
        <v>2780323.024864197</v>
      </c>
      <c r="F33" s="129">
        <v>23800</v>
      </c>
      <c r="G33" s="129">
        <v>20700</v>
      </c>
      <c r="H33" s="150" t="s">
        <v>237</v>
      </c>
    </row>
    <row r="35" spans="4:8" ht="12.75">
      <c r="D35" s="129">
        <v>2746721.7598381042</v>
      </c>
      <c r="F35" s="129">
        <v>24000</v>
      </c>
      <c r="G35" s="129">
        <v>20800</v>
      </c>
      <c r="H35" s="150" t="s">
        <v>238</v>
      </c>
    </row>
    <row r="37" spans="4:8" ht="12.75">
      <c r="D37" s="129">
        <v>2869198.2622146606</v>
      </c>
      <c r="F37" s="129">
        <v>23500</v>
      </c>
      <c r="G37" s="129">
        <v>20500</v>
      </c>
      <c r="H37" s="150" t="s">
        <v>239</v>
      </c>
    </row>
    <row r="39" spans="1:10" ht="12.75">
      <c r="A39" s="145" t="s">
        <v>22</v>
      </c>
      <c r="C39" s="151" t="s">
        <v>23</v>
      </c>
      <c r="D39" s="129">
        <v>2798747.6823056536</v>
      </c>
      <c r="F39" s="129">
        <v>23766.666666666664</v>
      </c>
      <c r="G39" s="129">
        <v>20666.666666666668</v>
      </c>
      <c r="H39" s="129">
        <v>2776546.294938002</v>
      </c>
      <c r="I39" s="129">
        <v>-0.0001</v>
      </c>
      <c r="J39" s="129">
        <v>-0.0001</v>
      </c>
    </row>
    <row r="40" spans="1:8" ht="12.75">
      <c r="A40" s="128">
        <v>38390.792662037034</v>
      </c>
      <c r="C40" s="151" t="s">
        <v>24</v>
      </c>
      <c r="D40" s="129">
        <v>63282.89192171135</v>
      </c>
      <c r="F40" s="129">
        <v>251.66114784235833</v>
      </c>
      <c r="G40" s="129">
        <v>152.7525231651947</v>
      </c>
      <c r="H40" s="129">
        <v>63282.89192171135</v>
      </c>
    </row>
    <row r="42" spans="3:8" ht="12.75">
      <c r="C42" s="151" t="s">
        <v>25</v>
      </c>
      <c r="D42" s="129">
        <v>2.2611145807033908</v>
      </c>
      <c r="F42" s="129">
        <v>1.0588828099958978</v>
      </c>
      <c r="G42" s="129">
        <v>0.7391251120896518</v>
      </c>
      <c r="H42" s="129">
        <v>2.2791945532146944</v>
      </c>
    </row>
    <row r="43" spans="1:10" ht="12.75">
      <c r="A43" s="145" t="s">
        <v>14</v>
      </c>
      <c r="C43" s="146" t="s">
        <v>15</v>
      </c>
      <c r="D43" s="146" t="s">
        <v>16</v>
      </c>
      <c r="F43" s="146" t="s">
        <v>17</v>
      </c>
      <c r="G43" s="146" t="s">
        <v>18</v>
      </c>
      <c r="H43" s="146" t="s">
        <v>19</v>
      </c>
      <c r="I43" s="147" t="s">
        <v>20</v>
      </c>
      <c r="J43" s="146" t="s">
        <v>21</v>
      </c>
    </row>
    <row r="44" spans="1:8" ht="12.75">
      <c r="A44" s="148" t="s">
        <v>134</v>
      </c>
      <c r="C44" s="149">
        <v>257.6099999998696</v>
      </c>
      <c r="D44" s="129">
        <v>276979.29904460907</v>
      </c>
      <c r="F44" s="129">
        <v>10430</v>
      </c>
      <c r="G44" s="129">
        <v>8322.5</v>
      </c>
      <c r="H44" s="150" t="s">
        <v>240</v>
      </c>
    </row>
    <row r="46" spans="4:8" ht="12.75">
      <c r="D46" s="129">
        <v>269058.38270664215</v>
      </c>
      <c r="F46" s="129">
        <v>10210</v>
      </c>
      <c r="G46" s="129">
        <v>8312.5</v>
      </c>
      <c r="H46" s="150" t="s">
        <v>241</v>
      </c>
    </row>
    <row r="48" spans="4:8" ht="12.75">
      <c r="D48" s="129">
        <v>272761.3610429764</v>
      </c>
      <c r="F48" s="129">
        <v>10035</v>
      </c>
      <c r="G48" s="129">
        <v>8285</v>
      </c>
      <c r="H48" s="150" t="s">
        <v>242</v>
      </c>
    </row>
    <row r="50" spans="1:10" ht="12.75">
      <c r="A50" s="145" t="s">
        <v>22</v>
      </c>
      <c r="C50" s="151" t="s">
        <v>23</v>
      </c>
      <c r="D50" s="129">
        <v>272933.01426474255</v>
      </c>
      <c r="F50" s="129">
        <v>10225</v>
      </c>
      <c r="G50" s="129">
        <v>8306.666666666666</v>
      </c>
      <c r="H50" s="129">
        <v>263667.1809314092</v>
      </c>
      <c r="I50" s="129">
        <v>-0.0001</v>
      </c>
      <c r="J50" s="129">
        <v>-0.0001</v>
      </c>
    </row>
    <row r="51" spans="1:8" ht="12.75">
      <c r="A51" s="128">
        <v>38390.79331018519</v>
      </c>
      <c r="C51" s="151" t="s">
        <v>24</v>
      </c>
      <c r="D51" s="129">
        <v>3963.247094197062</v>
      </c>
      <c r="F51" s="129">
        <v>197.92675412889486</v>
      </c>
      <c r="G51" s="129">
        <v>19.418633662885075</v>
      </c>
      <c r="H51" s="129">
        <v>3963.247094197062</v>
      </c>
    </row>
    <row r="53" spans="3:8" ht="12.75">
      <c r="C53" s="151" t="s">
        <v>25</v>
      </c>
      <c r="D53" s="129">
        <v>1.4520951614716524</v>
      </c>
      <c r="F53" s="129">
        <v>1.9357139768107074</v>
      </c>
      <c r="G53" s="129">
        <v>0.23377167330921045</v>
      </c>
      <c r="H53" s="129">
        <v>1.503124916873165</v>
      </c>
    </row>
    <row r="54" spans="1:10" ht="12.75">
      <c r="A54" s="145" t="s">
        <v>14</v>
      </c>
      <c r="C54" s="146" t="s">
        <v>15</v>
      </c>
      <c r="D54" s="146" t="s">
        <v>16</v>
      </c>
      <c r="F54" s="146" t="s">
        <v>17</v>
      </c>
      <c r="G54" s="146" t="s">
        <v>18</v>
      </c>
      <c r="H54" s="146" t="s">
        <v>19</v>
      </c>
      <c r="I54" s="147" t="s">
        <v>20</v>
      </c>
      <c r="J54" s="146" t="s">
        <v>21</v>
      </c>
    </row>
    <row r="55" spans="1:8" ht="12.75">
      <c r="A55" s="148" t="s">
        <v>133</v>
      </c>
      <c r="C55" s="149">
        <v>259.9399999999441</v>
      </c>
      <c r="D55" s="129">
        <v>2881611.3285713196</v>
      </c>
      <c r="F55" s="129">
        <v>21375</v>
      </c>
      <c r="G55" s="129">
        <v>19275</v>
      </c>
      <c r="H55" s="150" t="s">
        <v>243</v>
      </c>
    </row>
    <row r="57" spans="4:8" ht="12.75">
      <c r="D57" s="129">
        <v>2810093.121887207</v>
      </c>
      <c r="F57" s="129">
        <v>21550</v>
      </c>
      <c r="G57" s="129">
        <v>19300</v>
      </c>
      <c r="H57" s="150" t="s">
        <v>244</v>
      </c>
    </row>
    <row r="59" spans="4:8" ht="12.75">
      <c r="D59" s="129">
        <v>2927187.61894989</v>
      </c>
      <c r="F59" s="129">
        <v>21425</v>
      </c>
      <c r="G59" s="129">
        <v>19300</v>
      </c>
      <c r="H59" s="150" t="s">
        <v>245</v>
      </c>
    </row>
    <row r="61" spans="1:10" ht="12.75">
      <c r="A61" s="145" t="s">
        <v>22</v>
      </c>
      <c r="C61" s="151" t="s">
        <v>23</v>
      </c>
      <c r="D61" s="129">
        <v>2872964.023136139</v>
      </c>
      <c r="F61" s="129">
        <v>21450</v>
      </c>
      <c r="G61" s="129">
        <v>19291.666666666668</v>
      </c>
      <c r="H61" s="129">
        <v>2852582.289129405</v>
      </c>
      <c r="I61" s="129">
        <v>-0.0001</v>
      </c>
      <c r="J61" s="129">
        <v>-0.0001</v>
      </c>
    </row>
    <row r="62" spans="1:8" ht="12.75">
      <c r="A62" s="128">
        <v>38390.79398148148</v>
      </c>
      <c r="C62" s="151" t="s">
        <v>24</v>
      </c>
      <c r="D62" s="129">
        <v>59024.251194374905</v>
      </c>
      <c r="F62" s="129">
        <v>90.13878188659973</v>
      </c>
      <c r="G62" s="129">
        <v>14.433756729740642</v>
      </c>
      <c r="H62" s="129">
        <v>59024.251194374905</v>
      </c>
    </row>
    <row r="64" spans="3:8" ht="12.75">
      <c r="C64" s="151" t="s">
        <v>25</v>
      </c>
      <c r="D64" s="129">
        <v>2.0544723400310385</v>
      </c>
      <c r="F64" s="129">
        <v>0.4202274213827494</v>
      </c>
      <c r="G64" s="129">
        <v>0.07481860939822362</v>
      </c>
      <c r="H64" s="129">
        <v>2.069151569064422</v>
      </c>
    </row>
    <row r="65" spans="1:10" ht="12.75">
      <c r="A65" s="145" t="s">
        <v>14</v>
      </c>
      <c r="C65" s="146" t="s">
        <v>15</v>
      </c>
      <c r="D65" s="146" t="s">
        <v>16</v>
      </c>
      <c r="F65" s="146" t="s">
        <v>17</v>
      </c>
      <c r="G65" s="146" t="s">
        <v>18</v>
      </c>
      <c r="H65" s="146" t="s">
        <v>19</v>
      </c>
      <c r="I65" s="147" t="s">
        <v>20</v>
      </c>
      <c r="J65" s="146" t="s">
        <v>21</v>
      </c>
    </row>
    <row r="66" spans="1:8" ht="12.75">
      <c r="A66" s="148" t="s">
        <v>135</v>
      </c>
      <c r="C66" s="149">
        <v>285.2129999999888</v>
      </c>
      <c r="D66" s="129">
        <v>547686.8568553925</v>
      </c>
      <c r="F66" s="129">
        <v>11650</v>
      </c>
      <c r="G66" s="129">
        <v>10675</v>
      </c>
      <c r="H66" s="150" t="s">
        <v>246</v>
      </c>
    </row>
    <row r="68" spans="4:8" ht="12.75">
      <c r="D68" s="129">
        <v>550466.5912818909</v>
      </c>
      <c r="F68" s="129">
        <v>11825</v>
      </c>
      <c r="G68" s="129">
        <v>10625</v>
      </c>
      <c r="H68" s="150" t="s">
        <v>247</v>
      </c>
    </row>
    <row r="70" spans="4:8" ht="12.75">
      <c r="D70" s="129">
        <v>565459.1333398819</v>
      </c>
      <c r="F70" s="129">
        <v>11775</v>
      </c>
      <c r="G70" s="129">
        <v>10600</v>
      </c>
      <c r="H70" s="150" t="s">
        <v>248</v>
      </c>
    </row>
    <row r="72" spans="1:10" ht="12.75">
      <c r="A72" s="145" t="s">
        <v>22</v>
      </c>
      <c r="C72" s="151" t="s">
        <v>23</v>
      </c>
      <c r="D72" s="129">
        <v>554537.5271590551</v>
      </c>
      <c r="F72" s="129">
        <v>11750</v>
      </c>
      <c r="G72" s="129">
        <v>10633.333333333332</v>
      </c>
      <c r="H72" s="129">
        <v>543404.8823635912</v>
      </c>
      <c r="I72" s="129">
        <v>-0.0001</v>
      </c>
      <c r="J72" s="129">
        <v>-0.0001</v>
      </c>
    </row>
    <row r="73" spans="1:8" ht="12.75">
      <c r="A73" s="128">
        <v>38390.79466435185</v>
      </c>
      <c r="C73" s="151" t="s">
        <v>24</v>
      </c>
      <c r="D73" s="129">
        <v>9559.960358039758</v>
      </c>
      <c r="F73" s="129">
        <v>90.13878188659973</v>
      </c>
      <c r="G73" s="129">
        <v>38.188130791298676</v>
      </c>
      <c r="H73" s="129">
        <v>9559.960358039758</v>
      </c>
    </row>
    <row r="75" spans="3:8" ht="12.75">
      <c r="C75" s="151" t="s">
        <v>25</v>
      </c>
      <c r="D75" s="129">
        <v>1.7239519220667145</v>
      </c>
      <c r="F75" s="129">
        <v>0.7671385692476573</v>
      </c>
      <c r="G75" s="129">
        <v>0.35913602625045793</v>
      </c>
      <c r="H75" s="129">
        <v>1.7592702363029575</v>
      </c>
    </row>
    <row r="76" spans="1:10" ht="12.75">
      <c r="A76" s="145" t="s">
        <v>14</v>
      </c>
      <c r="C76" s="146" t="s">
        <v>15</v>
      </c>
      <c r="D76" s="146" t="s">
        <v>16</v>
      </c>
      <c r="F76" s="146" t="s">
        <v>17</v>
      </c>
      <c r="G76" s="146" t="s">
        <v>18</v>
      </c>
      <c r="H76" s="146" t="s">
        <v>19</v>
      </c>
      <c r="I76" s="147" t="s">
        <v>20</v>
      </c>
      <c r="J76" s="146" t="s">
        <v>21</v>
      </c>
    </row>
    <row r="77" spans="1:8" ht="12.75">
      <c r="A77" s="148" t="s">
        <v>131</v>
      </c>
      <c r="C77" s="149">
        <v>288.1579999998212</v>
      </c>
      <c r="D77" s="129">
        <v>291397.09737062454</v>
      </c>
      <c r="F77" s="129">
        <v>3440.0000000037253</v>
      </c>
      <c r="G77" s="129">
        <v>3080</v>
      </c>
      <c r="H77" s="150" t="s">
        <v>249</v>
      </c>
    </row>
    <row r="79" spans="4:8" ht="12.75">
      <c r="D79" s="129">
        <v>292094.48472929</v>
      </c>
      <c r="F79" s="129">
        <v>3440.0000000037253</v>
      </c>
      <c r="G79" s="129">
        <v>3080</v>
      </c>
      <c r="H79" s="150" t="s">
        <v>250</v>
      </c>
    </row>
    <row r="81" spans="4:8" ht="12.75">
      <c r="D81" s="129">
        <v>283611.09007024765</v>
      </c>
      <c r="F81" s="129">
        <v>3440.0000000037253</v>
      </c>
      <c r="G81" s="129">
        <v>3080</v>
      </c>
      <c r="H81" s="150" t="s">
        <v>251</v>
      </c>
    </row>
    <row r="83" spans="1:10" ht="12.75">
      <c r="A83" s="145" t="s">
        <v>22</v>
      </c>
      <c r="C83" s="151" t="s">
        <v>23</v>
      </c>
      <c r="D83" s="129">
        <v>289034.22405672073</v>
      </c>
      <c r="F83" s="129">
        <v>3440.0000000037253</v>
      </c>
      <c r="G83" s="129">
        <v>3080</v>
      </c>
      <c r="H83" s="129">
        <v>285777.01166733843</v>
      </c>
      <c r="I83" s="129">
        <v>-0.0001</v>
      </c>
      <c r="J83" s="129">
        <v>-0.0001</v>
      </c>
    </row>
    <row r="84" spans="1:8" ht="12.75">
      <c r="A84" s="128">
        <v>38390.79508101852</v>
      </c>
      <c r="C84" s="151" t="s">
        <v>24</v>
      </c>
      <c r="D84" s="129">
        <v>4709.498270350834</v>
      </c>
      <c r="F84" s="129">
        <v>5.638186222554939E-05</v>
      </c>
      <c r="H84" s="129">
        <v>4709.498270350834</v>
      </c>
    </row>
    <row r="86" spans="3:8" ht="12.75">
      <c r="C86" s="151" t="s">
        <v>25</v>
      </c>
      <c r="D86" s="129">
        <v>1.6293912202683072</v>
      </c>
      <c r="F86" s="129">
        <v>1.6390076228339632E-06</v>
      </c>
      <c r="G86" s="129">
        <v>0</v>
      </c>
      <c r="H86" s="129">
        <v>1.6479625995365133</v>
      </c>
    </row>
    <row r="87" spans="1:10" ht="12.75">
      <c r="A87" s="145" t="s">
        <v>14</v>
      </c>
      <c r="C87" s="146" t="s">
        <v>15</v>
      </c>
      <c r="D87" s="146" t="s">
        <v>16</v>
      </c>
      <c r="F87" s="146" t="s">
        <v>17</v>
      </c>
      <c r="G87" s="146" t="s">
        <v>18</v>
      </c>
      <c r="H87" s="146" t="s">
        <v>19</v>
      </c>
      <c r="I87" s="147" t="s">
        <v>20</v>
      </c>
      <c r="J87" s="146" t="s">
        <v>21</v>
      </c>
    </row>
    <row r="88" spans="1:8" ht="12.75">
      <c r="A88" s="148" t="s">
        <v>132</v>
      </c>
      <c r="C88" s="149">
        <v>334.94100000010803</v>
      </c>
      <c r="D88" s="129">
        <v>1163880.9230651855</v>
      </c>
      <c r="F88" s="129">
        <v>27900</v>
      </c>
      <c r="G88" s="129">
        <v>100100</v>
      </c>
      <c r="H88" s="150" t="s">
        <v>252</v>
      </c>
    </row>
    <row r="90" spans="4:8" ht="12.75">
      <c r="D90" s="129">
        <v>1163219.8188323975</v>
      </c>
      <c r="F90" s="129">
        <v>28200</v>
      </c>
      <c r="G90" s="129">
        <v>122900</v>
      </c>
      <c r="H90" s="150" t="s">
        <v>253</v>
      </c>
    </row>
    <row r="92" spans="4:8" ht="12.75">
      <c r="D92" s="129">
        <v>1142911.0023612976</v>
      </c>
      <c r="F92" s="129">
        <v>28700</v>
      </c>
      <c r="G92" s="129">
        <v>95400</v>
      </c>
      <c r="H92" s="150" t="s">
        <v>254</v>
      </c>
    </row>
    <row r="94" spans="1:10" ht="12.75">
      <c r="A94" s="145" t="s">
        <v>22</v>
      </c>
      <c r="C94" s="151" t="s">
        <v>23</v>
      </c>
      <c r="D94" s="129">
        <v>1156670.581419627</v>
      </c>
      <c r="F94" s="129">
        <v>28266.666666666664</v>
      </c>
      <c r="G94" s="129">
        <v>106133.33333333334</v>
      </c>
      <c r="H94" s="129">
        <v>1072807.1147529602</v>
      </c>
      <c r="I94" s="129">
        <v>-0.0001</v>
      </c>
      <c r="J94" s="129">
        <v>-0.0001</v>
      </c>
    </row>
    <row r="95" spans="1:8" ht="12.75">
      <c r="A95" s="128">
        <v>38390.79556712963</v>
      </c>
      <c r="C95" s="151" t="s">
        <v>24</v>
      </c>
      <c r="D95" s="129">
        <v>11920.728861874735</v>
      </c>
      <c r="F95" s="129">
        <v>404.14518843273805</v>
      </c>
      <c r="G95" s="129">
        <v>14709.29411404005</v>
      </c>
      <c r="H95" s="129">
        <v>11920.728861874735</v>
      </c>
    </row>
    <row r="97" spans="3:8" ht="12.75">
      <c r="C97" s="151" t="s">
        <v>25</v>
      </c>
      <c r="D97" s="129">
        <v>1.0306070763245276</v>
      </c>
      <c r="F97" s="129">
        <v>1.4297589213422341</v>
      </c>
      <c r="G97" s="129">
        <v>13.859259529560347</v>
      </c>
      <c r="H97" s="129">
        <v>1.1111716820241044</v>
      </c>
    </row>
    <row r="98" spans="1:10" ht="12.75">
      <c r="A98" s="145" t="s">
        <v>14</v>
      </c>
      <c r="C98" s="146" t="s">
        <v>15</v>
      </c>
      <c r="D98" s="146" t="s">
        <v>16</v>
      </c>
      <c r="F98" s="146" t="s">
        <v>17</v>
      </c>
      <c r="G98" s="146" t="s">
        <v>18</v>
      </c>
      <c r="H98" s="146" t="s">
        <v>19</v>
      </c>
      <c r="I98" s="147" t="s">
        <v>20</v>
      </c>
      <c r="J98" s="146" t="s">
        <v>21</v>
      </c>
    </row>
    <row r="99" spans="1:8" ht="12.75">
      <c r="A99" s="148" t="s">
        <v>136</v>
      </c>
      <c r="C99" s="149">
        <v>393.36599999992177</v>
      </c>
      <c r="D99" s="129">
        <v>3175545.073741913</v>
      </c>
      <c r="F99" s="129">
        <v>12900</v>
      </c>
      <c r="G99" s="129">
        <v>13100</v>
      </c>
      <c r="H99" s="150" t="s">
        <v>255</v>
      </c>
    </row>
    <row r="101" spans="4:8" ht="12.75">
      <c r="D101" s="129">
        <v>3064631.3443870544</v>
      </c>
      <c r="F101" s="129">
        <v>13600</v>
      </c>
      <c r="G101" s="129">
        <v>12900</v>
      </c>
      <c r="H101" s="150" t="s">
        <v>256</v>
      </c>
    </row>
    <row r="103" spans="4:8" ht="12.75">
      <c r="D103" s="129">
        <v>3201597.9856529236</v>
      </c>
      <c r="F103" s="129">
        <v>14000</v>
      </c>
      <c r="G103" s="129">
        <v>12900</v>
      </c>
      <c r="H103" s="150" t="s">
        <v>257</v>
      </c>
    </row>
    <row r="105" spans="1:10" ht="12.75">
      <c r="A105" s="145" t="s">
        <v>22</v>
      </c>
      <c r="C105" s="151" t="s">
        <v>23</v>
      </c>
      <c r="D105" s="129">
        <v>3147258.1345939636</v>
      </c>
      <c r="F105" s="129">
        <v>13500</v>
      </c>
      <c r="G105" s="129">
        <v>12966.666666666668</v>
      </c>
      <c r="H105" s="129">
        <v>3134024.8012606306</v>
      </c>
      <c r="I105" s="129">
        <v>-0.0001</v>
      </c>
      <c r="J105" s="129">
        <v>-0.0001</v>
      </c>
    </row>
    <row r="106" spans="1:8" ht="12.75">
      <c r="A106" s="128">
        <v>38390.79604166667</v>
      </c>
      <c r="C106" s="151" t="s">
        <v>24</v>
      </c>
      <c r="D106" s="129">
        <v>72732.92514179302</v>
      </c>
      <c r="F106" s="129">
        <v>556.7764362830022</v>
      </c>
      <c r="G106" s="129">
        <v>115.47005383792514</v>
      </c>
      <c r="H106" s="129">
        <v>72732.92514179302</v>
      </c>
    </row>
    <row r="108" spans="3:8" ht="12.75">
      <c r="C108" s="151" t="s">
        <v>25</v>
      </c>
      <c r="D108" s="129">
        <v>2.310993316446745</v>
      </c>
      <c r="F108" s="129">
        <v>4.124269898392608</v>
      </c>
      <c r="G108" s="129">
        <v>0.8905145540199881</v>
      </c>
      <c r="H108" s="129">
        <v>2.3207514220224708</v>
      </c>
    </row>
    <row r="109" spans="1:10" ht="12.75">
      <c r="A109" s="145" t="s">
        <v>14</v>
      </c>
      <c r="C109" s="146" t="s">
        <v>15</v>
      </c>
      <c r="D109" s="146" t="s">
        <v>16</v>
      </c>
      <c r="F109" s="146" t="s">
        <v>17</v>
      </c>
      <c r="G109" s="146" t="s">
        <v>18</v>
      </c>
      <c r="H109" s="146" t="s">
        <v>19</v>
      </c>
      <c r="I109" s="147" t="s">
        <v>20</v>
      </c>
      <c r="J109" s="146" t="s">
        <v>21</v>
      </c>
    </row>
    <row r="110" spans="1:8" ht="12.75">
      <c r="A110" s="148" t="s">
        <v>130</v>
      </c>
      <c r="C110" s="149">
        <v>396.15199999976903</v>
      </c>
      <c r="D110" s="129">
        <v>3458409.0778160095</v>
      </c>
      <c r="F110" s="129">
        <v>73700</v>
      </c>
      <c r="G110" s="129">
        <v>74200</v>
      </c>
      <c r="H110" s="150" t="s">
        <v>258</v>
      </c>
    </row>
    <row r="112" spans="4:8" ht="12.75">
      <c r="D112" s="129">
        <v>3497609.125301361</v>
      </c>
      <c r="F112" s="129">
        <v>75000</v>
      </c>
      <c r="G112" s="129">
        <v>74700</v>
      </c>
      <c r="H112" s="150" t="s">
        <v>259</v>
      </c>
    </row>
    <row r="114" spans="4:8" ht="12.75">
      <c r="D114" s="129">
        <v>3410163.4317207336</v>
      </c>
      <c r="F114" s="129">
        <v>72800</v>
      </c>
      <c r="G114" s="129">
        <v>74200</v>
      </c>
      <c r="H114" s="150" t="s">
        <v>260</v>
      </c>
    </row>
    <row r="116" spans="1:10" ht="12.75">
      <c r="A116" s="145" t="s">
        <v>22</v>
      </c>
      <c r="C116" s="151" t="s">
        <v>23</v>
      </c>
      <c r="D116" s="129">
        <v>3455393.8782793684</v>
      </c>
      <c r="F116" s="129">
        <v>73833.33333333333</v>
      </c>
      <c r="G116" s="129">
        <v>74366.66666666667</v>
      </c>
      <c r="H116" s="129">
        <v>3381296.73202491</v>
      </c>
      <c r="I116" s="129">
        <v>-0.0001</v>
      </c>
      <c r="J116" s="129">
        <v>-0.0001</v>
      </c>
    </row>
    <row r="117" spans="1:8" ht="12.75">
      <c r="A117" s="128">
        <v>38390.79650462963</v>
      </c>
      <c r="C117" s="151" t="s">
        <v>24</v>
      </c>
      <c r="D117" s="129">
        <v>43800.752306705115</v>
      </c>
      <c r="F117" s="129">
        <v>1106.0440015358038</v>
      </c>
      <c r="G117" s="129">
        <v>288.6751345948129</v>
      </c>
      <c r="H117" s="129">
        <v>43800.752306705115</v>
      </c>
    </row>
    <row r="119" spans="3:8" ht="12.75">
      <c r="C119" s="151" t="s">
        <v>25</v>
      </c>
      <c r="D119" s="129">
        <v>1.2676051949399163</v>
      </c>
      <c r="F119" s="129">
        <v>1.4980279930507507</v>
      </c>
      <c r="G119" s="129">
        <v>0.38817812809701413</v>
      </c>
      <c r="H119" s="129">
        <v>1.2953832738741853</v>
      </c>
    </row>
    <row r="120" spans="1:10" ht="12.75">
      <c r="A120" s="145" t="s">
        <v>14</v>
      </c>
      <c r="C120" s="146" t="s">
        <v>15</v>
      </c>
      <c r="D120" s="146" t="s">
        <v>16</v>
      </c>
      <c r="F120" s="146" t="s">
        <v>17</v>
      </c>
      <c r="G120" s="146" t="s">
        <v>18</v>
      </c>
      <c r="H120" s="146" t="s">
        <v>19</v>
      </c>
      <c r="I120" s="147" t="s">
        <v>20</v>
      </c>
      <c r="J120" s="146" t="s">
        <v>21</v>
      </c>
    </row>
    <row r="121" spans="1:8" ht="12.75">
      <c r="A121" s="148" t="s">
        <v>137</v>
      </c>
      <c r="C121" s="149">
        <v>589.5920000001788</v>
      </c>
      <c r="D121" s="129">
        <v>296487.85016441345</v>
      </c>
      <c r="F121" s="129">
        <v>3080</v>
      </c>
      <c r="G121" s="129">
        <v>2810</v>
      </c>
      <c r="H121" s="150" t="s">
        <v>261</v>
      </c>
    </row>
    <row r="123" spans="4:8" ht="12.75">
      <c r="D123" s="129">
        <v>279432.10156822205</v>
      </c>
      <c r="F123" s="129">
        <v>3120</v>
      </c>
      <c r="G123" s="129">
        <v>2810</v>
      </c>
      <c r="H123" s="150" t="s">
        <v>262</v>
      </c>
    </row>
    <row r="125" spans="4:8" ht="12.75">
      <c r="D125" s="129">
        <v>281025.4898262024</v>
      </c>
      <c r="F125" s="129">
        <v>3150</v>
      </c>
      <c r="G125" s="129">
        <v>2730</v>
      </c>
      <c r="H125" s="150" t="s">
        <v>263</v>
      </c>
    </row>
    <row r="127" spans="1:10" ht="12.75">
      <c r="A127" s="145" t="s">
        <v>22</v>
      </c>
      <c r="C127" s="151" t="s">
        <v>23</v>
      </c>
      <c r="D127" s="129">
        <v>285648.4805196126</v>
      </c>
      <c r="F127" s="129">
        <v>3116.666666666667</v>
      </c>
      <c r="G127" s="129">
        <v>2783.333333333333</v>
      </c>
      <c r="H127" s="129">
        <v>282698.4805196126</v>
      </c>
      <c r="I127" s="129">
        <v>-0.0001</v>
      </c>
      <c r="J127" s="129">
        <v>-0.0001</v>
      </c>
    </row>
    <row r="128" spans="1:8" ht="12.75">
      <c r="A128" s="128">
        <v>38390.797002314815</v>
      </c>
      <c r="C128" s="151" t="s">
        <v>24</v>
      </c>
      <c r="D128" s="129">
        <v>9420.91674189175</v>
      </c>
      <c r="F128" s="129">
        <v>35.11884584284246</v>
      </c>
      <c r="G128" s="129">
        <v>46.188021535170066</v>
      </c>
      <c r="H128" s="129">
        <v>9420.91674189175</v>
      </c>
    </row>
    <row r="130" spans="3:8" ht="12.75">
      <c r="C130" s="151" t="s">
        <v>25</v>
      </c>
      <c r="D130" s="129">
        <v>3.2980804675573667</v>
      </c>
      <c r="F130" s="129">
        <v>1.1268078880056402</v>
      </c>
      <c r="G130" s="129">
        <v>1.6594498755150928</v>
      </c>
      <c r="H130" s="129">
        <v>3.3324964197103855</v>
      </c>
    </row>
    <row r="131" spans="1:10" ht="12.75">
      <c r="A131" s="145" t="s">
        <v>14</v>
      </c>
      <c r="C131" s="146" t="s">
        <v>15</v>
      </c>
      <c r="D131" s="146" t="s">
        <v>16</v>
      </c>
      <c r="F131" s="146" t="s">
        <v>17</v>
      </c>
      <c r="G131" s="146" t="s">
        <v>18</v>
      </c>
      <c r="H131" s="146" t="s">
        <v>19</v>
      </c>
      <c r="I131" s="147" t="s">
        <v>20</v>
      </c>
      <c r="J131" s="146" t="s">
        <v>21</v>
      </c>
    </row>
    <row r="132" spans="1:8" ht="12.75">
      <c r="A132" s="148" t="s">
        <v>138</v>
      </c>
      <c r="C132" s="149">
        <v>766.4900000002235</v>
      </c>
      <c r="D132" s="129">
        <v>18497.178533822298</v>
      </c>
      <c r="F132" s="129">
        <v>1987</v>
      </c>
      <c r="G132" s="129">
        <v>2066</v>
      </c>
      <c r="H132" s="150" t="s">
        <v>264</v>
      </c>
    </row>
    <row r="134" spans="4:8" ht="12.75">
      <c r="D134" s="129">
        <v>18518.993244230747</v>
      </c>
      <c r="F134" s="129">
        <v>1969</v>
      </c>
      <c r="G134" s="129">
        <v>1942.0000000018626</v>
      </c>
      <c r="H134" s="150" t="s">
        <v>265</v>
      </c>
    </row>
    <row r="136" spans="4:8" ht="12.75">
      <c r="D136" s="129">
        <v>19111.452914476395</v>
      </c>
      <c r="F136" s="129">
        <v>1956</v>
      </c>
      <c r="G136" s="129">
        <v>2090</v>
      </c>
      <c r="H136" s="150" t="s">
        <v>266</v>
      </c>
    </row>
    <row r="138" spans="1:10" ht="12.75">
      <c r="A138" s="145" t="s">
        <v>22</v>
      </c>
      <c r="C138" s="151" t="s">
        <v>23</v>
      </c>
      <c r="D138" s="129">
        <v>18709.208230843145</v>
      </c>
      <c r="F138" s="129">
        <v>1970.6666666666665</v>
      </c>
      <c r="G138" s="129">
        <v>2032.6666666672877</v>
      </c>
      <c r="H138" s="129">
        <v>16706.331808078598</v>
      </c>
      <c r="I138" s="129">
        <v>-0.0001</v>
      </c>
      <c r="J138" s="129">
        <v>-0.0001</v>
      </c>
    </row>
    <row r="139" spans="1:8" ht="12.75">
      <c r="A139" s="128">
        <v>38390.7975</v>
      </c>
      <c r="C139" s="151" t="s">
        <v>24</v>
      </c>
      <c r="D139" s="129">
        <v>348.52483344941834</v>
      </c>
      <c r="F139" s="129">
        <v>15.567059238447492</v>
      </c>
      <c r="G139" s="129">
        <v>79.43131204483566</v>
      </c>
      <c r="H139" s="129">
        <v>348.52483344941834</v>
      </c>
    </row>
    <row r="141" spans="3:8" ht="12.75">
      <c r="C141" s="151" t="s">
        <v>25</v>
      </c>
      <c r="D141" s="129">
        <v>1.8628518596252315</v>
      </c>
      <c r="F141" s="129">
        <v>0.7899387299618145</v>
      </c>
      <c r="G141" s="129">
        <v>3.907739195382653</v>
      </c>
      <c r="H141" s="129">
        <v>2.086184073519263</v>
      </c>
    </row>
    <row r="142" spans="1:16" ht="12.75">
      <c r="A142" s="139" t="s">
        <v>83</v>
      </c>
      <c r="B142" s="134" t="s">
        <v>12</v>
      </c>
      <c r="D142" s="139" t="s">
        <v>84</v>
      </c>
      <c r="E142" s="134" t="s">
        <v>85</v>
      </c>
      <c r="F142" s="135" t="s">
        <v>26</v>
      </c>
      <c r="G142" s="140" t="s">
        <v>87</v>
      </c>
      <c r="H142" s="141">
        <v>1</v>
      </c>
      <c r="I142" s="142" t="s">
        <v>88</v>
      </c>
      <c r="J142" s="141">
        <v>2</v>
      </c>
      <c r="K142" s="140" t="s">
        <v>89</v>
      </c>
      <c r="L142" s="143">
        <v>1</v>
      </c>
      <c r="M142" s="140" t="s">
        <v>90</v>
      </c>
      <c r="N142" s="144">
        <v>1</v>
      </c>
      <c r="O142" s="140" t="s">
        <v>91</v>
      </c>
      <c r="P142" s="144">
        <v>1</v>
      </c>
    </row>
    <row r="144" spans="1:10" ht="12.75">
      <c r="A144" s="145" t="s">
        <v>14</v>
      </c>
      <c r="C144" s="146" t="s">
        <v>15</v>
      </c>
      <c r="D144" s="146" t="s">
        <v>16</v>
      </c>
      <c r="F144" s="146" t="s">
        <v>17</v>
      </c>
      <c r="G144" s="146" t="s">
        <v>18</v>
      </c>
      <c r="H144" s="146" t="s">
        <v>19</v>
      </c>
      <c r="I144" s="147" t="s">
        <v>20</v>
      </c>
      <c r="J144" s="146" t="s">
        <v>21</v>
      </c>
    </row>
    <row r="145" spans="1:8" ht="12.75">
      <c r="A145" s="148" t="s">
        <v>115</v>
      </c>
      <c r="C145" s="149">
        <v>178.2290000000503</v>
      </c>
      <c r="D145" s="129">
        <v>202</v>
      </c>
      <c r="F145" s="129">
        <v>209.99999999976717</v>
      </c>
      <c r="G145" s="129">
        <v>200.99999999976717</v>
      </c>
      <c r="H145" s="150" t="s">
        <v>267</v>
      </c>
    </row>
    <row r="147" spans="4:8" ht="12.75">
      <c r="D147" s="129">
        <v>226.99999999976717</v>
      </c>
      <c r="F147" s="129">
        <v>198</v>
      </c>
      <c r="G147" s="129">
        <v>176</v>
      </c>
      <c r="H147" s="150" t="s">
        <v>268</v>
      </c>
    </row>
    <row r="149" spans="4:8" ht="12.75">
      <c r="D149" s="129">
        <v>217.5</v>
      </c>
      <c r="F149" s="129">
        <v>216</v>
      </c>
      <c r="G149" s="129">
        <v>200.99999999976717</v>
      </c>
      <c r="H149" s="150" t="s">
        <v>269</v>
      </c>
    </row>
    <row r="151" spans="1:8" ht="12.75">
      <c r="A151" s="145" t="s">
        <v>22</v>
      </c>
      <c r="C151" s="151" t="s">
        <v>23</v>
      </c>
      <c r="D151" s="129">
        <v>215.4999999999224</v>
      </c>
      <c r="F151" s="129">
        <v>207.9999999999224</v>
      </c>
      <c r="G151" s="129">
        <v>192.66666666651145</v>
      </c>
      <c r="H151" s="129">
        <v>17.208255741824434</v>
      </c>
    </row>
    <row r="152" spans="1:8" ht="12.75">
      <c r="A152" s="128">
        <v>38390.799791666665</v>
      </c>
      <c r="C152" s="151" t="s">
        <v>24</v>
      </c>
      <c r="D152" s="129">
        <v>12.619429464017198</v>
      </c>
      <c r="F152" s="129">
        <v>9.165151389885938</v>
      </c>
      <c r="G152" s="129">
        <v>14.433756729606003</v>
      </c>
      <c r="H152" s="129">
        <v>12.619429464017198</v>
      </c>
    </row>
    <row r="154" spans="3:8" ht="12.75">
      <c r="C154" s="151" t="s">
        <v>25</v>
      </c>
      <c r="D154" s="129">
        <v>5.8558837420054495</v>
      </c>
      <c r="F154" s="129">
        <v>4.406322783600652</v>
      </c>
      <c r="G154" s="129">
        <v>7.491569236825761</v>
      </c>
      <c r="H154" s="129">
        <v>73.33357693741064</v>
      </c>
    </row>
    <row r="155" spans="1:10" ht="12.75">
      <c r="A155" s="145" t="s">
        <v>14</v>
      </c>
      <c r="C155" s="146" t="s">
        <v>15</v>
      </c>
      <c r="D155" s="146" t="s">
        <v>16</v>
      </c>
      <c r="F155" s="146" t="s">
        <v>17</v>
      </c>
      <c r="G155" s="146" t="s">
        <v>18</v>
      </c>
      <c r="H155" s="146" t="s">
        <v>19</v>
      </c>
      <c r="I155" s="147" t="s">
        <v>20</v>
      </c>
      <c r="J155" s="146" t="s">
        <v>21</v>
      </c>
    </row>
    <row r="156" spans="1:8" ht="12.75">
      <c r="A156" s="148" t="s">
        <v>131</v>
      </c>
      <c r="C156" s="149">
        <v>251.61100000003353</v>
      </c>
      <c r="D156" s="129">
        <v>20695.72777122259</v>
      </c>
      <c r="F156" s="129">
        <v>15400</v>
      </c>
      <c r="G156" s="129">
        <v>15400</v>
      </c>
      <c r="H156" s="150" t="s">
        <v>270</v>
      </c>
    </row>
    <row r="158" spans="4:8" ht="12.75">
      <c r="D158" s="129">
        <v>20600.787198901176</v>
      </c>
      <c r="F158" s="129">
        <v>15400</v>
      </c>
      <c r="G158" s="129">
        <v>15300</v>
      </c>
      <c r="H158" s="150" t="s">
        <v>271</v>
      </c>
    </row>
    <row r="160" spans="4:8" ht="12.75">
      <c r="D160" s="129">
        <v>20551.401828289032</v>
      </c>
      <c r="F160" s="129">
        <v>15400</v>
      </c>
      <c r="G160" s="129">
        <v>15400</v>
      </c>
      <c r="H160" s="150" t="s">
        <v>272</v>
      </c>
    </row>
    <row r="162" spans="1:10" ht="12.75">
      <c r="A162" s="145" t="s">
        <v>22</v>
      </c>
      <c r="C162" s="151" t="s">
        <v>23</v>
      </c>
      <c r="D162" s="129">
        <v>20615.9722661376</v>
      </c>
      <c r="F162" s="129">
        <v>15400</v>
      </c>
      <c r="G162" s="129">
        <v>15366.666666666668</v>
      </c>
      <c r="H162" s="129">
        <v>5232.803226342054</v>
      </c>
      <c r="I162" s="129">
        <v>-0.0001</v>
      </c>
      <c r="J162" s="129">
        <v>-0.0001</v>
      </c>
    </row>
    <row r="163" spans="1:8" ht="12.75">
      <c r="A163" s="128">
        <v>38390.8003125</v>
      </c>
      <c r="C163" s="151" t="s">
        <v>24</v>
      </c>
      <c r="D163" s="129">
        <v>73.35144273430774</v>
      </c>
      <c r="G163" s="129">
        <v>57.73502691896257</v>
      </c>
      <c r="H163" s="129">
        <v>73.35144273430774</v>
      </c>
    </row>
    <row r="165" spans="3:8" ht="12.75">
      <c r="C165" s="151" t="s">
        <v>25</v>
      </c>
      <c r="D165" s="129">
        <v>0.3557990949317964</v>
      </c>
      <c r="F165" s="129">
        <v>0</v>
      </c>
      <c r="G165" s="129">
        <v>0.3757160103186284</v>
      </c>
      <c r="H165" s="129">
        <v>1.4017619153927834</v>
      </c>
    </row>
    <row r="166" spans="1:10" ht="12.75">
      <c r="A166" s="145" t="s">
        <v>14</v>
      </c>
      <c r="C166" s="146" t="s">
        <v>15</v>
      </c>
      <c r="D166" s="146" t="s">
        <v>16</v>
      </c>
      <c r="F166" s="146" t="s">
        <v>17</v>
      </c>
      <c r="G166" s="146" t="s">
        <v>18</v>
      </c>
      <c r="H166" s="146" t="s">
        <v>19</v>
      </c>
      <c r="I166" s="147" t="s">
        <v>20</v>
      </c>
      <c r="J166" s="146" t="s">
        <v>21</v>
      </c>
    </row>
    <row r="167" spans="1:8" ht="12.75">
      <c r="A167" s="148" t="s">
        <v>134</v>
      </c>
      <c r="C167" s="149">
        <v>257.6099999998696</v>
      </c>
      <c r="D167" s="129">
        <v>16477.58272960782</v>
      </c>
      <c r="F167" s="129">
        <v>7640</v>
      </c>
      <c r="G167" s="129">
        <v>7237.5</v>
      </c>
      <c r="H167" s="150" t="s">
        <v>273</v>
      </c>
    </row>
    <row r="169" spans="4:8" ht="12.75">
      <c r="D169" s="129">
        <v>16825.326893627644</v>
      </c>
      <c r="F169" s="129">
        <v>7619.999999992549</v>
      </c>
      <c r="G169" s="129">
        <v>7287.5</v>
      </c>
      <c r="H169" s="150" t="s">
        <v>274</v>
      </c>
    </row>
    <row r="171" spans="4:8" ht="12.75">
      <c r="D171" s="129">
        <v>16828.860108196735</v>
      </c>
      <c r="F171" s="129">
        <v>7612.5</v>
      </c>
      <c r="G171" s="129">
        <v>7257.499999992549</v>
      </c>
      <c r="H171" s="150" t="s">
        <v>275</v>
      </c>
    </row>
    <row r="173" spans="1:10" ht="12.75">
      <c r="A173" s="145" t="s">
        <v>22</v>
      </c>
      <c r="C173" s="151" t="s">
        <v>23</v>
      </c>
      <c r="D173" s="129">
        <v>16710.5899104774</v>
      </c>
      <c r="F173" s="129">
        <v>7624.166666664183</v>
      </c>
      <c r="G173" s="129">
        <v>7260.833333330849</v>
      </c>
      <c r="H173" s="129">
        <v>9268.089910479883</v>
      </c>
      <c r="I173" s="129">
        <v>-0.0001</v>
      </c>
      <c r="J173" s="129">
        <v>-0.0001</v>
      </c>
    </row>
    <row r="174" spans="1:8" ht="12.75">
      <c r="A174" s="128">
        <v>38390.80094907407</v>
      </c>
      <c r="C174" s="151" t="s">
        <v>24</v>
      </c>
      <c r="D174" s="129">
        <v>201.79787078631423</v>
      </c>
      <c r="F174" s="129">
        <v>14.215601758140563</v>
      </c>
      <c r="G174" s="129">
        <v>25.166114784993734</v>
      </c>
      <c r="H174" s="129">
        <v>201.79787078631423</v>
      </c>
    </row>
    <row r="176" spans="3:8" ht="12.75">
      <c r="C176" s="151" t="s">
        <v>25</v>
      </c>
      <c r="D176" s="129">
        <v>1.2076047097522793</v>
      </c>
      <c r="F176" s="129">
        <v>0.1864544989591675</v>
      </c>
      <c r="G176" s="129">
        <v>0.346600915207194</v>
      </c>
      <c r="H176" s="129">
        <v>2.1773404524068285</v>
      </c>
    </row>
    <row r="177" spans="1:10" ht="12.75">
      <c r="A177" s="145" t="s">
        <v>14</v>
      </c>
      <c r="C177" s="146" t="s">
        <v>15</v>
      </c>
      <c r="D177" s="146" t="s">
        <v>16</v>
      </c>
      <c r="F177" s="146" t="s">
        <v>17</v>
      </c>
      <c r="G177" s="146" t="s">
        <v>18</v>
      </c>
      <c r="H177" s="146" t="s">
        <v>19</v>
      </c>
      <c r="I177" s="147" t="s">
        <v>20</v>
      </c>
      <c r="J177" s="146" t="s">
        <v>21</v>
      </c>
    </row>
    <row r="178" spans="1:8" ht="12.75">
      <c r="A178" s="148" t="s">
        <v>133</v>
      </c>
      <c r="C178" s="149">
        <v>259.9399999999441</v>
      </c>
      <c r="D178" s="129">
        <v>21650</v>
      </c>
      <c r="F178" s="129">
        <v>13575</v>
      </c>
      <c r="G178" s="129">
        <v>13775</v>
      </c>
      <c r="H178" s="150" t="s">
        <v>276</v>
      </c>
    </row>
    <row r="180" spans="4:8" ht="12.75">
      <c r="D180" s="129">
        <v>22151.458724290133</v>
      </c>
      <c r="F180" s="129">
        <v>13575</v>
      </c>
      <c r="G180" s="129">
        <v>13800</v>
      </c>
      <c r="H180" s="150" t="s">
        <v>277</v>
      </c>
    </row>
    <row r="182" spans="4:8" ht="12.75">
      <c r="D182" s="129">
        <v>21771.21510758996</v>
      </c>
      <c r="F182" s="129">
        <v>13600</v>
      </c>
      <c r="G182" s="129">
        <v>13750</v>
      </c>
      <c r="H182" s="150" t="s">
        <v>278</v>
      </c>
    </row>
    <row r="184" spans="1:10" ht="12.75">
      <c r="A184" s="145" t="s">
        <v>22</v>
      </c>
      <c r="C184" s="151" t="s">
        <v>23</v>
      </c>
      <c r="D184" s="129">
        <v>21857.557943960033</v>
      </c>
      <c r="F184" s="129">
        <v>13583.333333333332</v>
      </c>
      <c r="G184" s="129">
        <v>13775</v>
      </c>
      <c r="H184" s="129">
        <v>8179.359290761376</v>
      </c>
      <c r="I184" s="129">
        <v>-0.0001</v>
      </c>
      <c r="J184" s="129">
        <v>-0.0001</v>
      </c>
    </row>
    <row r="185" spans="1:8" ht="12.75">
      <c r="A185" s="128">
        <v>38390.801620370374</v>
      </c>
      <c r="C185" s="151" t="s">
        <v>24</v>
      </c>
      <c r="D185" s="129">
        <v>261.64198265163117</v>
      </c>
      <c r="F185" s="129">
        <v>14.433756729740642</v>
      </c>
      <c r="G185" s="129">
        <v>25</v>
      </c>
      <c r="H185" s="129">
        <v>261.64198265163117</v>
      </c>
    </row>
    <row r="187" spans="3:8" ht="12.75">
      <c r="C187" s="151" t="s">
        <v>25</v>
      </c>
      <c r="D187" s="129">
        <v>1.1970320898722886</v>
      </c>
      <c r="F187" s="129">
        <v>0.10626078574042191</v>
      </c>
      <c r="G187" s="129">
        <v>0.18148820326678766</v>
      </c>
      <c r="H187" s="129">
        <v>3.198807795949948</v>
      </c>
    </row>
    <row r="188" spans="1:10" ht="12.75">
      <c r="A188" s="145" t="s">
        <v>14</v>
      </c>
      <c r="C188" s="146" t="s">
        <v>15</v>
      </c>
      <c r="D188" s="146" t="s">
        <v>16</v>
      </c>
      <c r="F188" s="146" t="s">
        <v>17</v>
      </c>
      <c r="G188" s="146" t="s">
        <v>18</v>
      </c>
      <c r="H188" s="146" t="s">
        <v>19</v>
      </c>
      <c r="I188" s="147" t="s">
        <v>20</v>
      </c>
      <c r="J188" s="146" t="s">
        <v>21</v>
      </c>
    </row>
    <row r="189" spans="1:8" ht="12.75">
      <c r="A189" s="148" t="s">
        <v>135</v>
      </c>
      <c r="C189" s="149">
        <v>285.2129999999888</v>
      </c>
      <c r="D189" s="129">
        <v>9748.262709885836</v>
      </c>
      <c r="F189" s="129">
        <v>9075</v>
      </c>
      <c r="G189" s="129">
        <v>9250</v>
      </c>
      <c r="H189" s="150" t="s">
        <v>279</v>
      </c>
    </row>
    <row r="191" spans="4:8" ht="12.75">
      <c r="D191" s="129">
        <v>9628.742624223232</v>
      </c>
      <c r="F191" s="129">
        <v>9075</v>
      </c>
      <c r="G191" s="129">
        <v>9300</v>
      </c>
      <c r="H191" s="150" t="s">
        <v>280</v>
      </c>
    </row>
    <row r="193" spans="4:8" ht="12.75">
      <c r="D193" s="129">
        <v>9750</v>
      </c>
      <c r="F193" s="129">
        <v>9075</v>
      </c>
      <c r="G193" s="129">
        <v>9325</v>
      </c>
      <c r="H193" s="150" t="s">
        <v>281</v>
      </c>
    </row>
    <row r="195" spans="1:10" ht="12.75">
      <c r="A195" s="145" t="s">
        <v>22</v>
      </c>
      <c r="C195" s="151" t="s">
        <v>23</v>
      </c>
      <c r="D195" s="129">
        <v>9709.001778036356</v>
      </c>
      <c r="F195" s="129">
        <v>9075</v>
      </c>
      <c r="G195" s="129">
        <v>9291.666666666666</v>
      </c>
      <c r="H195" s="129">
        <v>514.2164398427554</v>
      </c>
      <c r="I195" s="129">
        <v>-0.0001</v>
      </c>
      <c r="J195" s="129">
        <v>-0.0001</v>
      </c>
    </row>
    <row r="196" spans="1:8" ht="12.75">
      <c r="A196" s="128">
        <v>38390.802303240744</v>
      </c>
      <c r="C196" s="151" t="s">
        <v>24</v>
      </c>
      <c r="D196" s="129">
        <v>69.51189374736506</v>
      </c>
      <c r="G196" s="129">
        <v>38.188130791298676</v>
      </c>
      <c r="H196" s="129">
        <v>69.51189374736506</v>
      </c>
    </row>
    <row r="198" spans="3:8" ht="12.75">
      <c r="C198" s="151" t="s">
        <v>25</v>
      </c>
      <c r="D198" s="129">
        <v>0.7159530437476533</v>
      </c>
      <c r="F198" s="129">
        <v>0</v>
      </c>
      <c r="G198" s="129">
        <v>0.41099333587047915</v>
      </c>
      <c r="H198" s="129">
        <v>13.518022443744005</v>
      </c>
    </row>
    <row r="199" spans="1:10" ht="12.75">
      <c r="A199" s="145" t="s">
        <v>14</v>
      </c>
      <c r="C199" s="146" t="s">
        <v>15</v>
      </c>
      <c r="D199" s="146" t="s">
        <v>16</v>
      </c>
      <c r="F199" s="146" t="s">
        <v>17</v>
      </c>
      <c r="G199" s="146" t="s">
        <v>18</v>
      </c>
      <c r="H199" s="146" t="s">
        <v>19</v>
      </c>
      <c r="I199" s="147" t="s">
        <v>20</v>
      </c>
      <c r="J199" s="146" t="s">
        <v>21</v>
      </c>
    </row>
    <row r="200" spans="1:8" ht="12.75">
      <c r="A200" s="148" t="s">
        <v>131</v>
      </c>
      <c r="C200" s="149">
        <v>288.1579999998212</v>
      </c>
      <c r="D200" s="129">
        <v>3418.043466426432</v>
      </c>
      <c r="F200" s="129">
        <v>2750</v>
      </c>
      <c r="G200" s="129">
        <v>2520</v>
      </c>
      <c r="H200" s="150" t="s">
        <v>282</v>
      </c>
    </row>
    <row r="202" spans="4:8" ht="12.75">
      <c r="D202" s="129">
        <v>3400.7797463834286</v>
      </c>
      <c r="F202" s="129">
        <v>2750</v>
      </c>
      <c r="G202" s="129">
        <v>2520</v>
      </c>
      <c r="H202" s="150" t="s">
        <v>283</v>
      </c>
    </row>
    <row r="204" spans="4:8" ht="12.75">
      <c r="D204" s="129">
        <v>3401.9610286839306</v>
      </c>
      <c r="F204" s="129">
        <v>2750</v>
      </c>
      <c r="G204" s="129">
        <v>2520</v>
      </c>
      <c r="H204" s="150" t="s">
        <v>284</v>
      </c>
    </row>
    <row r="206" spans="1:10" ht="12.75">
      <c r="A206" s="145" t="s">
        <v>22</v>
      </c>
      <c r="C206" s="151" t="s">
        <v>23</v>
      </c>
      <c r="D206" s="129">
        <v>3406.9280804979308</v>
      </c>
      <c r="F206" s="129">
        <v>2750</v>
      </c>
      <c r="G206" s="129">
        <v>2520</v>
      </c>
      <c r="H206" s="129">
        <v>773.709053949258</v>
      </c>
      <c r="I206" s="129">
        <v>-0.0001</v>
      </c>
      <c r="J206" s="129">
        <v>-0.0001</v>
      </c>
    </row>
    <row r="207" spans="1:8" ht="12.75">
      <c r="A207" s="128">
        <v>38390.802719907406</v>
      </c>
      <c r="C207" s="151" t="s">
        <v>24</v>
      </c>
      <c r="D207" s="129">
        <v>9.644309732935136</v>
      </c>
      <c r="H207" s="129">
        <v>9.644309732935136</v>
      </c>
    </row>
    <row r="209" spans="3:8" ht="12.75">
      <c r="C209" s="151" t="s">
        <v>25</v>
      </c>
      <c r="D209" s="129">
        <v>0.28307934611656366</v>
      </c>
      <c r="F209" s="129">
        <v>0</v>
      </c>
      <c r="G209" s="129">
        <v>0</v>
      </c>
      <c r="H209" s="129">
        <v>1.2465034089632918</v>
      </c>
    </row>
    <row r="210" spans="1:10" ht="12.75">
      <c r="A210" s="145" t="s">
        <v>14</v>
      </c>
      <c r="C210" s="146" t="s">
        <v>15</v>
      </c>
      <c r="D210" s="146" t="s">
        <v>16</v>
      </c>
      <c r="F210" s="146" t="s">
        <v>17</v>
      </c>
      <c r="G210" s="146" t="s">
        <v>18</v>
      </c>
      <c r="H210" s="146" t="s">
        <v>19</v>
      </c>
      <c r="I210" s="147" t="s">
        <v>20</v>
      </c>
      <c r="J210" s="146" t="s">
        <v>21</v>
      </c>
    </row>
    <row r="211" spans="1:8" ht="12.75">
      <c r="A211" s="148" t="s">
        <v>132</v>
      </c>
      <c r="C211" s="149">
        <v>334.94100000010803</v>
      </c>
      <c r="D211" s="129">
        <v>24160.510985523462</v>
      </c>
      <c r="F211" s="129">
        <v>23800</v>
      </c>
      <c r="G211" s="129">
        <v>23300</v>
      </c>
      <c r="H211" s="150" t="s">
        <v>285</v>
      </c>
    </row>
    <row r="213" spans="4:8" ht="12.75">
      <c r="D213" s="129">
        <v>24190.855059742928</v>
      </c>
      <c r="F213" s="129">
        <v>23900</v>
      </c>
      <c r="G213" s="129">
        <v>23300</v>
      </c>
      <c r="H213" s="150" t="s">
        <v>286</v>
      </c>
    </row>
    <row r="215" spans="4:8" ht="12.75">
      <c r="D215" s="129">
        <v>24205.102779000998</v>
      </c>
      <c r="F215" s="129">
        <v>23800</v>
      </c>
      <c r="G215" s="129">
        <v>23300</v>
      </c>
      <c r="H215" s="150" t="s">
        <v>287</v>
      </c>
    </row>
    <row r="217" spans="1:10" ht="12.75">
      <c r="A217" s="145" t="s">
        <v>22</v>
      </c>
      <c r="C217" s="151" t="s">
        <v>23</v>
      </c>
      <c r="D217" s="129">
        <v>24185.489608089127</v>
      </c>
      <c r="F217" s="129">
        <v>23833.333333333336</v>
      </c>
      <c r="G217" s="129">
        <v>23300</v>
      </c>
      <c r="H217" s="129">
        <v>732.9562747557958</v>
      </c>
      <c r="I217" s="129">
        <v>-0.0001</v>
      </c>
      <c r="J217" s="129">
        <v>-0.0001</v>
      </c>
    </row>
    <row r="218" spans="1:8" ht="12.75">
      <c r="A218" s="128">
        <v>38390.803194444445</v>
      </c>
      <c r="C218" s="151" t="s">
        <v>24</v>
      </c>
      <c r="D218" s="129">
        <v>22.774943799795018</v>
      </c>
      <c r="F218" s="129">
        <v>57.73502691896257</v>
      </c>
      <c r="H218" s="129">
        <v>22.774943799795018</v>
      </c>
    </row>
    <row r="220" spans="3:8" ht="12.75">
      <c r="C220" s="151" t="s">
        <v>25</v>
      </c>
      <c r="D220" s="129">
        <v>0.09416780130916873</v>
      </c>
      <c r="F220" s="129">
        <v>0.2422448681914513</v>
      </c>
      <c r="G220" s="129">
        <v>0</v>
      </c>
      <c r="H220" s="129">
        <v>3.107271822917829</v>
      </c>
    </row>
    <row r="221" spans="1:10" ht="12.75">
      <c r="A221" s="145" t="s">
        <v>14</v>
      </c>
      <c r="C221" s="146" t="s">
        <v>15</v>
      </c>
      <c r="D221" s="146" t="s">
        <v>16</v>
      </c>
      <c r="F221" s="146" t="s">
        <v>17</v>
      </c>
      <c r="G221" s="146" t="s">
        <v>18</v>
      </c>
      <c r="H221" s="146" t="s">
        <v>19</v>
      </c>
      <c r="I221" s="147" t="s">
        <v>20</v>
      </c>
      <c r="J221" s="146" t="s">
        <v>21</v>
      </c>
    </row>
    <row r="222" spans="1:8" ht="12.75">
      <c r="A222" s="148" t="s">
        <v>136</v>
      </c>
      <c r="C222" s="149">
        <v>393.36599999992177</v>
      </c>
      <c r="D222" s="129">
        <v>15567.657419979572</v>
      </c>
      <c r="F222" s="129">
        <v>7800</v>
      </c>
      <c r="G222" s="129">
        <v>7800</v>
      </c>
      <c r="H222" s="150" t="s">
        <v>288</v>
      </c>
    </row>
    <row r="224" spans="4:8" ht="12.75">
      <c r="D224" s="129">
        <v>15632.279333397746</v>
      </c>
      <c r="F224" s="129">
        <v>7700</v>
      </c>
      <c r="G224" s="129">
        <v>7800</v>
      </c>
      <c r="H224" s="150" t="s">
        <v>289</v>
      </c>
    </row>
    <row r="226" spans="4:8" ht="12.75">
      <c r="D226" s="129">
        <v>15317.498209699988</v>
      </c>
      <c r="F226" s="129">
        <v>7700</v>
      </c>
      <c r="G226" s="129">
        <v>7800</v>
      </c>
      <c r="H226" s="150" t="s">
        <v>290</v>
      </c>
    </row>
    <row r="228" spans="1:10" ht="12.75">
      <c r="A228" s="145" t="s">
        <v>22</v>
      </c>
      <c r="C228" s="151" t="s">
        <v>23</v>
      </c>
      <c r="D228" s="129">
        <v>15505.811654359102</v>
      </c>
      <c r="F228" s="129">
        <v>7733.333333333334</v>
      </c>
      <c r="G228" s="129">
        <v>7800</v>
      </c>
      <c r="H228" s="129">
        <v>7739.144987692436</v>
      </c>
      <c r="I228" s="129">
        <v>-0.0001</v>
      </c>
      <c r="J228" s="129">
        <v>-0.0001</v>
      </c>
    </row>
    <row r="229" spans="1:8" ht="12.75">
      <c r="A229" s="128">
        <v>38390.80368055555</v>
      </c>
      <c r="C229" s="151" t="s">
        <v>24</v>
      </c>
      <c r="D229" s="129">
        <v>166.25421198568338</v>
      </c>
      <c r="F229" s="129">
        <v>57.73502691896257</v>
      </c>
      <c r="H229" s="129">
        <v>166.25421198568338</v>
      </c>
    </row>
    <row r="231" spans="3:8" ht="12.75">
      <c r="C231" s="151" t="s">
        <v>25</v>
      </c>
      <c r="D231" s="129">
        <v>1.0722058005840978</v>
      </c>
      <c r="F231" s="129">
        <v>0.746573623952102</v>
      </c>
      <c r="G231" s="129">
        <v>0</v>
      </c>
      <c r="H231" s="129">
        <v>2.148224542246947</v>
      </c>
    </row>
    <row r="232" spans="1:10" ht="12.75">
      <c r="A232" s="145" t="s">
        <v>14</v>
      </c>
      <c r="C232" s="146" t="s">
        <v>15</v>
      </c>
      <c r="D232" s="146" t="s">
        <v>16</v>
      </c>
      <c r="F232" s="146" t="s">
        <v>17</v>
      </c>
      <c r="G232" s="146" t="s">
        <v>18</v>
      </c>
      <c r="H232" s="146" t="s">
        <v>19</v>
      </c>
      <c r="I232" s="147" t="s">
        <v>20</v>
      </c>
      <c r="J232" s="146" t="s">
        <v>21</v>
      </c>
    </row>
    <row r="233" spans="1:8" ht="12.75">
      <c r="A233" s="148" t="s">
        <v>130</v>
      </c>
      <c r="C233" s="149">
        <v>396.15199999976903</v>
      </c>
      <c r="D233" s="129">
        <v>62399.836882829666</v>
      </c>
      <c r="F233" s="129">
        <v>57700</v>
      </c>
      <c r="G233" s="129">
        <v>57900</v>
      </c>
      <c r="H233" s="150" t="s">
        <v>291</v>
      </c>
    </row>
    <row r="235" spans="4:8" ht="12.75">
      <c r="D235" s="129">
        <v>62787.06870377064</v>
      </c>
      <c r="F235" s="129">
        <v>58000</v>
      </c>
      <c r="G235" s="129">
        <v>57700</v>
      </c>
      <c r="H235" s="150" t="s">
        <v>292</v>
      </c>
    </row>
    <row r="237" spans="4:8" ht="12.75">
      <c r="D237" s="129">
        <v>62528.186306357384</v>
      </c>
      <c r="F237" s="129">
        <v>57700</v>
      </c>
      <c r="G237" s="129">
        <v>58000</v>
      </c>
      <c r="H237" s="150" t="s">
        <v>509</v>
      </c>
    </row>
    <row r="239" spans="1:10" ht="12.75">
      <c r="A239" s="145" t="s">
        <v>22</v>
      </c>
      <c r="C239" s="151" t="s">
        <v>23</v>
      </c>
      <c r="D239" s="129">
        <v>62571.69729765256</v>
      </c>
      <c r="F239" s="129">
        <v>57800</v>
      </c>
      <c r="G239" s="129">
        <v>57866.66666666667</v>
      </c>
      <c r="H239" s="129">
        <v>4738.7206825118565</v>
      </c>
      <c r="I239" s="129">
        <v>-0.0001</v>
      </c>
      <c r="J239" s="129">
        <v>-0.0001</v>
      </c>
    </row>
    <row r="240" spans="1:8" ht="12.75">
      <c r="A240" s="128">
        <v>38390.804143518515</v>
      </c>
      <c r="C240" s="151" t="s">
        <v>24</v>
      </c>
      <c r="D240" s="129">
        <v>197.24863892833844</v>
      </c>
      <c r="F240" s="129">
        <v>173.20508075688772</v>
      </c>
      <c r="G240" s="129">
        <v>152.7525231651947</v>
      </c>
      <c r="H240" s="129">
        <v>197.24863892833844</v>
      </c>
    </row>
    <row r="242" spans="3:8" ht="12.75">
      <c r="C242" s="151" t="s">
        <v>25</v>
      </c>
      <c r="D242" s="129">
        <v>0.3152361969502439</v>
      </c>
      <c r="F242" s="129">
        <v>0.2996627694755843</v>
      </c>
      <c r="G242" s="129">
        <v>0.2639732543177328</v>
      </c>
      <c r="H242" s="129">
        <v>4.162487138275108</v>
      </c>
    </row>
    <row r="243" spans="1:10" ht="12.75">
      <c r="A243" s="145" t="s">
        <v>14</v>
      </c>
      <c r="C243" s="146" t="s">
        <v>15</v>
      </c>
      <c r="D243" s="146" t="s">
        <v>16</v>
      </c>
      <c r="F243" s="146" t="s">
        <v>17</v>
      </c>
      <c r="G243" s="146" t="s">
        <v>18</v>
      </c>
      <c r="H243" s="146" t="s">
        <v>19</v>
      </c>
      <c r="I243" s="147" t="s">
        <v>20</v>
      </c>
      <c r="J243" s="146" t="s">
        <v>21</v>
      </c>
    </row>
    <row r="244" spans="1:8" ht="12.75">
      <c r="A244" s="148" t="s">
        <v>137</v>
      </c>
      <c r="C244" s="149">
        <v>589.5920000001788</v>
      </c>
      <c r="D244" s="129">
        <v>6222.03546551615</v>
      </c>
      <c r="F244" s="129">
        <v>1870.0000000018626</v>
      </c>
      <c r="G244" s="129">
        <v>1829.9999999981374</v>
      </c>
      <c r="H244" s="150" t="s">
        <v>510</v>
      </c>
    </row>
    <row r="246" spans="4:8" ht="12.75">
      <c r="D246" s="129">
        <v>6322.6608495265245</v>
      </c>
      <c r="F246" s="129">
        <v>1850</v>
      </c>
      <c r="G246" s="129">
        <v>1820.0000000018626</v>
      </c>
      <c r="H246" s="150" t="s">
        <v>511</v>
      </c>
    </row>
    <row r="248" spans="4:8" ht="12.75">
      <c r="D248" s="129">
        <v>6316.171378940344</v>
      </c>
      <c r="F248" s="129">
        <v>1840</v>
      </c>
      <c r="G248" s="129">
        <v>1850</v>
      </c>
      <c r="H248" s="150" t="s">
        <v>512</v>
      </c>
    </row>
    <row r="250" spans="1:10" ht="12.75">
      <c r="A250" s="145" t="s">
        <v>22</v>
      </c>
      <c r="C250" s="151" t="s">
        <v>23</v>
      </c>
      <c r="D250" s="129">
        <v>6286.9558979943395</v>
      </c>
      <c r="F250" s="129">
        <v>1853.3333333339542</v>
      </c>
      <c r="G250" s="129">
        <v>1833.3333333333335</v>
      </c>
      <c r="H250" s="129">
        <v>4443.622564660695</v>
      </c>
      <c r="I250" s="129">
        <v>-0.0001</v>
      </c>
      <c r="J250" s="129">
        <v>-0.0001</v>
      </c>
    </row>
    <row r="251" spans="1:8" ht="12.75">
      <c r="A251" s="128">
        <v>38390.8046412037</v>
      </c>
      <c r="C251" s="151" t="s">
        <v>24</v>
      </c>
      <c r="D251" s="129">
        <v>56.316296238098204</v>
      </c>
      <c r="F251" s="129">
        <v>15.275252317533997</v>
      </c>
      <c r="G251" s="129">
        <v>15.275252315921152</v>
      </c>
      <c r="H251" s="129">
        <v>56.316296238098204</v>
      </c>
    </row>
    <row r="253" spans="3:8" ht="12.75">
      <c r="C253" s="151" t="s">
        <v>25</v>
      </c>
      <c r="D253" s="129">
        <v>0.8957641369182214</v>
      </c>
      <c r="F253" s="129">
        <v>0.8242042617371698</v>
      </c>
      <c r="G253" s="129">
        <v>0.8331955808684265</v>
      </c>
      <c r="H253" s="129">
        <v>1.2673510276496311</v>
      </c>
    </row>
    <row r="254" spans="1:10" ht="12.75">
      <c r="A254" s="145" t="s">
        <v>14</v>
      </c>
      <c r="C254" s="146" t="s">
        <v>15</v>
      </c>
      <c r="D254" s="146" t="s">
        <v>16</v>
      </c>
      <c r="F254" s="146" t="s">
        <v>17</v>
      </c>
      <c r="G254" s="146" t="s">
        <v>18</v>
      </c>
      <c r="H254" s="146" t="s">
        <v>19</v>
      </c>
      <c r="I254" s="147" t="s">
        <v>20</v>
      </c>
      <c r="J254" s="146" t="s">
        <v>21</v>
      </c>
    </row>
    <row r="255" spans="1:8" ht="12.75">
      <c r="A255" s="148" t="s">
        <v>138</v>
      </c>
      <c r="C255" s="149">
        <v>766.4900000002235</v>
      </c>
      <c r="D255" s="129">
        <v>1852.7981914002448</v>
      </c>
      <c r="F255" s="129">
        <v>1743</v>
      </c>
      <c r="G255" s="129">
        <v>1669</v>
      </c>
      <c r="H255" s="150" t="s">
        <v>293</v>
      </c>
    </row>
    <row r="257" spans="4:8" ht="12.75">
      <c r="D257" s="129">
        <v>1810.5</v>
      </c>
      <c r="F257" s="129">
        <v>1754</v>
      </c>
      <c r="G257" s="129">
        <v>1804</v>
      </c>
      <c r="H257" s="150" t="s">
        <v>294</v>
      </c>
    </row>
    <row r="259" spans="4:8" ht="12.75">
      <c r="D259" s="129">
        <v>1883.0171303153038</v>
      </c>
      <c r="F259" s="129">
        <v>1628</v>
      </c>
      <c r="G259" s="129">
        <v>1794</v>
      </c>
      <c r="H259" s="150" t="s">
        <v>295</v>
      </c>
    </row>
    <row r="261" spans="1:10" ht="12.75">
      <c r="A261" s="145" t="s">
        <v>22</v>
      </c>
      <c r="C261" s="151" t="s">
        <v>23</v>
      </c>
      <c r="D261" s="129">
        <v>1848.7717739051827</v>
      </c>
      <c r="F261" s="129">
        <v>1708.3333333333335</v>
      </c>
      <c r="G261" s="129">
        <v>1755.6666666666665</v>
      </c>
      <c r="H261" s="129">
        <v>115.84819666941054</v>
      </c>
      <c r="I261" s="129">
        <v>-0.0001</v>
      </c>
      <c r="J261" s="129">
        <v>-0.0001</v>
      </c>
    </row>
    <row r="262" spans="1:8" ht="12.75">
      <c r="A262" s="128">
        <v>38390.805138888885</v>
      </c>
      <c r="C262" s="151" t="s">
        <v>24</v>
      </c>
      <c r="D262" s="129">
        <v>36.425850376836046</v>
      </c>
      <c r="F262" s="129">
        <v>69.78777352325643</v>
      </c>
      <c r="G262" s="129">
        <v>75.22189397597839</v>
      </c>
      <c r="H262" s="129">
        <v>36.425850376836046</v>
      </c>
    </row>
    <row r="264" spans="3:8" ht="12.75">
      <c r="C264" s="151" t="s">
        <v>25</v>
      </c>
      <c r="D264" s="129">
        <v>1.9702729612694856</v>
      </c>
      <c r="F264" s="129">
        <v>4.085137962336962</v>
      </c>
      <c r="G264" s="129">
        <v>4.2845202568432725</v>
      </c>
      <c r="H264" s="129">
        <v>31.442742678837234</v>
      </c>
    </row>
    <row r="265" spans="1:16" ht="12.75">
      <c r="A265" s="139" t="s">
        <v>83</v>
      </c>
      <c r="B265" s="134" t="s">
        <v>13</v>
      </c>
      <c r="D265" s="139" t="s">
        <v>84</v>
      </c>
      <c r="E265" s="134" t="s">
        <v>85</v>
      </c>
      <c r="F265" s="135" t="s">
        <v>27</v>
      </c>
      <c r="G265" s="140" t="s">
        <v>87</v>
      </c>
      <c r="H265" s="141">
        <v>1</v>
      </c>
      <c r="I265" s="142" t="s">
        <v>88</v>
      </c>
      <c r="J265" s="141">
        <v>3</v>
      </c>
      <c r="K265" s="140" t="s">
        <v>89</v>
      </c>
      <c r="L265" s="143">
        <v>1</v>
      </c>
      <c r="M265" s="140" t="s">
        <v>90</v>
      </c>
      <c r="N265" s="144">
        <v>1</v>
      </c>
      <c r="O265" s="140" t="s">
        <v>91</v>
      </c>
      <c r="P265" s="144">
        <v>1</v>
      </c>
    </row>
    <row r="267" spans="1:10" ht="12.75">
      <c r="A267" s="145" t="s">
        <v>14</v>
      </c>
      <c r="C267" s="146" t="s">
        <v>15</v>
      </c>
      <c r="D267" s="146" t="s">
        <v>16</v>
      </c>
      <c r="F267" s="146" t="s">
        <v>17</v>
      </c>
      <c r="G267" s="146" t="s">
        <v>18</v>
      </c>
      <c r="H267" s="146" t="s">
        <v>19</v>
      </c>
      <c r="I267" s="147" t="s">
        <v>20</v>
      </c>
      <c r="J267" s="146" t="s">
        <v>21</v>
      </c>
    </row>
    <row r="268" spans="1:8" ht="12.75">
      <c r="A268" s="148" t="s">
        <v>115</v>
      </c>
      <c r="C268" s="149">
        <v>178.2290000000503</v>
      </c>
      <c r="D268" s="129">
        <v>276.8013339131139</v>
      </c>
      <c r="F268" s="129">
        <v>291</v>
      </c>
      <c r="G268" s="129">
        <v>252</v>
      </c>
      <c r="H268" s="150" t="s">
        <v>296</v>
      </c>
    </row>
    <row r="270" spans="4:8" ht="12.75">
      <c r="D270" s="129">
        <v>280.9488405934535</v>
      </c>
      <c r="F270" s="129">
        <v>255</v>
      </c>
      <c r="G270" s="129">
        <v>230</v>
      </c>
      <c r="H270" s="150" t="s">
        <v>297</v>
      </c>
    </row>
    <row r="272" spans="4:8" ht="12.75">
      <c r="D272" s="129">
        <v>255</v>
      </c>
      <c r="F272" s="129">
        <v>239</v>
      </c>
      <c r="G272" s="129">
        <v>231.00000000023283</v>
      </c>
      <c r="H272" s="150" t="s">
        <v>298</v>
      </c>
    </row>
    <row r="274" spans="1:8" ht="12.75">
      <c r="A274" s="145" t="s">
        <v>22</v>
      </c>
      <c r="C274" s="151" t="s">
        <v>23</v>
      </c>
      <c r="D274" s="129">
        <v>270.9167248355225</v>
      </c>
      <c r="F274" s="129">
        <v>261.6666666666667</v>
      </c>
      <c r="G274" s="129">
        <v>237.66666666674428</v>
      </c>
      <c r="H274" s="129">
        <v>24.44558889506365</v>
      </c>
    </row>
    <row r="275" spans="1:8" ht="12.75">
      <c r="A275" s="128">
        <v>38390.80741898148</v>
      </c>
      <c r="C275" s="151" t="s">
        <v>24</v>
      </c>
      <c r="D275" s="129">
        <v>13.939406373054844</v>
      </c>
      <c r="F275" s="129">
        <v>26.63331247391757</v>
      </c>
      <c r="G275" s="129">
        <v>12.423096768994176</v>
      </c>
      <c r="H275" s="129">
        <v>13.939406373054844</v>
      </c>
    </row>
    <row r="277" spans="3:8" ht="12.75">
      <c r="C277" s="151" t="s">
        <v>25</v>
      </c>
      <c r="D277" s="129">
        <v>5.1452734715871316</v>
      </c>
      <c r="F277" s="129">
        <v>10.178335977293338</v>
      </c>
      <c r="G277" s="129">
        <v>5.2271094399677915</v>
      </c>
      <c r="H277" s="129">
        <v>57.02217456446573</v>
      </c>
    </row>
    <row r="278" spans="1:10" ht="12.75">
      <c r="A278" s="145" t="s">
        <v>14</v>
      </c>
      <c r="C278" s="146" t="s">
        <v>15</v>
      </c>
      <c r="D278" s="146" t="s">
        <v>16</v>
      </c>
      <c r="F278" s="146" t="s">
        <v>17</v>
      </c>
      <c r="G278" s="146" t="s">
        <v>18</v>
      </c>
      <c r="H278" s="146" t="s">
        <v>19</v>
      </c>
      <c r="I278" s="147" t="s">
        <v>20</v>
      </c>
      <c r="J278" s="146" t="s">
        <v>21</v>
      </c>
    </row>
    <row r="279" spans="1:8" ht="12.75">
      <c r="A279" s="148" t="s">
        <v>131</v>
      </c>
      <c r="C279" s="149">
        <v>251.61100000003353</v>
      </c>
      <c r="D279" s="129">
        <v>2781697.448238373</v>
      </c>
      <c r="F279" s="129">
        <v>22300</v>
      </c>
      <c r="G279" s="129">
        <v>20900</v>
      </c>
      <c r="H279" s="150" t="s">
        <v>299</v>
      </c>
    </row>
    <row r="281" spans="4:8" ht="12.75">
      <c r="D281" s="129">
        <v>2812871.221534729</v>
      </c>
      <c r="F281" s="129">
        <v>22400</v>
      </c>
      <c r="G281" s="129">
        <v>20600</v>
      </c>
      <c r="H281" s="150" t="s">
        <v>300</v>
      </c>
    </row>
    <row r="283" spans="4:8" ht="12.75">
      <c r="D283" s="129">
        <v>2805572.4982910156</v>
      </c>
      <c r="F283" s="129">
        <v>23100</v>
      </c>
      <c r="G283" s="129">
        <v>21700</v>
      </c>
      <c r="H283" s="150" t="s">
        <v>301</v>
      </c>
    </row>
    <row r="285" spans="1:10" ht="12.75">
      <c r="A285" s="145" t="s">
        <v>22</v>
      </c>
      <c r="C285" s="151" t="s">
        <v>23</v>
      </c>
      <c r="D285" s="129">
        <v>2800047.056021373</v>
      </c>
      <c r="F285" s="129">
        <v>22600</v>
      </c>
      <c r="G285" s="129">
        <v>21066.666666666664</v>
      </c>
      <c r="H285" s="129">
        <v>2778221.280190777</v>
      </c>
      <c r="I285" s="129">
        <v>-0.0001</v>
      </c>
      <c r="J285" s="129">
        <v>-0.0001</v>
      </c>
    </row>
    <row r="286" spans="1:8" ht="12.75">
      <c r="A286" s="128">
        <v>38390.80792824074</v>
      </c>
      <c r="C286" s="151" t="s">
        <v>24</v>
      </c>
      <c r="D286" s="129">
        <v>16304.874105360848</v>
      </c>
      <c r="F286" s="129">
        <v>435.88989435406734</v>
      </c>
      <c r="G286" s="129">
        <v>568.6240703077326</v>
      </c>
      <c r="H286" s="129">
        <v>16304.874105360848</v>
      </c>
    </row>
    <row r="288" spans="3:8" ht="12.75">
      <c r="C288" s="151" t="s">
        <v>25</v>
      </c>
      <c r="D288" s="129">
        <v>0.582307146242345</v>
      </c>
      <c r="F288" s="129">
        <v>1.9287163466994133</v>
      </c>
      <c r="G288" s="129">
        <v>2.699164890701263</v>
      </c>
      <c r="H288" s="129">
        <v>0.5868817657404601</v>
      </c>
    </row>
    <row r="289" spans="1:10" ht="12.75">
      <c r="A289" s="145" t="s">
        <v>14</v>
      </c>
      <c r="C289" s="146" t="s">
        <v>15</v>
      </c>
      <c r="D289" s="146" t="s">
        <v>16</v>
      </c>
      <c r="F289" s="146" t="s">
        <v>17</v>
      </c>
      <c r="G289" s="146" t="s">
        <v>18</v>
      </c>
      <c r="H289" s="146" t="s">
        <v>19</v>
      </c>
      <c r="I289" s="147" t="s">
        <v>20</v>
      </c>
      <c r="J289" s="146" t="s">
        <v>21</v>
      </c>
    </row>
    <row r="290" spans="1:8" ht="12.75">
      <c r="A290" s="148" t="s">
        <v>134</v>
      </c>
      <c r="C290" s="149">
        <v>257.6099999998696</v>
      </c>
      <c r="D290" s="129">
        <v>276406.2965307236</v>
      </c>
      <c r="F290" s="129">
        <v>10305</v>
      </c>
      <c r="G290" s="129">
        <v>8180.000000007451</v>
      </c>
      <c r="H290" s="150" t="s">
        <v>302</v>
      </c>
    </row>
    <row r="292" spans="4:8" ht="12.75">
      <c r="D292" s="129">
        <v>273307.8261241913</v>
      </c>
      <c r="F292" s="129">
        <v>10087.5</v>
      </c>
      <c r="G292" s="129">
        <v>8230</v>
      </c>
      <c r="H292" s="150" t="s">
        <v>303</v>
      </c>
    </row>
    <row r="294" spans="4:8" ht="12.75">
      <c r="D294" s="129">
        <v>270623.0383310318</v>
      </c>
      <c r="F294" s="129">
        <v>9795</v>
      </c>
      <c r="G294" s="129">
        <v>8182.499999992549</v>
      </c>
      <c r="H294" s="150" t="s">
        <v>304</v>
      </c>
    </row>
    <row r="296" spans="1:10" ht="12.75">
      <c r="A296" s="145" t="s">
        <v>22</v>
      </c>
      <c r="C296" s="151" t="s">
        <v>23</v>
      </c>
      <c r="D296" s="129">
        <v>273445.72032864887</v>
      </c>
      <c r="F296" s="129">
        <v>10062.5</v>
      </c>
      <c r="G296" s="129">
        <v>8197.5</v>
      </c>
      <c r="H296" s="129">
        <v>264315.72032864887</v>
      </c>
      <c r="I296" s="129">
        <v>-0.0001</v>
      </c>
      <c r="J296" s="129">
        <v>-0.0001</v>
      </c>
    </row>
    <row r="297" spans="1:8" ht="12.75">
      <c r="A297" s="128">
        <v>38390.80857638889</v>
      </c>
      <c r="C297" s="151" t="s">
        <v>24</v>
      </c>
      <c r="D297" s="129">
        <v>2894.0939790854486</v>
      </c>
      <c r="F297" s="129">
        <v>255.91746716470917</v>
      </c>
      <c r="G297" s="129">
        <v>28.173569173510277</v>
      </c>
      <c r="H297" s="129">
        <v>2894.0939790854486</v>
      </c>
    </row>
    <row r="299" spans="3:8" ht="12.75">
      <c r="C299" s="151" t="s">
        <v>25</v>
      </c>
      <c r="D299" s="129">
        <v>1.058379694371189</v>
      </c>
      <c r="F299" s="129">
        <v>2.5432791767921414</v>
      </c>
      <c r="G299" s="129">
        <v>0.3436848938519095</v>
      </c>
      <c r="H299" s="129">
        <v>1.0949382713547824</v>
      </c>
    </row>
    <row r="300" spans="1:10" ht="12.75">
      <c r="A300" s="145" t="s">
        <v>14</v>
      </c>
      <c r="C300" s="146" t="s">
        <v>15</v>
      </c>
      <c r="D300" s="146" t="s">
        <v>16</v>
      </c>
      <c r="F300" s="146" t="s">
        <v>17</v>
      </c>
      <c r="G300" s="146" t="s">
        <v>18</v>
      </c>
      <c r="H300" s="146" t="s">
        <v>19</v>
      </c>
      <c r="I300" s="147" t="s">
        <v>20</v>
      </c>
      <c r="J300" s="146" t="s">
        <v>21</v>
      </c>
    </row>
    <row r="301" spans="1:8" ht="12.75">
      <c r="A301" s="148" t="s">
        <v>133</v>
      </c>
      <c r="C301" s="149">
        <v>259.9399999999441</v>
      </c>
      <c r="D301" s="129">
        <v>2780713.5216064453</v>
      </c>
      <c r="F301" s="129">
        <v>20400</v>
      </c>
      <c r="G301" s="129">
        <v>18375</v>
      </c>
      <c r="H301" s="150" t="s">
        <v>305</v>
      </c>
    </row>
    <row r="303" spans="4:8" ht="12.75">
      <c r="D303" s="129">
        <v>2763346.0362586975</v>
      </c>
      <c r="F303" s="129">
        <v>20525</v>
      </c>
      <c r="G303" s="129">
        <v>18325</v>
      </c>
      <c r="H303" s="150" t="s">
        <v>306</v>
      </c>
    </row>
    <row r="305" spans="4:8" ht="12.75">
      <c r="D305" s="129">
        <v>2600350.8320770264</v>
      </c>
      <c r="F305" s="129">
        <v>20625</v>
      </c>
      <c r="G305" s="129">
        <v>18275</v>
      </c>
      <c r="H305" s="150" t="s">
        <v>307</v>
      </c>
    </row>
    <row r="307" spans="1:10" ht="12.75">
      <c r="A307" s="145" t="s">
        <v>22</v>
      </c>
      <c r="C307" s="151" t="s">
        <v>23</v>
      </c>
      <c r="D307" s="129">
        <v>2714803.4633140564</v>
      </c>
      <c r="F307" s="129">
        <v>20516.666666666668</v>
      </c>
      <c r="G307" s="129">
        <v>18325</v>
      </c>
      <c r="H307" s="129">
        <v>2695371.5609571543</v>
      </c>
      <c r="I307" s="129">
        <v>-0.0001</v>
      </c>
      <c r="J307" s="129">
        <v>-0.0001</v>
      </c>
    </row>
    <row r="308" spans="1:8" ht="12.75">
      <c r="A308" s="128">
        <v>38390.80924768518</v>
      </c>
      <c r="C308" s="151" t="s">
        <v>24</v>
      </c>
      <c r="D308" s="129">
        <v>99498.54765088283</v>
      </c>
      <c r="F308" s="129">
        <v>112.73124382057235</v>
      </c>
      <c r="G308" s="129">
        <v>50</v>
      </c>
      <c r="H308" s="129">
        <v>99498.54765088283</v>
      </c>
    </row>
    <row r="310" spans="3:8" ht="12.75">
      <c r="C310" s="151" t="s">
        <v>25</v>
      </c>
      <c r="D310" s="129">
        <v>3.665036861615811</v>
      </c>
      <c r="F310" s="129">
        <v>0.5494617895397514</v>
      </c>
      <c r="G310" s="129">
        <v>0.2728512960436562</v>
      </c>
      <c r="H310" s="129">
        <v>3.6914594296435275</v>
      </c>
    </row>
    <row r="311" spans="1:10" ht="12.75">
      <c r="A311" s="145" t="s">
        <v>14</v>
      </c>
      <c r="C311" s="146" t="s">
        <v>15</v>
      </c>
      <c r="D311" s="146" t="s">
        <v>16</v>
      </c>
      <c r="F311" s="146" t="s">
        <v>17</v>
      </c>
      <c r="G311" s="146" t="s">
        <v>18</v>
      </c>
      <c r="H311" s="146" t="s">
        <v>19</v>
      </c>
      <c r="I311" s="147" t="s">
        <v>20</v>
      </c>
      <c r="J311" s="146" t="s">
        <v>21</v>
      </c>
    </row>
    <row r="312" spans="1:8" ht="12.75">
      <c r="A312" s="148" t="s">
        <v>135</v>
      </c>
      <c r="C312" s="149">
        <v>285.2129999999888</v>
      </c>
      <c r="D312" s="129">
        <v>689358.5002326965</v>
      </c>
      <c r="F312" s="129">
        <v>11800</v>
      </c>
      <c r="G312" s="129">
        <v>11150</v>
      </c>
      <c r="H312" s="150" t="s">
        <v>308</v>
      </c>
    </row>
    <row r="314" spans="4:8" ht="12.75">
      <c r="D314" s="129">
        <v>705797.0932397842</v>
      </c>
      <c r="F314" s="129">
        <v>12175</v>
      </c>
      <c r="G314" s="129">
        <v>11225</v>
      </c>
      <c r="H314" s="150" t="s">
        <v>309</v>
      </c>
    </row>
    <row r="316" spans="4:8" ht="12.75">
      <c r="D316" s="129">
        <v>739006.022942543</v>
      </c>
      <c r="F316" s="129">
        <v>12425</v>
      </c>
      <c r="G316" s="129">
        <v>11050</v>
      </c>
      <c r="H316" s="150" t="s">
        <v>310</v>
      </c>
    </row>
    <row r="318" spans="1:10" ht="12.75">
      <c r="A318" s="145" t="s">
        <v>22</v>
      </c>
      <c r="C318" s="151" t="s">
        <v>23</v>
      </c>
      <c r="D318" s="129">
        <v>711387.2054716747</v>
      </c>
      <c r="F318" s="129">
        <v>12133.333333333332</v>
      </c>
      <c r="G318" s="129">
        <v>11141.666666666668</v>
      </c>
      <c r="H318" s="129">
        <v>699802.1204169967</v>
      </c>
      <c r="I318" s="129">
        <v>-0.0001</v>
      </c>
      <c r="J318" s="129">
        <v>-0.0001</v>
      </c>
    </row>
    <row r="319" spans="1:8" ht="12.75">
      <c r="A319" s="128">
        <v>38390.80991898148</v>
      </c>
      <c r="C319" s="151" t="s">
        <v>24</v>
      </c>
      <c r="D319" s="129">
        <v>25291.42431497285</v>
      </c>
      <c r="F319" s="129">
        <v>314.5764348029479</v>
      </c>
      <c r="G319" s="129">
        <v>87.79711460710615</v>
      </c>
      <c r="H319" s="129">
        <v>25291.42431497285</v>
      </c>
    </row>
    <row r="321" spans="3:8" ht="12.75">
      <c r="C321" s="151" t="s">
        <v>25</v>
      </c>
      <c r="D321" s="129">
        <v>3.555226200364926</v>
      </c>
      <c r="F321" s="129">
        <v>2.592662924200121</v>
      </c>
      <c r="G321" s="129">
        <v>0.7880070121804593</v>
      </c>
      <c r="H321" s="129">
        <v>3.6140822636979517</v>
      </c>
    </row>
    <row r="322" spans="1:10" ht="12.75">
      <c r="A322" s="145" t="s">
        <v>14</v>
      </c>
      <c r="C322" s="146" t="s">
        <v>15</v>
      </c>
      <c r="D322" s="146" t="s">
        <v>16</v>
      </c>
      <c r="F322" s="146" t="s">
        <v>17</v>
      </c>
      <c r="G322" s="146" t="s">
        <v>18</v>
      </c>
      <c r="H322" s="146" t="s">
        <v>19</v>
      </c>
      <c r="I322" s="147" t="s">
        <v>20</v>
      </c>
      <c r="J322" s="146" t="s">
        <v>21</v>
      </c>
    </row>
    <row r="323" spans="1:8" ht="12.75">
      <c r="A323" s="148" t="s">
        <v>131</v>
      </c>
      <c r="C323" s="149">
        <v>288.1579999998212</v>
      </c>
      <c r="D323" s="129">
        <v>288690.76485681534</v>
      </c>
      <c r="F323" s="129">
        <v>3459.9999999962747</v>
      </c>
      <c r="G323" s="129">
        <v>3120</v>
      </c>
      <c r="H323" s="150" t="s">
        <v>311</v>
      </c>
    </row>
    <row r="325" spans="4:8" ht="12.75">
      <c r="D325" s="129">
        <v>282710.18806648254</v>
      </c>
      <c r="F325" s="129">
        <v>3459.9999999962747</v>
      </c>
      <c r="G325" s="129">
        <v>3120</v>
      </c>
      <c r="H325" s="150" t="s">
        <v>312</v>
      </c>
    </row>
    <row r="327" spans="4:8" ht="12.75">
      <c r="D327" s="129">
        <v>289884.89336776733</v>
      </c>
      <c r="F327" s="129">
        <v>3459.9999999962747</v>
      </c>
      <c r="G327" s="129">
        <v>3120</v>
      </c>
      <c r="H327" s="150" t="s">
        <v>313</v>
      </c>
    </row>
    <row r="329" spans="1:10" ht="12.75">
      <c r="A329" s="145" t="s">
        <v>22</v>
      </c>
      <c r="C329" s="151" t="s">
        <v>23</v>
      </c>
      <c r="D329" s="129">
        <v>287095.28209702176</v>
      </c>
      <c r="F329" s="129">
        <v>3459.9999999962747</v>
      </c>
      <c r="G329" s="129">
        <v>3120</v>
      </c>
      <c r="H329" s="129">
        <v>283807.9148403864</v>
      </c>
      <c r="I329" s="129">
        <v>-0.0001</v>
      </c>
      <c r="J329" s="129">
        <v>-0.0001</v>
      </c>
    </row>
    <row r="330" spans="1:8" ht="12.75">
      <c r="A330" s="128">
        <v>38390.81034722222</v>
      </c>
      <c r="C330" s="151" t="s">
        <v>24</v>
      </c>
      <c r="D330" s="129">
        <v>3844.251938629446</v>
      </c>
      <c r="H330" s="129">
        <v>3844.251938629446</v>
      </c>
    </row>
    <row r="332" spans="3:8" ht="12.75">
      <c r="C332" s="151" t="s">
        <v>25</v>
      </c>
      <c r="D332" s="129">
        <v>1.3390160613403288</v>
      </c>
      <c r="F332" s="129">
        <v>0</v>
      </c>
      <c r="G332" s="129">
        <v>0</v>
      </c>
      <c r="H332" s="129">
        <v>1.3545259795842741</v>
      </c>
    </row>
    <row r="333" spans="1:10" ht="12.75">
      <c r="A333" s="145" t="s">
        <v>14</v>
      </c>
      <c r="C333" s="146" t="s">
        <v>15</v>
      </c>
      <c r="D333" s="146" t="s">
        <v>16</v>
      </c>
      <c r="F333" s="146" t="s">
        <v>17</v>
      </c>
      <c r="G333" s="146" t="s">
        <v>18</v>
      </c>
      <c r="H333" s="146" t="s">
        <v>19</v>
      </c>
      <c r="I333" s="147" t="s">
        <v>20</v>
      </c>
      <c r="J333" s="146" t="s">
        <v>21</v>
      </c>
    </row>
    <row r="334" spans="1:8" ht="12.75">
      <c r="A334" s="148" t="s">
        <v>132</v>
      </c>
      <c r="C334" s="149">
        <v>334.94100000010803</v>
      </c>
      <c r="D334" s="129">
        <v>422497.75796222687</v>
      </c>
      <c r="F334" s="129">
        <v>25300</v>
      </c>
      <c r="G334" s="129">
        <v>51900</v>
      </c>
      <c r="H334" s="150" t="s">
        <v>314</v>
      </c>
    </row>
    <row r="336" spans="4:8" ht="12.75">
      <c r="D336" s="129">
        <v>424419.48290205</v>
      </c>
      <c r="F336" s="129">
        <v>25500</v>
      </c>
      <c r="G336" s="129">
        <v>55300</v>
      </c>
      <c r="H336" s="150" t="s">
        <v>315</v>
      </c>
    </row>
    <row r="338" spans="4:8" ht="12.75">
      <c r="D338" s="129">
        <v>410862.1004471779</v>
      </c>
      <c r="F338" s="129">
        <v>25400</v>
      </c>
      <c r="G338" s="129">
        <v>53000</v>
      </c>
      <c r="H338" s="150" t="s">
        <v>316</v>
      </c>
    </row>
    <row r="340" spans="1:10" ht="12.75">
      <c r="A340" s="145" t="s">
        <v>22</v>
      </c>
      <c r="C340" s="151" t="s">
        <v>23</v>
      </c>
      <c r="D340" s="129">
        <v>419259.78043715155</v>
      </c>
      <c r="F340" s="129">
        <v>25400</v>
      </c>
      <c r="G340" s="129">
        <v>53400</v>
      </c>
      <c r="H340" s="129">
        <v>373867.78043715155</v>
      </c>
      <c r="I340" s="129">
        <v>-0.0001</v>
      </c>
      <c r="J340" s="129">
        <v>-0.0001</v>
      </c>
    </row>
    <row r="341" spans="1:8" ht="12.75">
      <c r="A341" s="128">
        <v>38390.81083333334</v>
      </c>
      <c r="C341" s="151" t="s">
        <v>24</v>
      </c>
      <c r="D341" s="129">
        <v>7335.804563687242</v>
      </c>
      <c r="F341" s="129">
        <v>100</v>
      </c>
      <c r="G341" s="129">
        <v>1734.9351572897472</v>
      </c>
      <c r="H341" s="129">
        <v>7335.804563687242</v>
      </c>
    </row>
    <row r="343" spans="3:8" ht="12.75">
      <c r="C343" s="151" t="s">
        <v>25</v>
      </c>
      <c r="D343" s="129">
        <v>1.749703860465315</v>
      </c>
      <c r="F343" s="129">
        <v>0.3937007874015748</v>
      </c>
      <c r="G343" s="129">
        <v>3.2489422421156315</v>
      </c>
      <c r="H343" s="129">
        <v>1.9621387419664043</v>
      </c>
    </row>
    <row r="344" spans="1:10" ht="12.75">
      <c r="A344" s="145" t="s">
        <v>14</v>
      </c>
      <c r="C344" s="146" t="s">
        <v>15</v>
      </c>
      <c r="D344" s="146" t="s">
        <v>16</v>
      </c>
      <c r="F344" s="146" t="s">
        <v>17</v>
      </c>
      <c r="G344" s="146" t="s">
        <v>18</v>
      </c>
      <c r="H344" s="146" t="s">
        <v>19</v>
      </c>
      <c r="I344" s="147" t="s">
        <v>20</v>
      </c>
      <c r="J344" s="146" t="s">
        <v>21</v>
      </c>
    </row>
    <row r="345" spans="1:8" ht="12.75">
      <c r="A345" s="148" t="s">
        <v>136</v>
      </c>
      <c r="C345" s="149">
        <v>393.36599999992177</v>
      </c>
      <c r="D345" s="129">
        <v>3349113.348274231</v>
      </c>
      <c r="F345" s="129">
        <v>13200</v>
      </c>
      <c r="G345" s="129">
        <v>15500</v>
      </c>
      <c r="H345" s="150" t="s">
        <v>317</v>
      </c>
    </row>
    <row r="347" spans="4:8" ht="12.75">
      <c r="D347" s="129">
        <v>3575863.0138282776</v>
      </c>
      <c r="F347" s="129">
        <v>13900</v>
      </c>
      <c r="G347" s="129">
        <v>15200</v>
      </c>
      <c r="H347" s="150" t="s">
        <v>318</v>
      </c>
    </row>
    <row r="349" spans="4:8" ht="12.75">
      <c r="D349" s="129">
        <v>3497233.0785713196</v>
      </c>
      <c r="F349" s="129">
        <v>13700</v>
      </c>
      <c r="G349" s="129">
        <v>14900</v>
      </c>
      <c r="H349" s="150" t="s">
        <v>319</v>
      </c>
    </row>
    <row r="351" spans="1:10" ht="12.75">
      <c r="A351" s="145" t="s">
        <v>22</v>
      </c>
      <c r="C351" s="151" t="s">
        <v>23</v>
      </c>
      <c r="D351" s="129">
        <v>3474069.8135579424</v>
      </c>
      <c r="F351" s="129">
        <v>13600</v>
      </c>
      <c r="G351" s="129">
        <v>15200</v>
      </c>
      <c r="H351" s="129">
        <v>3459669.8135579424</v>
      </c>
      <c r="I351" s="129">
        <v>-0.0001</v>
      </c>
      <c r="J351" s="129">
        <v>-0.0001</v>
      </c>
    </row>
    <row r="352" spans="1:8" ht="12.75">
      <c r="A352" s="128">
        <v>38390.811319444445</v>
      </c>
      <c r="C352" s="151" t="s">
        <v>24</v>
      </c>
      <c r="D352" s="129">
        <v>115135.81259441681</v>
      </c>
      <c r="F352" s="129">
        <v>360.5551275463989</v>
      </c>
      <c r="G352" s="129">
        <v>300</v>
      </c>
      <c r="H352" s="129">
        <v>115135.81259441681</v>
      </c>
    </row>
    <row r="354" spans="3:8" ht="12.75">
      <c r="C354" s="151" t="s">
        <v>25</v>
      </c>
      <c r="D354" s="129">
        <v>3.31414792371433</v>
      </c>
      <c r="F354" s="129">
        <v>2.651140643723522</v>
      </c>
      <c r="G354" s="129">
        <v>1.9736842105263157</v>
      </c>
      <c r="H354" s="129">
        <v>3.327942225677616</v>
      </c>
    </row>
    <row r="355" spans="1:10" ht="12.75">
      <c r="A355" s="145" t="s">
        <v>14</v>
      </c>
      <c r="C355" s="146" t="s">
        <v>15</v>
      </c>
      <c r="D355" s="146" t="s">
        <v>16</v>
      </c>
      <c r="F355" s="146" t="s">
        <v>17</v>
      </c>
      <c r="G355" s="146" t="s">
        <v>18</v>
      </c>
      <c r="H355" s="146" t="s">
        <v>19</v>
      </c>
      <c r="I355" s="147" t="s">
        <v>20</v>
      </c>
      <c r="J355" s="146" t="s">
        <v>21</v>
      </c>
    </row>
    <row r="356" spans="1:8" ht="12.75">
      <c r="A356" s="148" t="s">
        <v>130</v>
      </c>
      <c r="C356" s="149">
        <v>396.15199999976903</v>
      </c>
      <c r="D356" s="129">
        <v>3796640.153541565</v>
      </c>
      <c r="F356" s="129">
        <v>77000</v>
      </c>
      <c r="G356" s="129">
        <v>78200</v>
      </c>
      <c r="H356" s="150" t="s">
        <v>320</v>
      </c>
    </row>
    <row r="358" spans="4:8" ht="12.75">
      <c r="D358" s="129">
        <v>3982357.1755828857</v>
      </c>
      <c r="F358" s="129">
        <v>76300</v>
      </c>
      <c r="G358" s="129">
        <v>78100</v>
      </c>
      <c r="H358" s="150" t="s">
        <v>321</v>
      </c>
    </row>
    <row r="360" spans="4:8" ht="12.75">
      <c r="D360" s="129">
        <v>3940914.5042686462</v>
      </c>
      <c r="F360" s="129">
        <v>77100</v>
      </c>
      <c r="G360" s="129">
        <v>78200</v>
      </c>
      <c r="H360" s="150" t="s">
        <v>322</v>
      </c>
    </row>
    <row r="362" spans="1:10" ht="12.75">
      <c r="A362" s="145" t="s">
        <v>22</v>
      </c>
      <c r="C362" s="151" t="s">
        <v>23</v>
      </c>
      <c r="D362" s="129">
        <v>3906637.277797699</v>
      </c>
      <c r="F362" s="129">
        <v>76800</v>
      </c>
      <c r="G362" s="129">
        <v>78166.66666666667</v>
      </c>
      <c r="H362" s="129">
        <v>3829161.257187315</v>
      </c>
      <c r="I362" s="129">
        <v>-0.0001</v>
      </c>
      <c r="J362" s="129">
        <v>-0.0001</v>
      </c>
    </row>
    <row r="363" spans="1:8" ht="12.75">
      <c r="A363" s="128">
        <v>38390.81178240741</v>
      </c>
      <c r="C363" s="151" t="s">
        <v>24</v>
      </c>
      <c r="D363" s="129">
        <v>97487.94417709642</v>
      </c>
      <c r="F363" s="129">
        <v>435.88989435406734</v>
      </c>
      <c r="G363" s="129">
        <v>57.73502691896257</v>
      </c>
      <c r="H363" s="129">
        <v>97487.94417709642</v>
      </c>
    </row>
    <row r="365" spans="3:8" ht="12.75">
      <c r="C365" s="151" t="s">
        <v>25</v>
      </c>
      <c r="D365" s="129">
        <v>2.495443964842664</v>
      </c>
      <c r="F365" s="129">
        <v>0.5675649666068586</v>
      </c>
      <c r="G365" s="129">
        <v>0.07386144168737215</v>
      </c>
      <c r="H365" s="129">
        <v>2.5459346741825537</v>
      </c>
    </row>
    <row r="366" spans="1:10" ht="12.75">
      <c r="A366" s="145" t="s">
        <v>14</v>
      </c>
      <c r="C366" s="146" t="s">
        <v>15</v>
      </c>
      <c r="D366" s="146" t="s">
        <v>16</v>
      </c>
      <c r="F366" s="146" t="s">
        <v>17</v>
      </c>
      <c r="G366" s="146" t="s">
        <v>18</v>
      </c>
      <c r="H366" s="146" t="s">
        <v>19</v>
      </c>
      <c r="I366" s="147" t="s">
        <v>20</v>
      </c>
      <c r="J366" s="146" t="s">
        <v>21</v>
      </c>
    </row>
    <row r="367" spans="1:8" ht="12.75">
      <c r="A367" s="148" t="s">
        <v>137</v>
      </c>
      <c r="C367" s="149">
        <v>589.5920000001788</v>
      </c>
      <c r="D367" s="129">
        <v>221110.6961362362</v>
      </c>
      <c r="F367" s="129">
        <v>2790</v>
      </c>
      <c r="G367" s="129">
        <v>2580</v>
      </c>
      <c r="H367" s="150" t="s">
        <v>323</v>
      </c>
    </row>
    <row r="369" spans="4:8" ht="12.75">
      <c r="D369" s="129">
        <v>233457.82054495811</v>
      </c>
      <c r="F369" s="129">
        <v>2860</v>
      </c>
      <c r="G369" s="129">
        <v>2580</v>
      </c>
      <c r="H369" s="150" t="s">
        <v>324</v>
      </c>
    </row>
    <row r="371" spans="4:8" ht="12.75">
      <c r="D371" s="129">
        <v>240459.7967057228</v>
      </c>
      <c r="F371" s="129">
        <v>2750</v>
      </c>
      <c r="G371" s="129">
        <v>2520</v>
      </c>
      <c r="H371" s="150" t="s">
        <v>325</v>
      </c>
    </row>
    <row r="373" spans="1:10" ht="12.75">
      <c r="A373" s="145" t="s">
        <v>22</v>
      </c>
      <c r="C373" s="151" t="s">
        <v>23</v>
      </c>
      <c r="D373" s="129">
        <v>231676.10446230572</v>
      </c>
      <c r="F373" s="129">
        <v>2800</v>
      </c>
      <c r="G373" s="129">
        <v>2560</v>
      </c>
      <c r="H373" s="129">
        <v>228996.10446230572</v>
      </c>
      <c r="I373" s="129">
        <v>-0.0001</v>
      </c>
      <c r="J373" s="129">
        <v>-0.0001</v>
      </c>
    </row>
    <row r="374" spans="1:8" ht="12.75">
      <c r="A374" s="128">
        <v>38390.81228009259</v>
      </c>
      <c r="C374" s="151" t="s">
        <v>24</v>
      </c>
      <c r="D374" s="129">
        <v>9796.82639232758</v>
      </c>
      <c r="F374" s="129">
        <v>55.67764362830022</v>
      </c>
      <c r="G374" s="129">
        <v>34.64101615137754</v>
      </c>
      <c r="H374" s="129">
        <v>9796.82639232758</v>
      </c>
    </row>
    <row r="376" spans="3:8" ht="12.75">
      <c r="C376" s="151" t="s">
        <v>25</v>
      </c>
      <c r="D376" s="129">
        <v>4.22867365413663</v>
      </c>
      <c r="F376" s="129">
        <v>1.9884872724392935</v>
      </c>
      <c r="G376" s="129">
        <v>1.3531646934131853</v>
      </c>
      <c r="H376" s="129">
        <v>4.278162903832367</v>
      </c>
    </row>
    <row r="377" spans="1:10" ht="12.75">
      <c r="A377" s="145" t="s">
        <v>14</v>
      </c>
      <c r="C377" s="146" t="s">
        <v>15</v>
      </c>
      <c r="D377" s="146" t="s">
        <v>16</v>
      </c>
      <c r="F377" s="146" t="s">
        <v>17</v>
      </c>
      <c r="G377" s="146" t="s">
        <v>18</v>
      </c>
      <c r="H377" s="146" t="s">
        <v>19</v>
      </c>
      <c r="I377" s="147" t="s">
        <v>20</v>
      </c>
      <c r="J377" s="146" t="s">
        <v>21</v>
      </c>
    </row>
    <row r="378" spans="1:8" ht="12.75">
      <c r="A378" s="148" t="s">
        <v>138</v>
      </c>
      <c r="C378" s="149">
        <v>766.4900000002235</v>
      </c>
      <c r="D378" s="129">
        <v>2699.3656010478735</v>
      </c>
      <c r="F378" s="129">
        <v>1901.9999999981374</v>
      </c>
      <c r="G378" s="129">
        <v>1791</v>
      </c>
      <c r="H378" s="150" t="s">
        <v>326</v>
      </c>
    </row>
    <row r="380" spans="4:8" ht="12.75">
      <c r="D380" s="129">
        <v>2549.7408494204283</v>
      </c>
      <c r="F380" s="129">
        <v>1715</v>
      </c>
      <c r="G380" s="129">
        <v>1804.9999999981374</v>
      </c>
      <c r="H380" s="150" t="s">
        <v>327</v>
      </c>
    </row>
    <row r="382" spans="4:8" ht="12.75">
      <c r="D382" s="129">
        <v>2661.1399323418736</v>
      </c>
      <c r="F382" s="129">
        <v>1784</v>
      </c>
      <c r="G382" s="129">
        <v>1665</v>
      </c>
      <c r="H382" s="150" t="s">
        <v>328</v>
      </c>
    </row>
    <row r="384" spans="1:10" ht="12.75">
      <c r="A384" s="145" t="s">
        <v>22</v>
      </c>
      <c r="C384" s="151" t="s">
        <v>23</v>
      </c>
      <c r="D384" s="129">
        <v>2636.748794270058</v>
      </c>
      <c r="F384" s="129">
        <v>1800.3333333327123</v>
      </c>
      <c r="G384" s="129">
        <v>1753.6666666660458</v>
      </c>
      <c r="H384" s="129">
        <v>860.6593633763705</v>
      </c>
      <c r="I384" s="129">
        <v>-0.0001</v>
      </c>
      <c r="J384" s="129">
        <v>-0.0001</v>
      </c>
    </row>
    <row r="385" spans="1:8" ht="12.75">
      <c r="A385" s="128">
        <v>38390.81277777778</v>
      </c>
      <c r="C385" s="151" t="s">
        <v>24</v>
      </c>
      <c r="D385" s="129">
        <v>77.73729662923039</v>
      </c>
      <c r="F385" s="129">
        <v>94.5639113676258</v>
      </c>
      <c r="G385" s="129">
        <v>77.10598766138186</v>
      </c>
      <c r="H385" s="129">
        <v>77.73729662923039</v>
      </c>
    </row>
    <row r="387" spans="3:8" ht="12.75">
      <c r="C387" s="151" t="s">
        <v>25</v>
      </c>
      <c r="D387" s="129">
        <v>2.9482253598887387</v>
      </c>
      <c r="F387" s="129">
        <v>5.252577931919559</v>
      </c>
      <c r="G387" s="129">
        <v>4.396844002741447</v>
      </c>
      <c r="H387" s="129">
        <v>9.032295462895638</v>
      </c>
    </row>
    <row r="388" spans="1:16" ht="12.75">
      <c r="A388" s="139" t="s">
        <v>83</v>
      </c>
      <c r="B388" s="134" t="s">
        <v>157</v>
      </c>
      <c r="D388" s="139" t="s">
        <v>84</v>
      </c>
      <c r="E388" s="134" t="s">
        <v>85</v>
      </c>
      <c r="F388" s="135" t="s">
        <v>28</v>
      </c>
      <c r="G388" s="140" t="s">
        <v>87</v>
      </c>
      <c r="H388" s="141">
        <v>1</v>
      </c>
      <c r="I388" s="142" t="s">
        <v>88</v>
      </c>
      <c r="J388" s="141">
        <v>4</v>
      </c>
      <c r="K388" s="140" t="s">
        <v>89</v>
      </c>
      <c r="L388" s="143">
        <v>1</v>
      </c>
      <c r="M388" s="140" t="s">
        <v>90</v>
      </c>
      <c r="N388" s="144">
        <v>1</v>
      </c>
      <c r="O388" s="140" t="s">
        <v>91</v>
      </c>
      <c r="P388" s="144">
        <v>1</v>
      </c>
    </row>
    <row r="390" spans="1:10" ht="12.75">
      <c r="A390" s="145" t="s">
        <v>14</v>
      </c>
      <c r="C390" s="146" t="s">
        <v>15</v>
      </c>
      <c r="D390" s="146" t="s">
        <v>16</v>
      </c>
      <c r="F390" s="146" t="s">
        <v>17</v>
      </c>
      <c r="G390" s="146" t="s">
        <v>18</v>
      </c>
      <c r="H390" s="146" t="s">
        <v>19</v>
      </c>
      <c r="I390" s="147" t="s">
        <v>20</v>
      </c>
      <c r="J390" s="146" t="s">
        <v>21</v>
      </c>
    </row>
    <row r="391" spans="1:8" ht="12.75">
      <c r="A391" s="148" t="s">
        <v>115</v>
      </c>
      <c r="C391" s="149">
        <v>178.2290000000503</v>
      </c>
      <c r="D391" s="129">
        <v>397.71970571624115</v>
      </c>
      <c r="F391" s="129">
        <v>234.99999999976717</v>
      </c>
      <c r="G391" s="129">
        <v>264</v>
      </c>
      <c r="H391" s="150" t="s">
        <v>329</v>
      </c>
    </row>
    <row r="393" spans="4:8" ht="12.75">
      <c r="D393" s="129">
        <v>410.8579945387319</v>
      </c>
      <c r="F393" s="129">
        <v>248</v>
      </c>
      <c r="G393" s="129">
        <v>243.99999999976717</v>
      </c>
      <c r="H393" s="150" t="s">
        <v>330</v>
      </c>
    </row>
    <row r="395" spans="4:8" ht="12.75">
      <c r="D395" s="129">
        <v>417.9032753324136</v>
      </c>
      <c r="F395" s="129">
        <v>247.00000000023283</v>
      </c>
      <c r="G395" s="129">
        <v>246</v>
      </c>
      <c r="H395" s="150" t="s">
        <v>331</v>
      </c>
    </row>
    <row r="397" spans="1:8" ht="12.75">
      <c r="A397" s="145" t="s">
        <v>22</v>
      </c>
      <c r="C397" s="151" t="s">
        <v>23</v>
      </c>
      <c r="D397" s="129">
        <v>408.82699186246225</v>
      </c>
      <c r="F397" s="129">
        <v>243.33333333333331</v>
      </c>
      <c r="G397" s="129">
        <v>251.33333333325572</v>
      </c>
      <c r="H397" s="129">
        <v>160.42848162042569</v>
      </c>
    </row>
    <row r="398" spans="1:8" ht="12.75">
      <c r="A398" s="128">
        <v>38390.81505787037</v>
      </c>
      <c r="C398" s="151" t="s">
        <v>24</v>
      </c>
      <c r="D398" s="129">
        <v>10.243917683971038</v>
      </c>
      <c r="F398" s="129">
        <v>7.234178138263344</v>
      </c>
      <c r="G398" s="129">
        <v>11.015141094649989</v>
      </c>
      <c r="H398" s="129">
        <v>10.243917683971038</v>
      </c>
    </row>
    <row r="400" spans="3:8" ht="12.75">
      <c r="C400" s="151" t="s">
        <v>25</v>
      </c>
      <c r="D400" s="129">
        <v>2.5056852624391546</v>
      </c>
      <c r="F400" s="129">
        <v>2.9729499198342517</v>
      </c>
      <c r="G400" s="129">
        <v>4.382682133151216</v>
      </c>
      <c r="H400" s="129">
        <v>6.3853485244647405</v>
      </c>
    </row>
    <row r="401" spans="1:10" ht="12.75">
      <c r="A401" s="145" t="s">
        <v>14</v>
      </c>
      <c r="C401" s="146" t="s">
        <v>15</v>
      </c>
      <c r="D401" s="146" t="s">
        <v>16</v>
      </c>
      <c r="F401" s="146" t="s">
        <v>17</v>
      </c>
      <c r="G401" s="146" t="s">
        <v>18</v>
      </c>
      <c r="H401" s="146" t="s">
        <v>19</v>
      </c>
      <c r="I401" s="147" t="s">
        <v>20</v>
      </c>
      <c r="J401" s="146" t="s">
        <v>21</v>
      </c>
    </row>
    <row r="402" spans="1:8" ht="12.75">
      <c r="A402" s="148" t="s">
        <v>131</v>
      </c>
      <c r="C402" s="149">
        <v>251.61100000003353</v>
      </c>
      <c r="D402" s="129">
        <v>2805644.8303489685</v>
      </c>
      <c r="F402" s="129">
        <v>22900</v>
      </c>
      <c r="G402" s="129">
        <v>21500</v>
      </c>
      <c r="H402" s="150" t="s">
        <v>332</v>
      </c>
    </row>
    <row r="404" spans="4:8" ht="12.75">
      <c r="D404" s="129">
        <v>2911997.8811569214</v>
      </c>
      <c r="F404" s="129">
        <v>22700</v>
      </c>
      <c r="G404" s="129">
        <v>21400</v>
      </c>
      <c r="H404" s="150" t="s">
        <v>333</v>
      </c>
    </row>
    <row r="406" spans="4:8" ht="12.75">
      <c r="D406" s="129">
        <v>2718100.9678764343</v>
      </c>
      <c r="F406" s="129">
        <v>23800</v>
      </c>
      <c r="G406" s="129">
        <v>21100</v>
      </c>
      <c r="H406" s="150" t="s">
        <v>334</v>
      </c>
    </row>
    <row r="408" spans="1:10" ht="12.75">
      <c r="A408" s="145" t="s">
        <v>22</v>
      </c>
      <c r="C408" s="151" t="s">
        <v>23</v>
      </c>
      <c r="D408" s="129">
        <v>2811914.5597941084</v>
      </c>
      <c r="F408" s="129">
        <v>23133.333333333336</v>
      </c>
      <c r="G408" s="129">
        <v>21333.333333333336</v>
      </c>
      <c r="H408" s="129">
        <v>2789690.0983118154</v>
      </c>
      <c r="I408" s="129">
        <v>-0.0001</v>
      </c>
      <c r="J408" s="129">
        <v>-0.0001</v>
      </c>
    </row>
    <row r="409" spans="1:8" ht="12.75">
      <c r="A409" s="128">
        <v>38390.815567129626</v>
      </c>
      <c r="C409" s="151" t="s">
        <v>24</v>
      </c>
      <c r="D409" s="129">
        <v>97100.38813212849</v>
      </c>
      <c r="F409" s="129">
        <v>585.9465277082315</v>
      </c>
      <c r="G409" s="129">
        <v>208.16659994661327</v>
      </c>
      <c r="H409" s="129">
        <v>97100.38813212849</v>
      </c>
    </row>
    <row r="411" spans="3:8" ht="12.75">
      <c r="C411" s="151" t="s">
        <v>25</v>
      </c>
      <c r="D411" s="129">
        <v>3.4531770460066293</v>
      </c>
      <c r="F411" s="129">
        <v>2.53291006213933</v>
      </c>
      <c r="G411" s="129">
        <v>0.9757809372497497</v>
      </c>
      <c r="H411" s="129">
        <v>3.480687270277402</v>
      </c>
    </row>
    <row r="412" spans="1:10" ht="12.75">
      <c r="A412" s="145" t="s">
        <v>14</v>
      </c>
      <c r="C412" s="146" t="s">
        <v>15</v>
      </c>
      <c r="D412" s="146" t="s">
        <v>16</v>
      </c>
      <c r="F412" s="146" t="s">
        <v>17</v>
      </c>
      <c r="G412" s="146" t="s">
        <v>18</v>
      </c>
      <c r="H412" s="146" t="s">
        <v>19</v>
      </c>
      <c r="I412" s="147" t="s">
        <v>20</v>
      </c>
      <c r="J412" s="146" t="s">
        <v>21</v>
      </c>
    </row>
    <row r="413" spans="1:8" ht="12.75">
      <c r="A413" s="148" t="s">
        <v>134</v>
      </c>
      <c r="C413" s="149">
        <v>257.6099999998696</v>
      </c>
      <c r="D413" s="129">
        <v>274846.81422138214</v>
      </c>
      <c r="F413" s="129">
        <v>10627.5</v>
      </c>
      <c r="G413" s="129">
        <v>8385</v>
      </c>
      <c r="H413" s="150" t="s">
        <v>335</v>
      </c>
    </row>
    <row r="415" spans="4:8" ht="12.75">
      <c r="D415" s="129">
        <v>279400.48346710205</v>
      </c>
      <c r="F415" s="129">
        <v>10102.5</v>
      </c>
      <c r="G415" s="129">
        <v>8337.5</v>
      </c>
      <c r="H415" s="150" t="s">
        <v>336</v>
      </c>
    </row>
    <row r="417" spans="4:8" ht="12.75">
      <c r="D417" s="129">
        <v>283804.64408254623</v>
      </c>
      <c r="F417" s="129">
        <v>10215</v>
      </c>
      <c r="G417" s="129">
        <v>8427.5</v>
      </c>
      <c r="H417" s="150" t="s">
        <v>337</v>
      </c>
    </row>
    <row r="419" spans="1:10" ht="12.75">
      <c r="A419" s="145" t="s">
        <v>22</v>
      </c>
      <c r="C419" s="151" t="s">
        <v>23</v>
      </c>
      <c r="D419" s="129">
        <v>279350.64725701016</v>
      </c>
      <c r="F419" s="129">
        <v>10315</v>
      </c>
      <c r="G419" s="129">
        <v>8383.333333333334</v>
      </c>
      <c r="H419" s="129">
        <v>270001.4805903435</v>
      </c>
      <c r="I419" s="129">
        <v>-0.0001</v>
      </c>
      <c r="J419" s="129">
        <v>-0.0001</v>
      </c>
    </row>
    <row r="420" spans="1:8" ht="12.75">
      <c r="A420" s="128">
        <v>38390.81621527778</v>
      </c>
      <c r="C420" s="151" t="s">
        <v>24</v>
      </c>
      <c r="D420" s="129">
        <v>4479.1228707485825</v>
      </c>
      <c r="F420" s="129">
        <v>276.41680484369977</v>
      </c>
      <c r="G420" s="129">
        <v>45.023142197466996</v>
      </c>
      <c r="H420" s="129">
        <v>4479.1228707485825</v>
      </c>
    </row>
    <row r="422" spans="3:8" ht="12.75">
      <c r="C422" s="151" t="s">
        <v>25</v>
      </c>
      <c r="D422" s="129">
        <v>1.6034052237679866</v>
      </c>
      <c r="F422" s="129">
        <v>2.6797557425467744</v>
      </c>
      <c r="G422" s="129">
        <v>0.5370553741248547</v>
      </c>
      <c r="H422" s="129">
        <v>1.6589252995780708</v>
      </c>
    </row>
    <row r="423" spans="1:10" ht="12.75">
      <c r="A423" s="145" t="s">
        <v>14</v>
      </c>
      <c r="C423" s="146" t="s">
        <v>15</v>
      </c>
      <c r="D423" s="146" t="s">
        <v>16</v>
      </c>
      <c r="F423" s="146" t="s">
        <v>17</v>
      </c>
      <c r="G423" s="146" t="s">
        <v>18</v>
      </c>
      <c r="H423" s="146" t="s">
        <v>19</v>
      </c>
      <c r="I423" s="147" t="s">
        <v>20</v>
      </c>
      <c r="J423" s="146" t="s">
        <v>21</v>
      </c>
    </row>
    <row r="424" spans="1:8" ht="12.75">
      <c r="A424" s="148" t="s">
        <v>133</v>
      </c>
      <c r="C424" s="149">
        <v>259.9399999999441</v>
      </c>
      <c r="D424" s="129">
        <v>2971041.2873535156</v>
      </c>
      <c r="F424" s="129">
        <v>21775</v>
      </c>
      <c r="G424" s="129">
        <v>19525</v>
      </c>
      <c r="H424" s="150" t="s">
        <v>338</v>
      </c>
    </row>
    <row r="426" spans="4:8" ht="12.75">
      <c r="D426" s="129">
        <v>2922970.2546424866</v>
      </c>
      <c r="F426" s="129">
        <v>21275</v>
      </c>
      <c r="G426" s="129">
        <v>19475</v>
      </c>
      <c r="H426" s="150" t="s">
        <v>339</v>
      </c>
    </row>
    <row r="428" spans="4:8" ht="12.75">
      <c r="D428" s="129">
        <v>3029553.2082214355</v>
      </c>
      <c r="F428" s="129">
        <v>21700</v>
      </c>
      <c r="G428" s="129">
        <v>19425</v>
      </c>
      <c r="H428" s="150" t="s">
        <v>340</v>
      </c>
    </row>
    <row r="430" spans="1:10" ht="12.75">
      <c r="A430" s="145" t="s">
        <v>22</v>
      </c>
      <c r="C430" s="151" t="s">
        <v>23</v>
      </c>
      <c r="D430" s="129">
        <v>2974521.5834058123</v>
      </c>
      <c r="F430" s="129">
        <v>21583.333333333336</v>
      </c>
      <c r="G430" s="129">
        <v>19475</v>
      </c>
      <c r="H430" s="129">
        <v>2953981.768590998</v>
      </c>
      <c r="I430" s="129">
        <v>-0.0001</v>
      </c>
      <c r="J430" s="129">
        <v>-0.0001</v>
      </c>
    </row>
    <row r="431" spans="1:8" ht="12.75">
      <c r="A431" s="128">
        <v>38390.81688657407</v>
      </c>
      <c r="C431" s="151" t="s">
        <v>24</v>
      </c>
      <c r="D431" s="129">
        <v>53376.641369266894</v>
      </c>
      <c r="F431" s="129">
        <v>269.64482812272394</v>
      </c>
      <c r="G431" s="129">
        <v>50</v>
      </c>
      <c r="H431" s="129">
        <v>53376.641369266894</v>
      </c>
    </row>
    <row r="433" spans="3:8" ht="12.75">
      <c r="C433" s="151" t="s">
        <v>25</v>
      </c>
      <c r="D433" s="129">
        <v>1.7944613905995228</v>
      </c>
      <c r="F433" s="129">
        <v>1.2493196669778712</v>
      </c>
      <c r="G433" s="129">
        <v>0.25673940949935814</v>
      </c>
      <c r="H433" s="129">
        <v>1.8069387542200936</v>
      </c>
    </row>
    <row r="434" spans="1:10" ht="12.75">
      <c r="A434" s="145" t="s">
        <v>14</v>
      </c>
      <c r="C434" s="146" t="s">
        <v>15</v>
      </c>
      <c r="D434" s="146" t="s">
        <v>16</v>
      </c>
      <c r="F434" s="146" t="s">
        <v>17</v>
      </c>
      <c r="G434" s="146" t="s">
        <v>18</v>
      </c>
      <c r="H434" s="146" t="s">
        <v>19</v>
      </c>
      <c r="I434" s="147" t="s">
        <v>20</v>
      </c>
      <c r="J434" s="146" t="s">
        <v>21</v>
      </c>
    </row>
    <row r="435" spans="1:8" ht="12.75">
      <c r="A435" s="148" t="s">
        <v>135</v>
      </c>
      <c r="C435" s="149">
        <v>285.2129999999888</v>
      </c>
      <c r="D435" s="129">
        <v>562408.5724124908</v>
      </c>
      <c r="F435" s="129">
        <v>11525</v>
      </c>
      <c r="G435" s="129">
        <v>10700</v>
      </c>
      <c r="H435" s="150" t="s">
        <v>341</v>
      </c>
    </row>
    <row r="437" spans="4:8" ht="12.75">
      <c r="D437" s="129">
        <v>556507.367067337</v>
      </c>
      <c r="F437" s="129">
        <v>11450</v>
      </c>
      <c r="G437" s="129">
        <v>10775</v>
      </c>
      <c r="H437" s="150" t="s">
        <v>342</v>
      </c>
    </row>
    <row r="439" spans="4:8" ht="12.75">
      <c r="D439" s="129">
        <v>528935.8810091019</v>
      </c>
      <c r="F439" s="129">
        <v>11425</v>
      </c>
      <c r="G439" s="129">
        <v>10700</v>
      </c>
      <c r="H439" s="150" t="s">
        <v>343</v>
      </c>
    </row>
    <row r="441" spans="1:10" ht="12.75">
      <c r="A441" s="145" t="s">
        <v>22</v>
      </c>
      <c r="C441" s="151" t="s">
        <v>23</v>
      </c>
      <c r="D441" s="129">
        <v>549283.9401629766</v>
      </c>
      <c r="F441" s="129">
        <v>11466.666666666668</v>
      </c>
      <c r="G441" s="129">
        <v>10725</v>
      </c>
      <c r="H441" s="129">
        <v>538227.3079232035</v>
      </c>
      <c r="I441" s="129">
        <v>-0.0001</v>
      </c>
      <c r="J441" s="129">
        <v>-0.0001</v>
      </c>
    </row>
    <row r="442" spans="1:8" ht="12.75">
      <c r="A442" s="128">
        <v>38390.81756944444</v>
      </c>
      <c r="C442" s="151" t="s">
        <v>24</v>
      </c>
      <c r="D442" s="129">
        <v>17867.251876789724</v>
      </c>
      <c r="F442" s="129">
        <v>52.04164998665332</v>
      </c>
      <c r="G442" s="129">
        <v>43.30127018922193</v>
      </c>
      <c r="H442" s="129">
        <v>17867.251876789724</v>
      </c>
    </row>
    <row r="444" spans="3:8" ht="12.75">
      <c r="C444" s="151" t="s">
        <v>25</v>
      </c>
      <c r="D444" s="129">
        <v>3.2528261924949744</v>
      </c>
      <c r="F444" s="129">
        <v>0.4538515987208139</v>
      </c>
      <c r="G444" s="129">
        <v>0.4037414469857523</v>
      </c>
      <c r="H444" s="129">
        <v>3.3196479654167046</v>
      </c>
    </row>
    <row r="445" spans="1:10" ht="12.75">
      <c r="A445" s="145" t="s">
        <v>14</v>
      </c>
      <c r="C445" s="146" t="s">
        <v>15</v>
      </c>
      <c r="D445" s="146" t="s">
        <v>16</v>
      </c>
      <c r="F445" s="146" t="s">
        <v>17</v>
      </c>
      <c r="G445" s="146" t="s">
        <v>18</v>
      </c>
      <c r="H445" s="146" t="s">
        <v>19</v>
      </c>
      <c r="I445" s="147" t="s">
        <v>20</v>
      </c>
      <c r="J445" s="146" t="s">
        <v>21</v>
      </c>
    </row>
    <row r="446" spans="1:8" ht="12.75">
      <c r="A446" s="148" t="s">
        <v>131</v>
      </c>
      <c r="C446" s="149">
        <v>288.1579999998212</v>
      </c>
      <c r="D446" s="129">
        <v>296524.0137219429</v>
      </c>
      <c r="F446" s="129">
        <v>3590.0000000037253</v>
      </c>
      <c r="G446" s="129">
        <v>3209.9999999962747</v>
      </c>
      <c r="H446" s="150" t="s">
        <v>344</v>
      </c>
    </row>
    <row r="448" spans="4:8" ht="12.75">
      <c r="D448" s="129">
        <v>295115.8781018257</v>
      </c>
      <c r="F448" s="129">
        <v>3590.0000000037253</v>
      </c>
      <c r="G448" s="129">
        <v>3209.9999999962747</v>
      </c>
      <c r="H448" s="150" t="s">
        <v>345</v>
      </c>
    </row>
    <row r="450" spans="4:8" ht="12.75">
      <c r="D450" s="129">
        <v>294264.3630056381</v>
      </c>
      <c r="F450" s="129">
        <v>3590.0000000037253</v>
      </c>
      <c r="G450" s="129">
        <v>3209.9999999962747</v>
      </c>
      <c r="H450" s="150" t="s">
        <v>346</v>
      </c>
    </row>
    <row r="452" spans="1:10" ht="12.75">
      <c r="A452" s="145" t="s">
        <v>22</v>
      </c>
      <c r="C452" s="151" t="s">
        <v>23</v>
      </c>
      <c r="D452" s="129">
        <v>295301.41827646893</v>
      </c>
      <c r="F452" s="129">
        <v>3590.0000000037253</v>
      </c>
      <c r="G452" s="129">
        <v>3209.9999999962747</v>
      </c>
      <c r="H452" s="129">
        <v>291904.3607543451</v>
      </c>
      <c r="I452" s="129">
        <v>-0.0001</v>
      </c>
      <c r="J452" s="129">
        <v>-0.0001</v>
      </c>
    </row>
    <row r="453" spans="1:8" ht="12.75">
      <c r="A453" s="128">
        <v>38390.81798611111</v>
      </c>
      <c r="C453" s="151" t="s">
        <v>24</v>
      </c>
      <c r="D453" s="129">
        <v>1141.1942022458682</v>
      </c>
      <c r="G453" s="129">
        <v>5.638186222554939E-05</v>
      </c>
      <c r="H453" s="129">
        <v>1141.1942022458682</v>
      </c>
    </row>
    <row r="455" spans="3:8" ht="12.75">
      <c r="C455" s="151" t="s">
        <v>25</v>
      </c>
      <c r="D455" s="129">
        <v>0.3864506336970763</v>
      </c>
      <c r="F455" s="129">
        <v>0</v>
      </c>
      <c r="G455" s="129">
        <v>1.7564443060939195E-06</v>
      </c>
      <c r="H455" s="129">
        <v>0.39094798011813564</v>
      </c>
    </row>
    <row r="456" spans="1:10" ht="12.75">
      <c r="A456" s="145" t="s">
        <v>14</v>
      </c>
      <c r="C456" s="146" t="s">
        <v>15</v>
      </c>
      <c r="D456" s="146" t="s">
        <v>16</v>
      </c>
      <c r="F456" s="146" t="s">
        <v>17</v>
      </c>
      <c r="G456" s="146" t="s">
        <v>18</v>
      </c>
      <c r="H456" s="146" t="s">
        <v>19</v>
      </c>
      <c r="I456" s="147" t="s">
        <v>20</v>
      </c>
      <c r="J456" s="146" t="s">
        <v>21</v>
      </c>
    </row>
    <row r="457" spans="1:8" ht="12.75">
      <c r="A457" s="148" t="s">
        <v>132</v>
      </c>
      <c r="C457" s="149">
        <v>334.94100000010803</v>
      </c>
      <c r="D457" s="129">
        <v>1116565.9845199585</v>
      </c>
      <c r="F457" s="129">
        <v>29600</v>
      </c>
      <c r="G457" s="129">
        <v>130400</v>
      </c>
      <c r="H457" s="150" t="s">
        <v>347</v>
      </c>
    </row>
    <row r="459" spans="4:8" ht="12.75">
      <c r="D459" s="129">
        <v>1166407.5240421295</v>
      </c>
      <c r="F459" s="129">
        <v>28700</v>
      </c>
      <c r="G459" s="129">
        <v>146000</v>
      </c>
      <c r="H459" s="150" t="s">
        <v>348</v>
      </c>
    </row>
    <row r="461" spans="4:8" ht="12.75">
      <c r="D461" s="129">
        <v>1124108.6476154327</v>
      </c>
      <c r="F461" s="129">
        <v>29300</v>
      </c>
      <c r="G461" s="129">
        <v>145900</v>
      </c>
      <c r="H461" s="150" t="s">
        <v>349</v>
      </c>
    </row>
    <row r="463" spans="1:10" ht="12.75">
      <c r="A463" s="145" t="s">
        <v>22</v>
      </c>
      <c r="C463" s="151" t="s">
        <v>23</v>
      </c>
      <c r="D463" s="129">
        <v>1135694.0520591736</v>
      </c>
      <c r="F463" s="129">
        <v>29200</v>
      </c>
      <c r="G463" s="129">
        <v>140766.66666666666</v>
      </c>
      <c r="H463" s="129">
        <v>1026835.4520591736</v>
      </c>
      <c r="I463" s="129">
        <v>-0.0001</v>
      </c>
      <c r="J463" s="129">
        <v>-0.0001</v>
      </c>
    </row>
    <row r="464" spans="1:8" ht="12.75">
      <c r="A464" s="128">
        <v>38390.81847222222</v>
      </c>
      <c r="C464" s="151" t="s">
        <v>24</v>
      </c>
      <c r="D464" s="129">
        <v>26864.678717199153</v>
      </c>
      <c r="F464" s="129">
        <v>458.25756949558405</v>
      </c>
      <c r="G464" s="129">
        <v>8977.935917199084</v>
      </c>
      <c r="H464" s="129">
        <v>26864.678717199153</v>
      </c>
    </row>
    <row r="466" spans="3:8" ht="12.75">
      <c r="C466" s="151" t="s">
        <v>25</v>
      </c>
      <c r="D466" s="129">
        <v>2.365485552071854</v>
      </c>
      <c r="F466" s="129">
        <v>1.5693752379985755</v>
      </c>
      <c r="G466" s="129">
        <v>6.377884857115143</v>
      </c>
      <c r="H466" s="129">
        <v>2.6162593688527043</v>
      </c>
    </row>
    <row r="467" spans="1:10" ht="12.75">
      <c r="A467" s="145" t="s">
        <v>14</v>
      </c>
      <c r="C467" s="146" t="s">
        <v>15</v>
      </c>
      <c r="D467" s="146" t="s">
        <v>16</v>
      </c>
      <c r="F467" s="146" t="s">
        <v>17</v>
      </c>
      <c r="G467" s="146" t="s">
        <v>18</v>
      </c>
      <c r="H467" s="146" t="s">
        <v>19</v>
      </c>
      <c r="I467" s="147" t="s">
        <v>20</v>
      </c>
      <c r="J467" s="146" t="s">
        <v>21</v>
      </c>
    </row>
    <row r="468" spans="1:8" ht="12.75">
      <c r="A468" s="148" t="s">
        <v>136</v>
      </c>
      <c r="C468" s="149">
        <v>393.36599999992177</v>
      </c>
      <c r="D468" s="129">
        <v>3230420.019241333</v>
      </c>
      <c r="F468" s="129">
        <v>13200</v>
      </c>
      <c r="G468" s="129">
        <v>14200</v>
      </c>
      <c r="H468" s="150" t="s">
        <v>350</v>
      </c>
    </row>
    <row r="470" spans="4:8" ht="12.75">
      <c r="D470" s="129">
        <v>3170706.7340507507</v>
      </c>
      <c r="F470" s="129">
        <v>13700</v>
      </c>
      <c r="G470" s="129">
        <v>13300</v>
      </c>
      <c r="H470" s="150" t="s">
        <v>351</v>
      </c>
    </row>
    <row r="472" spans="4:8" ht="12.75">
      <c r="D472" s="129">
        <v>3197064.380466461</v>
      </c>
      <c r="F472" s="129">
        <v>13000</v>
      </c>
      <c r="G472" s="129">
        <v>13400</v>
      </c>
      <c r="H472" s="150" t="s">
        <v>352</v>
      </c>
    </row>
    <row r="474" spans="1:10" ht="12.75">
      <c r="A474" s="145" t="s">
        <v>22</v>
      </c>
      <c r="C474" s="151" t="s">
        <v>23</v>
      </c>
      <c r="D474" s="129">
        <v>3199397.0445861816</v>
      </c>
      <c r="F474" s="129">
        <v>13300</v>
      </c>
      <c r="G474" s="129">
        <v>13633.333333333332</v>
      </c>
      <c r="H474" s="129">
        <v>3185930.3779195147</v>
      </c>
      <c r="I474" s="129">
        <v>-0.0001</v>
      </c>
      <c r="J474" s="129">
        <v>-0.0001</v>
      </c>
    </row>
    <row r="475" spans="1:8" ht="12.75">
      <c r="A475" s="128">
        <v>38390.81894675926</v>
      </c>
      <c r="C475" s="151" t="s">
        <v>24</v>
      </c>
      <c r="D475" s="129">
        <v>29924.90766039777</v>
      </c>
      <c r="F475" s="129">
        <v>360.5551275463989</v>
      </c>
      <c r="G475" s="129">
        <v>493.28828623162474</v>
      </c>
      <c r="H475" s="129">
        <v>29924.90766039777</v>
      </c>
    </row>
    <row r="477" spans="3:8" ht="12.75">
      <c r="C477" s="151" t="s">
        <v>25</v>
      </c>
      <c r="D477" s="129">
        <v>0.9353296025272891</v>
      </c>
      <c r="F477" s="129">
        <v>2.7109408086195415</v>
      </c>
      <c r="G477" s="129">
        <v>3.6182514882515266</v>
      </c>
      <c r="H477" s="129">
        <v>0.9392831641204734</v>
      </c>
    </row>
    <row r="478" spans="1:10" ht="12.75">
      <c r="A478" s="145" t="s">
        <v>14</v>
      </c>
      <c r="C478" s="146" t="s">
        <v>15</v>
      </c>
      <c r="D478" s="146" t="s">
        <v>16</v>
      </c>
      <c r="F478" s="146" t="s">
        <v>17</v>
      </c>
      <c r="G478" s="146" t="s">
        <v>18</v>
      </c>
      <c r="H478" s="146" t="s">
        <v>19</v>
      </c>
      <c r="I478" s="147" t="s">
        <v>20</v>
      </c>
      <c r="J478" s="146" t="s">
        <v>21</v>
      </c>
    </row>
    <row r="479" spans="1:8" ht="12.75">
      <c r="A479" s="148" t="s">
        <v>130</v>
      </c>
      <c r="C479" s="149">
        <v>396.15199999976903</v>
      </c>
      <c r="D479" s="129">
        <v>3513218.8993988037</v>
      </c>
      <c r="F479" s="129">
        <v>73800</v>
      </c>
      <c r="G479" s="129">
        <v>75200</v>
      </c>
      <c r="H479" s="150" t="s">
        <v>353</v>
      </c>
    </row>
    <row r="481" spans="4:8" ht="12.75">
      <c r="D481" s="129">
        <v>3566787.5386123657</v>
      </c>
      <c r="F481" s="129">
        <v>74800</v>
      </c>
      <c r="G481" s="129">
        <v>75200</v>
      </c>
      <c r="H481" s="150" t="s">
        <v>354</v>
      </c>
    </row>
    <row r="483" spans="4:8" ht="12.75">
      <c r="D483" s="129">
        <v>3337765.7524375916</v>
      </c>
      <c r="F483" s="129">
        <v>76800</v>
      </c>
      <c r="G483" s="129">
        <v>76500</v>
      </c>
      <c r="H483" s="150" t="s">
        <v>355</v>
      </c>
    </row>
    <row r="485" spans="1:10" ht="12.75">
      <c r="A485" s="145" t="s">
        <v>22</v>
      </c>
      <c r="C485" s="151" t="s">
        <v>23</v>
      </c>
      <c r="D485" s="129">
        <v>3472590.7301495867</v>
      </c>
      <c r="F485" s="129">
        <v>75133.33333333333</v>
      </c>
      <c r="G485" s="129">
        <v>75633.33333333333</v>
      </c>
      <c r="H485" s="129">
        <v>3397210.072202699</v>
      </c>
      <c r="I485" s="129">
        <v>-0.0001</v>
      </c>
      <c r="J485" s="129">
        <v>-0.0001</v>
      </c>
    </row>
    <row r="486" spans="1:8" ht="12.75">
      <c r="A486" s="128">
        <v>38390.81940972222</v>
      </c>
      <c r="C486" s="151" t="s">
        <v>24</v>
      </c>
      <c r="D486" s="129">
        <v>119794.53551008354</v>
      </c>
      <c r="F486" s="129">
        <v>1527.5252316519466</v>
      </c>
      <c r="G486" s="129">
        <v>750.5553499465136</v>
      </c>
      <c r="H486" s="129">
        <v>119794.53551008354</v>
      </c>
    </row>
    <row r="488" spans="3:8" ht="12.75">
      <c r="C488" s="151" t="s">
        <v>25</v>
      </c>
      <c r="D488" s="129">
        <v>3.4497165033013624</v>
      </c>
      <c r="F488" s="129">
        <v>2.0330859338757055</v>
      </c>
      <c r="G488" s="129">
        <v>0.9923605332038526</v>
      </c>
      <c r="H488" s="129">
        <v>3.5262622258861556</v>
      </c>
    </row>
    <row r="489" spans="1:10" ht="12.75">
      <c r="A489" s="145" t="s">
        <v>14</v>
      </c>
      <c r="C489" s="146" t="s">
        <v>15</v>
      </c>
      <c r="D489" s="146" t="s">
        <v>16</v>
      </c>
      <c r="F489" s="146" t="s">
        <v>17</v>
      </c>
      <c r="G489" s="146" t="s">
        <v>18</v>
      </c>
      <c r="H489" s="146" t="s">
        <v>19</v>
      </c>
      <c r="I489" s="147" t="s">
        <v>20</v>
      </c>
      <c r="J489" s="146" t="s">
        <v>21</v>
      </c>
    </row>
    <row r="490" spans="1:8" ht="12.75">
      <c r="A490" s="148" t="s">
        <v>137</v>
      </c>
      <c r="C490" s="149">
        <v>589.5920000001788</v>
      </c>
      <c r="D490" s="129">
        <v>289648.06026649475</v>
      </c>
      <c r="F490" s="129">
        <v>3050</v>
      </c>
      <c r="G490" s="129">
        <v>2900</v>
      </c>
      <c r="H490" s="150" t="s">
        <v>356</v>
      </c>
    </row>
    <row r="492" spans="4:8" ht="12.75">
      <c r="D492" s="129">
        <v>294618.036655426</v>
      </c>
      <c r="F492" s="129">
        <v>3110</v>
      </c>
      <c r="G492" s="129">
        <v>2850</v>
      </c>
      <c r="H492" s="150" t="s">
        <v>357</v>
      </c>
    </row>
    <row r="494" spans="4:8" ht="12.75">
      <c r="D494" s="129">
        <v>310566.26430130005</v>
      </c>
      <c r="F494" s="129">
        <v>3040</v>
      </c>
      <c r="G494" s="129">
        <v>2750</v>
      </c>
      <c r="H494" s="150" t="s">
        <v>358</v>
      </c>
    </row>
    <row r="496" spans="1:10" ht="12.75">
      <c r="A496" s="145" t="s">
        <v>22</v>
      </c>
      <c r="C496" s="151" t="s">
        <v>23</v>
      </c>
      <c r="D496" s="129">
        <v>298277.4537410736</v>
      </c>
      <c r="F496" s="129">
        <v>3066.666666666667</v>
      </c>
      <c r="G496" s="129">
        <v>2833.333333333333</v>
      </c>
      <c r="H496" s="129">
        <v>295327.4537410736</v>
      </c>
      <c r="I496" s="129">
        <v>-0.0001</v>
      </c>
      <c r="J496" s="129">
        <v>-0.0001</v>
      </c>
    </row>
    <row r="497" spans="1:8" ht="12.75">
      <c r="A497" s="128">
        <v>38390.81990740741</v>
      </c>
      <c r="C497" s="151" t="s">
        <v>24</v>
      </c>
      <c r="D497" s="129">
        <v>10928.692285240204</v>
      </c>
      <c r="F497" s="129">
        <v>37.859388972001824</v>
      </c>
      <c r="G497" s="129">
        <v>76.37626158259735</v>
      </c>
      <c r="H497" s="129">
        <v>10928.692285240204</v>
      </c>
    </row>
    <row r="499" spans="3:8" ht="12.75">
      <c r="C499" s="151" t="s">
        <v>25</v>
      </c>
      <c r="D499" s="129">
        <v>3.6639350873388845</v>
      </c>
      <c r="F499" s="129">
        <v>1.2345452925652771</v>
      </c>
      <c r="G499" s="129">
        <v>2.6956327617387306</v>
      </c>
      <c r="H499" s="129">
        <v>3.700533813162479</v>
      </c>
    </row>
    <row r="500" spans="1:10" ht="12.75">
      <c r="A500" s="145" t="s">
        <v>14</v>
      </c>
      <c r="C500" s="146" t="s">
        <v>15</v>
      </c>
      <c r="D500" s="146" t="s">
        <v>16</v>
      </c>
      <c r="F500" s="146" t="s">
        <v>17</v>
      </c>
      <c r="G500" s="146" t="s">
        <v>18</v>
      </c>
      <c r="H500" s="146" t="s">
        <v>19</v>
      </c>
      <c r="I500" s="147" t="s">
        <v>20</v>
      </c>
      <c r="J500" s="146" t="s">
        <v>21</v>
      </c>
    </row>
    <row r="501" spans="1:8" ht="12.75">
      <c r="A501" s="148" t="s">
        <v>138</v>
      </c>
      <c r="C501" s="149">
        <v>766.4900000002235</v>
      </c>
      <c r="D501" s="129">
        <v>19209.24750599265</v>
      </c>
      <c r="F501" s="129">
        <v>1984</v>
      </c>
      <c r="G501" s="129">
        <v>1992.0000000018626</v>
      </c>
      <c r="H501" s="150" t="s">
        <v>359</v>
      </c>
    </row>
    <row r="503" spans="4:8" ht="12.75">
      <c r="D503" s="129">
        <v>18436.56614086032</v>
      </c>
      <c r="F503" s="129">
        <v>1964.0000000018626</v>
      </c>
      <c r="G503" s="129">
        <v>1891</v>
      </c>
      <c r="H503" s="150" t="s">
        <v>360</v>
      </c>
    </row>
    <row r="505" spans="4:8" ht="12.75">
      <c r="D505" s="129">
        <v>18930.21803495288</v>
      </c>
      <c r="F505" s="129">
        <v>1904.9999999981374</v>
      </c>
      <c r="G505" s="129">
        <v>2019</v>
      </c>
      <c r="H505" s="150" t="s">
        <v>361</v>
      </c>
    </row>
    <row r="507" spans="1:10" ht="12.75">
      <c r="A507" s="145" t="s">
        <v>22</v>
      </c>
      <c r="C507" s="151" t="s">
        <v>23</v>
      </c>
      <c r="D507" s="129">
        <v>18858.677227268618</v>
      </c>
      <c r="F507" s="129">
        <v>1951</v>
      </c>
      <c r="G507" s="129">
        <v>1967.3333333339542</v>
      </c>
      <c r="H507" s="129">
        <v>16899.19186141463</v>
      </c>
      <c r="I507" s="129">
        <v>-0.0001</v>
      </c>
      <c r="J507" s="129">
        <v>-0.0001</v>
      </c>
    </row>
    <row r="508" spans="1:8" ht="12.75">
      <c r="A508" s="128">
        <v>38390.82040509259</v>
      </c>
      <c r="C508" s="151" t="s">
        <v>24</v>
      </c>
      <c r="D508" s="129">
        <v>391.27699699663253</v>
      </c>
      <c r="F508" s="129">
        <v>41.07310555716079</v>
      </c>
      <c r="G508" s="129">
        <v>67.47098141705233</v>
      </c>
      <c r="H508" s="129">
        <v>391.27699699663253</v>
      </c>
    </row>
    <row r="510" spans="3:8" ht="12.75">
      <c r="C510" s="151" t="s">
        <v>25</v>
      </c>
      <c r="D510" s="129">
        <v>2.074784950616088</v>
      </c>
      <c r="F510" s="129">
        <v>2.1052334985730794</v>
      </c>
      <c r="G510" s="129">
        <v>3.4295653041527134</v>
      </c>
      <c r="H510" s="129">
        <v>2.315359220756719</v>
      </c>
    </row>
    <row r="511" spans="1:16" ht="12.75">
      <c r="A511" s="139" t="s">
        <v>83</v>
      </c>
      <c r="B511" s="134" t="s">
        <v>5</v>
      </c>
      <c r="D511" s="139" t="s">
        <v>84</v>
      </c>
      <c r="E511" s="134" t="s">
        <v>85</v>
      </c>
      <c r="F511" s="135" t="s">
        <v>29</v>
      </c>
      <c r="G511" s="140" t="s">
        <v>87</v>
      </c>
      <c r="H511" s="141">
        <v>1</v>
      </c>
      <c r="I511" s="142" t="s">
        <v>88</v>
      </c>
      <c r="J511" s="141">
        <v>5</v>
      </c>
      <c r="K511" s="140" t="s">
        <v>89</v>
      </c>
      <c r="L511" s="143">
        <v>1</v>
      </c>
      <c r="M511" s="140" t="s">
        <v>90</v>
      </c>
      <c r="N511" s="144">
        <v>1</v>
      </c>
      <c r="O511" s="140" t="s">
        <v>91</v>
      </c>
      <c r="P511" s="144">
        <v>1</v>
      </c>
    </row>
    <row r="513" spans="1:10" ht="12.75">
      <c r="A513" s="145" t="s">
        <v>14</v>
      </c>
      <c r="C513" s="146" t="s">
        <v>15</v>
      </c>
      <c r="D513" s="146" t="s">
        <v>16</v>
      </c>
      <c r="F513" s="146" t="s">
        <v>17</v>
      </c>
      <c r="G513" s="146" t="s">
        <v>18</v>
      </c>
      <c r="H513" s="146" t="s">
        <v>19</v>
      </c>
      <c r="I513" s="147" t="s">
        <v>20</v>
      </c>
      <c r="J513" s="146" t="s">
        <v>21</v>
      </c>
    </row>
    <row r="514" spans="1:8" ht="12.75">
      <c r="A514" s="148" t="s">
        <v>115</v>
      </c>
      <c r="C514" s="149">
        <v>178.2290000000503</v>
      </c>
      <c r="D514" s="129">
        <v>329.5</v>
      </c>
      <c r="F514" s="129">
        <v>293</v>
      </c>
      <c r="G514" s="129">
        <v>307</v>
      </c>
      <c r="H514" s="150" t="s">
        <v>362</v>
      </c>
    </row>
    <row r="516" spans="4:8" ht="12.75">
      <c r="D516" s="129">
        <v>281.5</v>
      </c>
      <c r="F516" s="129">
        <v>292</v>
      </c>
      <c r="G516" s="129">
        <v>306</v>
      </c>
      <c r="H516" s="150" t="s">
        <v>363</v>
      </c>
    </row>
    <row r="518" spans="4:8" ht="12.75">
      <c r="D518" s="129">
        <v>317.7923145368695</v>
      </c>
      <c r="F518" s="129">
        <v>306</v>
      </c>
      <c r="G518" s="129">
        <v>281</v>
      </c>
      <c r="H518" s="150" t="s">
        <v>364</v>
      </c>
    </row>
    <row r="520" spans="1:8" ht="12.75">
      <c r="A520" s="145" t="s">
        <v>22</v>
      </c>
      <c r="C520" s="151" t="s">
        <v>23</v>
      </c>
      <c r="D520" s="129">
        <v>309.5974381789565</v>
      </c>
      <c r="F520" s="129">
        <v>297</v>
      </c>
      <c r="G520" s="129">
        <v>298</v>
      </c>
      <c r="H520" s="129">
        <v>11.964291065362467</v>
      </c>
    </row>
    <row r="521" spans="1:8" ht="12.75">
      <c r="A521" s="128">
        <v>38390.822696759256</v>
      </c>
      <c r="C521" s="151" t="s">
        <v>24</v>
      </c>
      <c r="D521" s="129">
        <v>25.02732504466139</v>
      </c>
      <c r="F521" s="129">
        <v>7.810249675906654</v>
      </c>
      <c r="G521" s="129">
        <v>14.730919862656238</v>
      </c>
      <c r="H521" s="129">
        <v>25.02732504466139</v>
      </c>
    </row>
    <row r="523" spans="3:8" ht="12.75">
      <c r="C523" s="151" t="s">
        <v>25</v>
      </c>
      <c r="D523" s="129">
        <v>8.08382820990749</v>
      </c>
      <c r="F523" s="129">
        <v>2.629713695591466</v>
      </c>
      <c r="G523" s="129">
        <v>4.943261698877932</v>
      </c>
      <c r="H523" s="129">
        <v>209.1835187553853</v>
      </c>
    </row>
    <row r="524" spans="1:10" ht="12.75">
      <c r="A524" s="145" t="s">
        <v>14</v>
      </c>
      <c r="C524" s="146" t="s">
        <v>15</v>
      </c>
      <c r="D524" s="146" t="s">
        <v>16</v>
      </c>
      <c r="F524" s="146" t="s">
        <v>17</v>
      </c>
      <c r="G524" s="146" t="s">
        <v>18</v>
      </c>
      <c r="H524" s="146" t="s">
        <v>19</v>
      </c>
      <c r="I524" s="147" t="s">
        <v>20</v>
      </c>
      <c r="J524" s="146" t="s">
        <v>21</v>
      </c>
    </row>
    <row r="525" spans="1:8" ht="12.75">
      <c r="A525" s="148" t="s">
        <v>131</v>
      </c>
      <c r="C525" s="149">
        <v>251.61100000003353</v>
      </c>
      <c r="D525" s="129">
        <v>2633481.2139167786</v>
      </c>
      <c r="F525" s="129">
        <v>23400</v>
      </c>
      <c r="G525" s="129">
        <v>20300</v>
      </c>
      <c r="H525" s="150" t="s">
        <v>365</v>
      </c>
    </row>
    <row r="527" spans="4:8" ht="12.75">
      <c r="D527" s="129">
        <v>2648347.1036071777</v>
      </c>
      <c r="F527" s="129">
        <v>24000</v>
      </c>
      <c r="G527" s="129">
        <v>20700</v>
      </c>
      <c r="H527" s="150" t="s">
        <v>366</v>
      </c>
    </row>
    <row r="529" spans="4:8" ht="12.75">
      <c r="D529" s="129">
        <v>2706769.6139907837</v>
      </c>
      <c r="F529" s="129">
        <v>23800</v>
      </c>
      <c r="G529" s="129">
        <v>20700</v>
      </c>
      <c r="H529" s="150" t="s">
        <v>367</v>
      </c>
    </row>
    <row r="531" spans="1:10" ht="12.75">
      <c r="A531" s="145" t="s">
        <v>22</v>
      </c>
      <c r="C531" s="151" t="s">
        <v>23</v>
      </c>
      <c r="D531" s="129">
        <v>2662865.97717158</v>
      </c>
      <c r="F531" s="129">
        <v>23733.333333333336</v>
      </c>
      <c r="G531" s="129">
        <v>20566.666666666668</v>
      </c>
      <c r="H531" s="129">
        <v>2640731.58505767</v>
      </c>
      <c r="I531" s="129">
        <v>-0.0001</v>
      </c>
      <c r="J531" s="129">
        <v>-0.0001</v>
      </c>
    </row>
    <row r="532" spans="1:8" ht="12.75">
      <c r="A532" s="128">
        <v>38390.82320601852</v>
      </c>
      <c r="C532" s="151" t="s">
        <v>24</v>
      </c>
      <c r="D532" s="129">
        <v>38741.3947030176</v>
      </c>
      <c r="F532" s="129">
        <v>305.5050463303894</v>
      </c>
      <c r="G532" s="129">
        <v>230.94010767585027</v>
      </c>
      <c r="H532" s="129">
        <v>38741.3947030176</v>
      </c>
    </row>
    <row r="534" spans="3:8" ht="12.75">
      <c r="C534" s="151" t="s">
        <v>25</v>
      </c>
      <c r="D534" s="129">
        <v>1.4548758756596378</v>
      </c>
      <c r="F534" s="129">
        <v>1.2872403637516407</v>
      </c>
      <c r="G534" s="129">
        <v>1.1228854506119135</v>
      </c>
      <c r="H534" s="129">
        <v>1.467070524025695</v>
      </c>
    </row>
    <row r="535" spans="1:10" ht="12.75">
      <c r="A535" s="145" t="s">
        <v>14</v>
      </c>
      <c r="C535" s="146" t="s">
        <v>15</v>
      </c>
      <c r="D535" s="146" t="s">
        <v>16</v>
      </c>
      <c r="F535" s="146" t="s">
        <v>17</v>
      </c>
      <c r="G535" s="146" t="s">
        <v>18</v>
      </c>
      <c r="H535" s="146" t="s">
        <v>19</v>
      </c>
      <c r="I535" s="147" t="s">
        <v>20</v>
      </c>
      <c r="J535" s="146" t="s">
        <v>21</v>
      </c>
    </row>
    <row r="536" spans="1:8" ht="12.75">
      <c r="A536" s="148" t="s">
        <v>134</v>
      </c>
      <c r="C536" s="149">
        <v>257.6099999998696</v>
      </c>
      <c r="D536" s="129">
        <v>206914.58336520195</v>
      </c>
      <c r="F536" s="129">
        <v>9967.5</v>
      </c>
      <c r="G536" s="129">
        <v>8220</v>
      </c>
      <c r="H536" s="150" t="s">
        <v>368</v>
      </c>
    </row>
    <row r="538" spans="4:8" ht="12.75">
      <c r="D538" s="129">
        <v>209203.45604228973</v>
      </c>
      <c r="F538" s="129">
        <v>9482.5</v>
      </c>
      <c r="G538" s="129">
        <v>8287.5</v>
      </c>
      <c r="H538" s="150" t="s">
        <v>369</v>
      </c>
    </row>
    <row r="540" spans="4:8" ht="12.75">
      <c r="D540" s="129">
        <v>206373.74529480934</v>
      </c>
      <c r="F540" s="129">
        <v>9625</v>
      </c>
      <c r="G540" s="129">
        <v>8240</v>
      </c>
      <c r="H540" s="150" t="s">
        <v>370</v>
      </c>
    </row>
    <row r="542" spans="1:10" ht="12.75">
      <c r="A542" s="145" t="s">
        <v>22</v>
      </c>
      <c r="C542" s="151" t="s">
        <v>23</v>
      </c>
      <c r="D542" s="129">
        <v>207497.26156743366</v>
      </c>
      <c r="F542" s="129">
        <v>9691.666666666666</v>
      </c>
      <c r="G542" s="129">
        <v>8249.166666666666</v>
      </c>
      <c r="H542" s="129">
        <v>198526.84490076703</v>
      </c>
      <c r="I542" s="129">
        <v>-0.0001</v>
      </c>
      <c r="J542" s="129">
        <v>-0.0001</v>
      </c>
    </row>
    <row r="543" spans="1:8" ht="12.75">
      <c r="A543" s="128">
        <v>38390.823842592596</v>
      </c>
      <c r="C543" s="151" t="s">
        <v>24</v>
      </c>
      <c r="D543" s="129">
        <v>1502.148842197265</v>
      </c>
      <c r="F543" s="129">
        <v>249.2781244580706</v>
      </c>
      <c r="G543" s="129">
        <v>34.67107343785787</v>
      </c>
      <c r="H543" s="129">
        <v>1502.148842197265</v>
      </c>
    </row>
    <row r="545" spans="3:8" ht="12.75">
      <c r="C545" s="151" t="s">
        <v>25</v>
      </c>
      <c r="D545" s="129">
        <v>0.7239367068509905</v>
      </c>
      <c r="F545" s="129">
        <v>2.572087268698924</v>
      </c>
      <c r="G545" s="129">
        <v>0.42029788994271583</v>
      </c>
      <c r="H545" s="129">
        <v>0.7566477183214739</v>
      </c>
    </row>
    <row r="546" spans="1:10" ht="12.75">
      <c r="A546" s="145" t="s">
        <v>14</v>
      </c>
      <c r="C546" s="146" t="s">
        <v>15</v>
      </c>
      <c r="D546" s="146" t="s">
        <v>16</v>
      </c>
      <c r="F546" s="146" t="s">
        <v>17</v>
      </c>
      <c r="G546" s="146" t="s">
        <v>18</v>
      </c>
      <c r="H546" s="146" t="s">
        <v>19</v>
      </c>
      <c r="I546" s="147" t="s">
        <v>20</v>
      </c>
      <c r="J546" s="146" t="s">
        <v>21</v>
      </c>
    </row>
    <row r="547" spans="1:8" ht="12.75">
      <c r="A547" s="148" t="s">
        <v>133</v>
      </c>
      <c r="C547" s="149">
        <v>259.9399999999441</v>
      </c>
      <c r="D547" s="129">
        <v>2046300.306564331</v>
      </c>
      <c r="F547" s="129">
        <v>19075</v>
      </c>
      <c r="G547" s="129">
        <v>17050</v>
      </c>
      <c r="H547" s="150" t="s">
        <v>371</v>
      </c>
    </row>
    <row r="549" spans="4:8" ht="12.75">
      <c r="D549" s="129">
        <v>2038492.1775989532</v>
      </c>
      <c r="F549" s="129">
        <v>19125</v>
      </c>
      <c r="G549" s="129">
        <v>17025</v>
      </c>
      <c r="H549" s="150" t="s">
        <v>372</v>
      </c>
    </row>
    <row r="551" spans="4:8" ht="12.75">
      <c r="D551" s="129">
        <v>2023609.6823768616</v>
      </c>
      <c r="F551" s="129">
        <v>19375</v>
      </c>
      <c r="G551" s="129">
        <v>17325</v>
      </c>
      <c r="H551" s="150" t="s">
        <v>373</v>
      </c>
    </row>
    <row r="553" spans="1:10" ht="12.75">
      <c r="A553" s="145" t="s">
        <v>22</v>
      </c>
      <c r="C553" s="151" t="s">
        <v>23</v>
      </c>
      <c r="D553" s="129">
        <v>2036134.055513382</v>
      </c>
      <c r="F553" s="129">
        <v>19191.666666666668</v>
      </c>
      <c r="G553" s="129">
        <v>17133.333333333332</v>
      </c>
      <c r="H553" s="129">
        <v>2017961.1598904864</v>
      </c>
      <c r="I553" s="129">
        <v>-0.0001</v>
      </c>
      <c r="J553" s="129">
        <v>-0.0001</v>
      </c>
    </row>
    <row r="554" spans="1:8" ht="12.75">
      <c r="A554" s="128">
        <v>38390.82451388889</v>
      </c>
      <c r="C554" s="151" t="s">
        <v>24</v>
      </c>
      <c r="D554" s="129">
        <v>11527.647692938053</v>
      </c>
      <c r="F554" s="129">
        <v>160.7275126832159</v>
      </c>
      <c r="G554" s="129">
        <v>166.45820296198482</v>
      </c>
      <c r="H554" s="129">
        <v>11527.647692938053</v>
      </c>
    </row>
    <row r="556" spans="3:8" ht="12.75">
      <c r="C556" s="151" t="s">
        <v>25</v>
      </c>
      <c r="D556" s="129">
        <v>0.5661536705662301</v>
      </c>
      <c r="F556" s="129">
        <v>0.8374859540593098</v>
      </c>
      <c r="G556" s="129">
        <v>0.9715459316847364</v>
      </c>
      <c r="H556" s="129">
        <v>0.5712522085193976</v>
      </c>
    </row>
    <row r="557" spans="1:10" ht="12.75">
      <c r="A557" s="145" t="s">
        <v>14</v>
      </c>
      <c r="C557" s="146" t="s">
        <v>15</v>
      </c>
      <c r="D557" s="146" t="s">
        <v>16</v>
      </c>
      <c r="F557" s="146" t="s">
        <v>17</v>
      </c>
      <c r="G557" s="146" t="s">
        <v>18</v>
      </c>
      <c r="H557" s="146" t="s">
        <v>19</v>
      </c>
      <c r="I557" s="147" t="s">
        <v>20</v>
      </c>
      <c r="J557" s="146" t="s">
        <v>21</v>
      </c>
    </row>
    <row r="558" spans="1:8" ht="12.75">
      <c r="A558" s="148" t="s">
        <v>135</v>
      </c>
      <c r="C558" s="149">
        <v>285.2129999999888</v>
      </c>
      <c r="D558" s="129">
        <v>3597058.5249404907</v>
      </c>
      <c r="F558" s="129">
        <v>23550</v>
      </c>
      <c r="G558" s="129">
        <v>17825</v>
      </c>
      <c r="H558" s="150" t="s">
        <v>374</v>
      </c>
    </row>
    <row r="560" spans="4:8" ht="12.75">
      <c r="D560" s="129">
        <v>3621969.5268363953</v>
      </c>
      <c r="F560" s="129">
        <v>23600</v>
      </c>
      <c r="G560" s="129">
        <v>17475</v>
      </c>
      <c r="H560" s="150" t="s">
        <v>375</v>
      </c>
    </row>
    <row r="562" spans="4:8" ht="12.75">
      <c r="D562" s="129">
        <v>3315177.694377899</v>
      </c>
      <c r="F562" s="129">
        <v>24025</v>
      </c>
      <c r="G562" s="129">
        <v>17550</v>
      </c>
      <c r="H562" s="150" t="s">
        <v>376</v>
      </c>
    </row>
    <row r="564" spans="1:10" ht="12.75">
      <c r="A564" s="145" t="s">
        <v>22</v>
      </c>
      <c r="C564" s="151" t="s">
        <v>23</v>
      </c>
      <c r="D564" s="129">
        <v>3511401.9153849287</v>
      </c>
      <c r="F564" s="129">
        <v>23725</v>
      </c>
      <c r="G564" s="129">
        <v>17616.666666666668</v>
      </c>
      <c r="H564" s="129">
        <v>3491053.940496309</v>
      </c>
      <c r="I564" s="129">
        <v>-0.0001</v>
      </c>
      <c r="J564" s="129">
        <v>-0.0001</v>
      </c>
    </row>
    <row r="565" spans="1:8" ht="12.75">
      <c r="A565" s="128">
        <v>38390.82519675926</v>
      </c>
      <c r="C565" s="151" t="s">
        <v>24</v>
      </c>
      <c r="D565" s="129">
        <v>170391.0155678012</v>
      </c>
      <c r="F565" s="129">
        <v>261.00766272276377</v>
      </c>
      <c r="G565" s="129">
        <v>184.27786989579985</v>
      </c>
      <c r="H565" s="129">
        <v>170391.0155678012</v>
      </c>
    </row>
    <row r="567" spans="3:8" ht="12.75">
      <c r="C567" s="151" t="s">
        <v>25</v>
      </c>
      <c r="D567" s="129">
        <v>4.852506767204473</v>
      </c>
      <c r="F567" s="129">
        <v>1.100137672171818</v>
      </c>
      <c r="G567" s="129">
        <v>1.046042780865467</v>
      </c>
      <c r="H567" s="129">
        <v>4.880790113016053</v>
      </c>
    </row>
    <row r="568" spans="1:10" ht="12.75">
      <c r="A568" s="145" t="s">
        <v>14</v>
      </c>
      <c r="C568" s="146" t="s">
        <v>15</v>
      </c>
      <c r="D568" s="146" t="s">
        <v>16</v>
      </c>
      <c r="F568" s="146" t="s">
        <v>17</v>
      </c>
      <c r="G568" s="146" t="s">
        <v>18</v>
      </c>
      <c r="H568" s="146" t="s">
        <v>19</v>
      </c>
      <c r="I568" s="147" t="s">
        <v>20</v>
      </c>
      <c r="J568" s="146" t="s">
        <v>21</v>
      </c>
    </row>
    <row r="569" spans="1:8" ht="12.75">
      <c r="A569" s="148" t="s">
        <v>131</v>
      </c>
      <c r="C569" s="149">
        <v>288.1579999998212</v>
      </c>
      <c r="D569" s="129">
        <v>280059.2987985611</v>
      </c>
      <c r="F569" s="129">
        <v>3509.9999999962747</v>
      </c>
      <c r="G569" s="129">
        <v>3259.9999999962747</v>
      </c>
      <c r="H569" s="150" t="s">
        <v>377</v>
      </c>
    </row>
    <row r="571" spans="4:8" ht="12.75">
      <c r="D571" s="129">
        <v>264076.6894993782</v>
      </c>
      <c r="F571" s="129">
        <v>3509.9999999962747</v>
      </c>
      <c r="G571" s="129">
        <v>3259.9999999962747</v>
      </c>
      <c r="H571" s="150" t="s">
        <v>378</v>
      </c>
    </row>
    <row r="573" spans="4:8" ht="12.75">
      <c r="D573" s="129">
        <v>272128.52362918854</v>
      </c>
      <c r="F573" s="129">
        <v>3509.9999999962747</v>
      </c>
      <c r="G573" s="129">
        <v>3259.9999999962747</v>
      </c>
      <c r="H573" s="150" t="s">
        <v>379</v>
      </c>
    </row>
    <row r="575" spans="1:10" ht="12.75">
      <c r="A575" s="145" t="s">
        <v>22</v>
      </c>
      <c r="C575" s="151" t="s">
        <v>23</v>
      </c>
      <c r="D575" s="129">
        <v>272088.17064237595</v>
      </c>
      <c r="F575" s="129">
        <v>3509.9999999962747</v>
      </c>
      <c r="G575" s="129">
        <v>3259.9999999962747</v>
      </c>
      <c r="H575" s="129">
        <v>268705.10648308764</v>
      </c>
      <c r="I575" s="129">
        <v>-0.0001</v>
      </c>
      <c r="J575" s="129">
        <v>-0.0001</v>
      </c>
    </row>
    <row r="576" spans="1:8" ht="12.75">
      <c r="A576" s="128">
        <v>38390.82561342593</v>
      </c>
      <c r="C576" s="151" t="s">
        <v>24</v>
      </c>
      <c r="D576" s="129">
        <v>7991.381061822819</v>
      </c>
      <c r="H576" s="129">
        <v>7991.381061822819</v>
      </c>
    </row>
    <row r="578" spans="3:8" ht="12.75">
      <c r="C578" s="151" t="s">
        <v>25</v>
      </c>
      <c r="D578" s="129">
        <v>2.937055676825596</v>
      </c>
      <c r="F578" s="129">
        <v>0</v>
      </c>
      <c r="G578" s="129">
        <v>0</v>
      </c>
      <c r="H578" s="129">
        <v>2.974033938698443</v>
      </c>
    </row>
    <row r="579" spans="1:10" ht="12.75">
      <c r="A579" s="145" t="s">
        <v>14</v>
      </c>
      <c r="C579" s="146" t="s">
        <v>15</v>
      </c>
      <c r="D579" s="146" t="s">
        <v>16</v>
      </c>
      <c r="F579" s="146" t="s">
        <v>17</v>
      </c>
      <c r="G579" s="146" t="s">
        <v>18</v>
      </c>
      <c r="H579" s="146" t="s">
        <v>19</v>
      </c>
      <c r="I579" s="147" t="s">
        <v>20</v>
      </c>
      <c r="J579" s="146" t="s">
        <v>21</v>
      </c>
    </row>
    <row r="580" spans="1:8" ht="12.75">
      <c r="A580" s="148" t="s">
        <v>132</v>
      </c>
      <c r="C580" s="149">
        <v>334.94100000010803</v>
      </c>
      <c r="D580" s="129">
        <v>25743.89044317603</v>
      </c>
      <c r="F580" s="129">
        <v>24100</v>
      </c>
      <c r="G580" s="129">
        <v>23500</v>
      </c>
      <c r="H580" s="150" t="s">
        <v>380</v>
      </c>
    </row>
    <row r="582" spans="4:8" ht="12.75">
      <c r="D582" s="129">
        <v>25757.761805027723</v>
      </c>
      <c r="F582" s="129">
        <v>24100</v>
      </c>
      <c r="G582" s="129">
        <v>23700</v>
      </c>
      <c r="H582" s="150" t="s">
        <v>381</v>
      </c>
    </row>
    <row r="584" spans="4:8" ht="12.75">
      <c r="D584" s="129">
        <v>25804.35669708252</v>
      </c>
      <c r="F584" s="129">
        <v>24000</v>
      </c>
      <c r="G584" s="129">
        <v>23400</v>
      </c>
      <c r="H584" s="150" t="s">
        <v>382</v>
      </c>
    </row>
    <row r="586" spans="1:10" ht="12.75">
      <c r="A586" s="145" t="s">
        <v>22</v>
      </c>
      <c r="C586" s="151" t="s">
        <v>23</v>
      </c>
      <c r="D586" s="129">
        <v>25768.66964842876</v>
      </c>
      <c r="F586" s="129">
        <v>24066.666666666664</v>
      </c>
      <c r="G586" s="129">
        <v>23533.333333333336</v>
      </c>
      <c r="H586" s="129">
        <v>2082.8029817620913</v>
      </c>
      <c r="I586" s="129">
        <v>-0.0001</v>
      </c>
      <c r="J586" s="129">
        <v>-0.0001</v>
      </c>
    </row>
    <row r="587" spans="1:8" ht="12.75">
      <c r="A587" s="128">
        <v>38390.82609953704</v>
      </c>
      <c r="C587" s="151" t="s">
        <v>24</v>
      </c>
      <c r="D587" s="129">
        <v>31.674559997858573</v>
      </c>
      <c r="F587" s="129">
        <v>57.73502691896257</v>
      </c>
      <c r="G587" s="129">
        <v>152.7525231651947</v>
      </c>
      <c r="H587" s="129">
        <v>31.674559997858573</v>
      </c>
    </row>
    <row r="589" spans="3:8" ht="12.75">
      <c r="C589" s="151" t="s">
        <v>25</v>
      </c>
      <c r="D589" s="129">
        <v>0.1229188795153417</v>
      </c>
      <c r="F589" s="129">
        <v>0.23989623373530158</v>
      </c>
      <c r="G589" s="129">
        <v>0.6490900417784478</v>
      </c>
      <c r="H589" s="129">
        <v>1.5207660194081964</v>
      </c>
    </row>
    <row r="590" spans="1:10" ht="12.75">
      <c r="A590" s="145" t="s">
        <v>14</v>
      </c>
      <c r="C590" s="146" t="s">
        <v>15</v>
      </c>
      <c r="D590" s="146" t="s">
        <v>16</v>
      </c>
      <c r="F590" s="146" t="s">
        <v>17</v>
      </c>
      <c r="G590" s="146" t="s">
        <v>18</v>
      </c>
      <c r="H590" s="146" t="s">
        <v>19</v>
      </c>
      <c r="I590" s="147" t="s">
        <v>20</v>
      </c>
      <c r="J590" s="146" t="s">
        <v>21</v>
      </c>
    </row>
    <row r="591" spans="1:8" ht="12.75">
      <c r="A591" s="148" t="s">
        <v>136</v>
      </c>
      <c r="C591" s="149">
        <v>393.36599999992177</v>
      </c>
      <c r="D591" s="129">
        <v>181637.6095685959</v>
      </c>
      <c r="F591" s="129">
        <v>8100</v>
      </c>
      <c r="G591" s="129">
        <v>8000</v>
      </c>
      <c r="H591" s="150" t="s">
        <v>383</v>
      </c>
    </row>
    <row r="593" spans="4:8" ht="12.75">
      <c r="D593" s="129">
        <v>187564.5333685875</v>
      </c>
      <c r="F593" s="129">
        <v>8000</v>
      </c>
      <c r="G593" s="129">
        <v>8000</v>
      </c>
      <c r="H593" s="150" t="s">
        <v>384</v>
      </c>
    </row>
    <row r="595" spans="4:8" ht="12.75">
      <c r="D595" s="129">
        <v>181263.09248566628</v>
      </c>
      <c r="F595" s="129">
        <v>8000</v>
      </c>
      <c r="G595" s="129">
        <v>8100</v>
      </c>
      <c r="H595" s="150" t="s">
        <v>385</v>
      </c>
    </row>
    <row r="597" spans="1:10" ht="12.75">
      <c r="A597" s="145" t="s">
        <v>22</v>
      </c>
      <c r="C597" s="151" t="s">
        <v>23</v>
      </c>
      <c r="D597" s="129">
        <v>183488.41180761653</v>
      </c>
      <c r="F597" s="129">
        <v>8033.333333333334</v>
      </c>
      <c r="G597" s="129">
        <v>8033.333333333334</v>
      </c>
      <c r="H597" s="129">
        <v>175455.07847428322</v>
      </c>
      <c r="I597" s="129">
        <v>-0.0001</v>
      </c>
      <c r="J597" s="129">
        <v>-0.0001</v>
      </c>
    </row>
    <row r="598" spans="1:8" ht="12.75">
      <c r="A598" s="128">
        <v>38390.826574074075</v>
      </c>
      <c r="C598" s="151" t="s">
        <v>24</v>
      </c>
      <c r="D598" s="129">
        <v>3534.988118255977</v>
      </c>
      <c r="F598" s="129">
        <v>57.73502691896257</v>
      </c>
      <c r="G598" s="129">
        <v>57.73502691896257</v>
      </c>
      <c r="H598" s="129">
        <v>3534.988118255977</v>
      </c>
    </row>
    <row r="600" spans="3:8" ht="12.75">
      <c r="C600" s="151" t="s">
        <v>25</v>
      </c>
      <c r="D600" s="129">
        <v>1.9265457057649682</v>
      </c>
      <c r="F600" s="129">
        <v>0.7186932811489115</v>
      </c>
      <c r="G600" s="129">
        <v>0.7186932811489115</v>
      </c>
      <c r="H600" s="129">
        <v>2.01475394670557</v>
      </c>
    </row>
    <row r="601" spans="1:10" ht="12.75">
      <c r="A601" s="145" t="s">
        <v>14</v>
      </c>
      <c r="C601" s="146" t="s">
        <v>15</v>
      </c>
      <c r="D601" s="146" t="s">
        <v>16</v>
      </c>
      <c r="F601" s="146" t="s">
        <v>17</v>
      </c>
      <c r="G601" s="146" t="s">
        <v>18</v>
      </c>
      <c r="H601" s="146" t="s">
        <v>19</v>
      </c>
      <c r="I601" s="147" t="s">
        <v>20</v>
      </c>
      <c r="J601" s="146" t="s">
        <v>21</v>
      </c>
    </row>
    <row r="602" spans="1:8" ht="12.75">
      <c r="A602" s="148" t="s">
        <v>130</v>
      </c>
      <c r="C602" s="149">
        <v>396.15199999976903</v>
      </c>
      <c r="D602" s="129">
        <v>233653.75130796432</v>
      </c>
      <c r="F602" s="129">
        <v>59800</v>
      </c>
      <c r="G602" s="129">
        <v>59600</v>
      </c>
      <c r="H602" s="150" t="s">
        <v>386</v>
      </c>
    </row>
    <row r="604" spans="4:8" ht="12.75">
      <c r="D604" s="129">
        <v>234252.81991028786</v>
      </c>
      <c r="F604" s="129">
        <v>60100</v>
      </c>
      <c r="G604" s="129">
        <v>59400</v>
      </c>
      <c r="H604" s="150" t="s">
        <v>387</v>
      </c>
    </row>
    <row r="606" spans="4:8" ht="12.75">
      <c r="D606" s="129">
        <v>235980.1759300232</v>
      </c>
      <c r="F606" s="129">
        <v>59900</v>
      </c>
      <c r="G606" s="129">
        <v>59000</v>
      </c>
      <c r="H606" s="150" t="s">
        <v>388</v>
      </c>
    </row>
    <row r="608" spans="1:10" ht="12.75">
      <c r="A608" s="145" t="s">
        <v>22</v>
      </c>
      <c r="C608" s="151" t="s">
        <v>23</v>
      </c>
      <c r="D608" s="129">
        <v>234628.9157160918</v>
      </c>
      <c r="F608" s="129">
        <v>59933.33333333333</v>
      </c>
      <c r="G608" s="129">
        <v>59333.33333333333</v>
      </c>
      <c r="H608" s="129">
        <v>174992.37191902476</v>
      </c>
      <c r="I608" s="129">
        <v>-0.0001</v>
      </c>
      <c r="J608" s="129">
        <v>-0.0001</v>
      </c>
    </row>
    <row r="609" spans="1:8" ht="12.75">
      <c r="A609" s="128">
        <v>38390.82703703704</v>
      </c>
      <c r="C609" s="151" t="s">
        <v>24</v>
      </c>
      <c r="D609" s="129">
        <v>1207.9523673920346</v>
      </c>
      <c r="F609" s="129">
        <v>152.7525231651947</v>
      </c>
      <c r="G609" s="129">
        <v>305.5050463303894</v>
      </c>
      <c r="H609" s="129">
        <v>1207.9523673920346</v>
      </c>
    </row>
    <row r="611" spans="3:8" ht="12.75">
      <c r="C611" s="151" t="s">
        <v>25</v>
      </c>
      <c r="D611" s="129">
        <v>0.5148352511050658</v>
      </c>
      <c r="F611" s="129">
        <v>0.25487072830677654</v>
      </c>
      <c r="G611" s="129">
        <v>0.5148961455006564</v>
      </c>
      <c r="H611" s="129">
        <v>0.6902885846652775</v>
      </c>
    </row>
    <row r="612" spans="1:10" ht="12.75">
      <c r="A612" s="145" t="s">
        <v>14</v>
      </c>
      <c r="C612" s="146" t="s">
        <v>15</v>
      </c>
      <c r="D612" s="146" t="s">
        <v>16</v>
      </c>
      <c r="F612" s="146" t="s">
        <v>17</v>
      </c>
      <c r="G612" s="146" t="s">
        <v>18</v>
      </c>
      <c r="H612" s="146" t="s">
        <v>19</v>
      </c>
      <c r="I612" s="147" t="s">
        <v>20</v>
      </c>
      <c r="J612" s="146" t="s">
        <v>21</v>
      </c>
    </row>
    <row r="613" spans="1:8" ht="12.75">
      <c r="A613" s="148" t="s">
        <v>137</v>
      </c>
      <c r="C613" s="149">
        <v>589.5920000001788</v>
      </c>
      <c r="D613" s="129">
        <v>9389.283660754561</v>
      </c>
      <c r="F613" s="129">
        <v>1879.9999999981374</v>
      </c>
      <c r="G613" s="129">
        <v>1850</v>
      </c>
      <c r="H613" s="150" t="s">
        <v>389</v>
      </c>
    </row>
    <row r="615" spans="4:8" ht="12.75">
      <c r="D615" s="129">
        <v>9504.069859609008</v>
      </c>
      <c r="F615" s="129">
        <v>1910</v>
      </c>
      <c r="G615" s="129">
        <v>1890</v>
      </c>
      <c r="H615" s="150" t="s">
        <v>390</v>
      </c>
    </row>
    <row r="617" spans="4:8" ht="12.75">
      <c r="D617" s="129">
        <v>9227.94535703957</v>
      </c>
      <c r="F617" s="129">
        <v>1870.0000000018626</v>
      </c>
      <c r="G617" s="129">
        <v>1879.9999999981374</v>
      </c>
      <c r="H617" s="150" t="s">
        <v>391</v>
      </c>
    </row>
    <row r="619" spans="1:10" ht="12.75">
      <c r="A619" s="145" t="s">
        <v>22</v>
      </c>
      <c r="C619" s="151" t="s">
        <v>23</v>
      </c>
      <c r="D619" s="129">
        <v>9373.766292467713</v>
      </c>
      <c r="F619" s="129">
        <v>1886.6666666666665</v>
      </c>
      <c r="G619" s="129">
        <v>1873.3333333327123</v>
      </c>
      <c r="H619" s="129">
        <v>7493.766292468024</v>
      </c>
      <c r="I619" s="129">
        <v>-0.0001</v>
      </c>
      <c r="J619" s="129">
        <v>-0.0001</v>
      </c>
    </row>
    <row r="620" spans="1:8" ht="12.75">
      <c r="A620" s="128">
        <v>38390.82753472222</v>
      </c>
      <c r="C620" s="151" t="s">
        <v>24</v>
      </c>
      <c r="D620" s="129">
        <v>138.71473162113148</v>
      </c>
      <c r="F620" s="129">
        <v>20.816659994222288</v>
      </c>
      <c r="G620" s="129">
        <v>20.81665999435591</v>
      </c>
      <c r="H620" s="129">
        <v>138.71473162113148</v>
      </c>
    </row>
    <row r="622" spans="3:8" ht="12.75">
      <c r="C622" s="151" t="s">
        <v>25</v>
      </c>
      <c r="D622" s="129">
        <v>1.4798185413753666</v>
      </c>
      <c r="F622" s="129">
        <v>1.1033565367962344</v>
      </c>
      <c r="G622" s="129">
        <v>1.1112096082400076</v>
      </c>
      <c r="H622" s="129">
        <v>1.8510682907279012</v>
      </c>
    </row>
    <row r="623" spans="1:10" ht="12.75">
      <c r="A623" s="145" t="s">
        <v>14</v>
      </c>
      <c r="C623" s="146" t="s">
        <v>15</v>
      </c>
      <c r="D623" s="146" t="s">
        <v>16</v>
      </c>
      <c r="F623" s="146" t="s">
        <v>17</v>
      </c>
      <c r="G623" s="146" t="s">
        <v>18</v>
      </c>
      <c r="H623" s="146" t="s">
        <v>19</v>
      </c>
      <c r="I623" s="147" t="s">
        <v>20</v>
      </c>
      <c r="J623" s="146" t="s">
        <v>21</v>
      </c>
    </row>
    <row r="624" spans="1:8" ht="12.75">
      <c r="A624" s="148" t="s">
        <v>138</v>
      </c>
      <c r="C624" s="149">
        <v>766.4900000002235</v>
      </c>
      <c r="D624" s="129">
        <v>1909.3052888754755</v>
      </c>
      <c r="F624" s="129">
        <v>1726.9999999981374</v>
      </c>
      <c r="G624" s="129">
        <v>1697</v>
      </c>
      <c r="H624" s="150" t="s">
        <v>392</v>
      </c>
    </row>
    <row r="626" spans="4:8" ht="12.75">
      <c r="D626" s="129">
        <v>2055.948720175773</v>
      </c>
      <c r="F626" s="129">
        <v>1663</v>
      </c>
      <c r="G626" s="129">
        <v>1763</v>
      </c>
      <c r="H626" s="150" t="s">
        <v>393</v>
      </c>
    </row>
    <row r="628" spans="4:8" ht="12.75">
      <c r="D628" s="129">
        <v>1948.2379523795098</v>
      </c>
      <c r="F628" s="129">
        <v>1787</v>
      </c>
      <c r="G628" s="129">
        <v>1676.9999999981374</v>
      </c>
      <c r="H628" s="150" t="s">
        <v>394</v>
      </c>
    </row>
    <row r="630" spans="1:10" ht="12.75">
      <c r="A630" s="145" t="s">
        <v>22</v>
      </c>
      <c r="C630" s="151" t="s">
        <v>23</v>
      </c>
      <c r="D630" s="129">
        <v>1971.163987143586</v>
      </c>
      <c r="F630" s="129">
        <v>1725.6666666660458</v>
      </c>
      <c r="G630" s="129">
        <v>1712.3333333327123</v>
      </c>
      <c r="H630" s="129">
        <v>252.42414974583298</v>
      </c>
      <c r="I630" s="129">
        <v>-0.0001</v>
      </c>
      <c r="J630" s="129">
        <v>-0.0001</v>
      </c>
    </row>
    <row r="631" spans="1:8" ht="12.75">
      <c r="A631" s="128">
        <v>38390.82803240741</v>
      </c>
      <c r="C631" s="151" t="s">
        <v>24</v>
      </c>
      <c r="D631" s="129">
        <v>75.96233466912794</v>
      </c>
      <c r="F631" s="129">
        <v>62.01075175589911</v>
      </c>
      <c r="G631" s="129">
        <v>45.003703552033315</v>
      </c>
      <c r="H631" s="129">
        <v>75.96233466912794</v>
      </c>
    </row>
    <row r="633" spans="3:8" ht="12.75">
      <c r="C633" s="151" t="s">
        <v>25</v>
      </c>
      <c r="D633" s="129">
        <v>3.8536791035435356</v>
      </c>
      <c r="F633" s="129">
        <v>3.593437420663787</v>
      </c>
      <c r="G633" s="129">
        <v>2.6282092788816227</v>
      </c>
      <c r="H633" s="129">
        <v>30.093132826480655</v>
      </c>
    </row>
    <row r="634" spans="1:16" ht="12.75">
      <c r="A634" s="139" t="s">
        <v>83</v>
      </c>
      <c r="B634" s="134" t="s">
        <v>45</v>
      </c>
      <c r="D634" s="139" t="s">
        <v>84</v>
      </c>
      <c r="E634" s="134" t="s">
        <v>85</v>
      </c>
      <c r="F634" s="135" t="s">
        <v>30</v>
      </c>
      <c r="G634" s="140" t="s">
        <v>87</v>
      </c>
      <c r="H634" s="141">
        <v>1</v>
      </c>
      <c r="I634" s="142" t="s">
        <v>88</v>
      </c>
      <c r="J634" s="141">
        <v>6</v>
      </c>
      <c r="K634" s="140" t="s">
        <v>89</v>
      </c>
      <c r="L634" s="143">
        <v>1</v>
      </c>
      <c r="M634" s="140" t="s">
        <v>90</v>
      </c>
      <c r="N634" s="144">
        <v>1</v>
      </c>
      <c r="O634" s="140" t="s">
        <v>91</v>
      </c>
      <c r="P634" s="144">
        <v>1</v>
      </c>
    </row>
    <row r="636" spans="1:10" ht="12.75">
      <c r="A636" s="145" t="s">
        <v>14</v>
      </c>
      <c r="C636" s="146" t="s">
        <v>15</v>
      </c>
      <c r="D636" s="146" t="s">
        <v>16</v>
      </c>
      <c r="F636" s="146" t="s">
        <v>17</v>
      </c>
      <c r="G636" s="146" t="s">
        <v>18</v>
      </c>
      <c r="H636" s="146" t="s">
        <v>19</v>
      </c>
      <c r="I636" s="147" t="s">
        <v>20</v>
      </c>
      <c r="J636" s="146" t="s">
        <v>21</v>
      </c>
    </row>
    <row r="637" spans="1:8" ht="12.75">
      <c r="A637" s="148" t="s">
        <v>115</v>
      </c>
      <c r="C637" s="149">
        <v>178.2290000000503</v>
      </c>
      <c r="D637" s="129">
        <v>294.496097532101</v>
      </c>
      <c r="F637" s="129">
        <v>241.99999999976717</v>
      </c>
      <c r="G637" s="129">
        <v>263</v>
      </c>
      <c r="H637" s="150" t="s">
        <v>395</v>
      </c>
    </row>
    <row r="639" spans="4:8" ht="12.75">
      <c r="D639" s="129">
        <v>260</v>
      </c>
      <c r="F639" s="129">
        <v>264</v>
      </c>
      <c r="G639" s="129">
        <v>224.00000000023283</v>
      </c>
      <c r="H639" s="150" t="s">
        <v>396</v>
      </c>
    </row>
    <row r="641" spans="4:8" ht="12.75">
      <c r="D641" s="129">
        <v>307.7825915515423</v>
      </c>
      <c r="F641" s="129">
        <v>286</v>
      </c>
      <c r="G641" s="129">
        <v>218</v>
      </c>
      <c r="H641" s="150" t="s">
        <v>397</v>
      </c>
    </row>
    <row r="643" spans="1:8" ht="12.75">
      <c r="A643" s="145" t="s">
        <v>22</v>
      </c>
      <c r="C643" s="151" t="s">
        <v>23</v>
      </c>
      <c r="D643" s="129">
        <v>287.42622969454777</v>
      </c>
      <c r="F643" s="129">
        <v>263.9999999999224</v>
      </c>
      <c r="G643" s="129">
        <v>235.0000000000776</v>
      </c>
      <c r="H643" s="129">
        <v>41.78749598875427</v>
      </c>
    </row>
    <row r="644" spans="1:8" ht="12.75">
      <c r="A644" s="128">
        <v>38390.83032407407</v>
      </c>
      <c r="C644" s="151" t="s">
        <v>24</v>
      </c>
      <c r="D644" s="129">
        <v>24.663359205017606</v>
      </c>
      <c r="F644" s="129">
        <v>22.000000000116273</v>
      </c>
      <c r="G644" s="129">
        <v>24.433583445688885</v>
      </c>
      <c r="H644" s="129">
        <v>24.663359205017606</v>
      </c>
    </row>
    <row r="646" spans="3:8" ht="12.75">
      <c r="C646" s="151" t="s">
        <v>25</v>
      </c>
      <c r="D646" s="129">
        <v>8.580761481381757</v>
      </c>
      <c r="F646" s="129">
        <v>8.333333333379825</v>
      </c>
      <c r="G646" s="129">
        <v>10.397269551353542</v>
      </c>
      <c r="H646" s="129">
        <v>59.02090714326348</v>
      </c>
    </row>
    <row r="647" spans="1:10" ht="12.75">
      <c r="A647" s="145" t="s">
        <v>14</v>
      </c>
      <c r="C647" s="146" t="s">
        <v>15</v>
      </c>
      <c r="D647" s="146" t="s">
        <v>16</v>
      </c>
      <c r="F647" s="146" t="s">
        <v>17</v>
      </c>
      <c r="G647" s="146" t="s">
        <v>18</v>
      </c>
      <c r="H647" s="146" t="s">
        <v>19</v>
      </c>
      <c r="I647" s="147" t="s">
        <v>20</v>
      </c>
      <c r="J647" s="146" t="s">
        <v>21</v>
      </c>
    </row>
    <row r="648" spans="1:8" ht="12.75">
      <c r="A648" s="148" t="s">
        <v>131</v>
      </c>
      <c r="C648" s="149">
        <v>251.61100000003353</v>
      </c>
      <c r="D648" s="129">
        <v>2657746.1391296387</v>
      </c>
      <c r="F648" s="129">
        <v>22000</v>
      </c>
      <c r="G648" s="129">
        <v>21300</v>
      </c>
      <c r="H648" s="150" t="s">
        <v>398</v>
      </c>
    </row>
    <row r="650" spans="4:8" ht="12.75">
      <c r="D650" s="129">
        <v>2704446.9290733337</v>
      </c>
      <c r="F650" s="129">
        <v>22600</v>
      </c>
      <c r="G650" s="129">
        <v>20700</v>
      </c>
      <c r="H650" s="150" t="s">
        <v>399</v>
      </c>
    </row>
    <row r="652" spans="4:8" ht="12.75">
      <c r="D652" s="129">
        <v>2835207.8829421997</v>
      </c>
      <c r="F652" s="129">
        <v>22900</v>
      </c>
      <c r="G652" s="129">
        <v>20700</v>
      </c>
      <c r="H652" s="150" t="s">
        <v>400</v>
      </c>
    </row>
    <row r="654" spans="1:10" ht="12.75">
      <c r="A654" s="145" t="s">
        <v>22</v>
      </c>
      <c r="C654" s="151" t="s">
        <v>23</v>
      </c>
      <c r="D654" s="129">
        <v>2732466.9837150574</v>
      </c>
      <c r="F654" s="129">
        <v>22500</v>
      </c>
      <c r="G654" s="129">
        <v>20900</v>
      </c>
      <c r="H654" s="129">
        <v>2710774.8698048713</v>
      </c>
      <c r="I654" s="129">
        <v>-0.0001</v>
      </c>
      <c r="J654" s="129">
        <v>-0.0001</v>
      </c>
    </row>
    <row r="655" spans="1:8" ht="12.75">
      <c r="A655" s="128">
        <v>38390.83083333333</v>
      </c>
      <c r="C655" s="151" t="s">
        <v>24</v>
      </c>
      <c r="D655" s="129">
        <v>91989.18537437794</v>
      </c>
      <c r="F655" s="129">
        <v>458.25756949558405</v>
      </c>
      <c r="G655" s="129">
        <v>346.41016151377545</v>
      </c>
      <c r="H655" s="129">
        <v>91989.18537437794</v>
      </c>
    </row>
    <row r="657" spans="3:8" ht="12.75">
      <c r="C657" s="151" t="s">
        <v>25</v>
      </c>
      <c r="D657" s="129">
        <v>3.3665250457778484</v>
      </c>
      <c r="F657" s="129">
        <v>2.0367003088692623</v>
      </c>
      <c r="G657" s="129">
        <v>1.6574648876257196</v>
      </c>
      <c r="H657" s="129">
        <v>3.393464591952616</v>
      </c>
    </row>
    <row r="658" spans="1:10" ht="12.75">
      <c r="A658" s="145" t="s">
        <v>14</v>
      </c>
      <c r="C658" s="146" t="s">
        <v>15</v>
      </c>
      <c r="D658" s="146" t="s">
        <v>16</v>
      </c>
      <c r="F658" s="146" t="s">
        <v>17</v>
      </c>
      <c r="G658" s="146" t="s">
        <v>18</v>
      </c>
      <c r="H658" s="146" t="s">
        <v>19</v>
      </c>
      <c r="I658" s="147" t="s">
        <v>20</v>
      </c>
      <c r="J658" s="146" t="s">
        <v>21</v>
      </c>
    </row>
    <row r="659" spans="1:8" ht="12.75">
      <c r="A659" s="148" t="s">
        <v>134</v>
      </c>
      <c r="C659" s="149">
        <v>257.6099999998696</v>
      </c>
      <c r="D659" s="129">
        <v>216387.91492533684</v>
      </c>
      <c r="F659" s="129">
        <v>9557.5</v>
      </c>
      <c r="G659" s="129">
        <v>8065</v>
      </c>
      <c r="H659" s="150" t="s">
        <v>620</v>
      </c>
    </row>
    <row r="661" spans="4:8" ht="12.75">
      <c r="D661" s="129">
        <v>209733.8358721733</v>
      </c>
      <c r="F661" s="129">
        <v>9607.5</v>
      </c>
      <c r="G661" s="129">
        <v>8132.499999992549</v>
      </c>
      <c r="H661" s="150" t="s">
        <v>621</v>
      </c>
    </row>
    <row r="663" spans="4:8" ht="12.75">
      <c r="D663" s="129">
        <v>213497.40256619453</v>
      </c>
      <c r="F663" s="129">
        <v>9435</v>
      </c>
      <c r="G663" s="129">
        <v>8107.499999992549</v>
      </c>
      <c r="H663" s="150" t="s">
        <v>622</v>
      </c>
    </row>
    <row r="665" spans="1:10" ht="12.75">
      <c r="A665" s="145" t="s">
        <v>22</v>
      </c>
      <c r="C665" s="151" t="s">
        <v>23</v>
      </c>
      <c r="D665" s="129">
        <v>213206.3844545682</v>
      </c>
      <c r="F665" s="129">
        <v>9533.333333333334</v>
      </c>
      <c r="G665" s="129">
        <v>8101.6666666617</v>
      </c>
      <c r="H665" s="129">
        <v>204388.8844545707</v>
      </c>
      <c r="I665" s="129">
        <v>-0.0001</v>
      </c>
      <c r="J665" s="129">
        <v>-0.0001</v>
      </c>
    </row>
    <row r="666" spans="1:8" ht="12.75">
      <c r="A666" s="128">
        <v>38390.83146990741</v>
      </c>
      <c r="C666" s="151" t="s">
        <v>24</v>
      </c>
      <c r="D666" s="129">
        <v>3336.571693731285</v>
      </c>
      <c r="F666" s="129">
        <v>88.7529342237953</v>
      </c>
      <c r="G666" s="129">
        <v>34.125992044973415</v>
      </c>
      <c r="H666" s="129">
        <v>3336.571693731285</v>
      </c>
    </row>
    <row r="668" spans="3:8" ht="12.75">
      <c r="C668" s="151" t="s">
        <v>25</v>
      </c>
      <c r="D668" s="129">
        <v>1.5649492402711183</v>
      </c>
      <c r="F668" s="129">
        <v>0.9309748345153352</v>
      </c>
      <c r="G668" s="129">
        <v>0.421221872598161</v>
      </c>
      <c r="H668" s="129">
        <v>1.6324624025593235</v>
      </c>
    </row>
    <row r="669" spans="1:10" ht="12.75">
      <c r="A669" s="145" t="s">
        <v>14</v>
      </c>
      <c r="C669" s="146" t="s">
        <v>15</v>
      </c>
      <c r="D669" s="146" t="s">
        <v>16</v>
      </c>
      <c r="F669" s="146" t="s">
        <v>17</v>
      </c>
      <c r="G669" s="146" t="s">
        <v>18</v>
      </c>
      <c r="H669" s="146" t="s">
        <v>19</v>
      </c>
      <c r="I669" s="147" t="s">
        <v>20</v>
      </c>
      <c r="J669" s="146" t="s">
        <v>21</v>
      </c>
    </row>
    <row r="670" spans="1:8" ht="12.75">
      <c r="A670" s="148" t="s">
        <v>133</v>
      </c>
      <c r="C670" s="149">
        <v>259.9399999999441</v>
      </c>
      <c r="D670" s="129">
        <v>1905556.1067276</v>
      </c>
      <c r="F670" s="129">
        <v>19000</v>
      </c>
      <c r="G670" s="129">
        <v>16975</v>
      </c>
      <c r="H670" s="150" t="s">
        <v>623</v>
      </c>
    </row>
    <row r="672" spans="4:8" ht="12.75">
      <c r="D672" s="129">
        <v>1801626.1828536987</v>
      </c>
      <c r="F672" s="129">
        <v>18525</v>
      </c>
      <c r="G672" s="129">
        <v>17000</v>
      </c>
      <c r="H672" s="150" t="s">
        <v>402</v>
      </c>
    </row>
    <row r="674" spans="4:8" ht="12.75">
      <c r="D674" s="129">
        <v>1943432.499370575</v>
      </c>
      <c r="F674" s="129">
        <v>18775</v>
      </c>
      <c r="G674" s="129">
        <v>16975</v>
      </c>
      <c r="H674" s="150" t="s">
        <v>403</v>
      </c>
    </row>
    <row r="676" spans="1:10" ht="12.75">
      <c r="A676" s="145" t="s">
        <v>22</v>
      </c>
      <c r="C676" s="151" t="s">
        <v>23</v>
      </c>
      <c r="D676" s="129">
        <v>1883538.2629839578</v>
      </c>
      <c r="F676" s="129">
        <v>18766.666666666668</v>
      </c>
      <c r="G676" s="129">
        <v>16983.333333333332</v>
      </c>
      <c r="H676" s="129">
        <v>1865654.2562499512</v>
      </c>
      <c r="I676" s="129">
        <v>-0.0001</v>
      </c>
      <c r="J676" s="129">
        <v>-0.0001</v>
      </c>
    </row>
    <row r="677" spans="1:8" ht="12.75">
      <c r="A677" s="128">
        <v>38390.83215277778</v>
      </c>
      <c r="C677" s="151" t="s">
        <v>24</v>
      </c>
      <c r="D677" s="129">
        <v>73422.38714016885</v>
      </c>
      <c r="F677" s="129">
        <v>237.60962382305422</v>
      </c>
      <c r="G677" s="129">
        <v>14.433756729740642</v>
      </c>
      <c r="H677" s="129">
        <v>73422.38714016885</v>
      </c>
    </row>
    <row r="679" spans="3:8" ht="12.75">
      <c r="C679" s="151" t="s">
        <v>25</v>
      </c>
      <c r="D679" s="129">
        <v>3.8981096685474768</v>
      </c>
      <c r="F679" s="129">
        <v>1.2661258818279977</v>
      </c>
      <c r="G679" s="129">
        <v>0.08498777269719712</v>
      </c>
      <c r="H679" s="129">
        <v>3.935476624042396</v>
      </c>
    </row>
    <row r="680" spans="1:10" ht="12.75">
      <c r="A680" s="145" t="s">
        <v>14</v>
      </c>
      <c r="C680" s="146" t="s">
        <v>15</v>
      </c>
      <c r="D680" s="146" t="s">
        <v>16</v>
      </c>
      <c r="F680" s="146" t="s">
        <v>17</v>
      </c>
      <c r="G680" s="146" t="s">
        <v>18</v>
      </c>
      <c r="H680" s="146" t="s">
        <v>19</v>
      </c>
      <c r="I680" s="147" t="s">
        <v>20</v>
      </c>
      <c r="J680" s="146" t="s">
        <v>21</v>
      </c>
    </row>
    <row r="681" spans="1:8" ht="12.75">
      <c r="A681" s="148" t="s">
        <v>135</v>
      </c>
      <c r="C681" s="149">
        <v>285.2129999999888</v>
      </c>
      <c r="D681" s="129">
        <v>1449398.1252422333</v>
      </c>
      <c r="F681" s="129">
        <v>15575</v>
      </c>
      <c r="G681" s="129">
        <v>13375</v>
      </c>
      <c r="H681" s="150" t="s">
        <v>404</v>
      </c>
    </row>
    <row r="683" spans="4:8" ht="12.75">
      <c r="D683" s="129">
        <v>1601879.794467926</v>
      </c>
      <c r="F683" s="129">
        <v>15675</v>
      </c>
      <c r="G683" s="129">
        <v>13300</v>
      </c>
      <c r="H683" s="150" t="s">
        <v>405</v>
      </c>
    </row>
    <row r="685" spans="4:8" ht="12.75">
      <c r="D685" s="129">
        <v>1667605.2290287018</v>
      </c>
      <c r="F685" s="129">
        <v>15475</v>
      </c>
      <c r="G685" s="129">
        <v>13175</v>
      </c>
      <c r="H685" s="150" t="s">
        <v>406</v>
      </c>
    </row>
    <row r="687" spans="1:10" ht="12.75">
      <c r="A687" s="145" t="s">
        <v>22</v>
      </c>
      <c r="C687" s="151" t="s">
        <v>23</v>
      </c>
      <c r="D687" s="129">
        <v>1572961.0495796204</v>
      </c>
      <c r="F687" s="129">
        <v>15575</v>
      </c>
      <c r="G687" s="129">
        <v>13283.333333333332</v>
      </c>
      <c r="H687" s="129">
        <v>1558653.0098874376</v>
      </c>
      <c r="I687" s="129">
        <v>-0.0001</v>
      </c>
      <c r="J687" s="129">
        <v>-0.0001</v>
      </c>
    </row>
    <row r="688" spans="1:8" ht="12.75">
      <c r="A688" s="128">
        <v>38390.832824074074</v>
      </c>
      <c r="C688" s="151" t="s">
        <v>24</v>
      </c>
      <c r="D688" s="129">
        <v>111941.07999370137</v>
      </c>
      <c r="F688" s="129">
        <v>100</v>
      </c>
      <c r="G688" s="129">
        <v>101.03629710818451</v>
      </c>
      <c r="H688" s="129">
        <v>111941.07999370137</v>
      </c>
    </row>
    <row r="690" spans="3:8" ht="12.75">
      <c r="C690" s="151" t="s">
        <v>25</v>
      </c>
      <c r="D690" s="129">
        <v>7.116583085361079</v>
      </c>
      <c r="F690" s="129">
        <v>0.6420545746388443</v>
      </c>
      <c r="G690" s="129">
        <v>0.7606245704505737</v>
      </c>
      <c r="H690" s="129">
        <v>7.181911514852526</v>
      </c>
    </row>
    <row r="691" spans="1:10" ht="12.75">
      <c r="A691" s="145" t="s">
        <v>14</v>
      </c>
      <c r="C691" s="146" t="s">
        <v>15</v>
      </c>
      <c r="D691" s="146" t="s">
        <v>16</v>
      </c>
      <c r="F691" s="146" t="s">
        <v>17</v>
      </c>
      <c r="G691" s="146" t="s">
        <v>18</v>
      </c>
      <c r="H691" s="146" t="s">
        <v>19</v>
      </c>
      <c r="I691" s="147" t="s">
        <v>20</v>
      </c>
      <c r="J691" s="146" t="s">
        <v>21</v>
      </c>
    </row>
    <row r="692" spans="1:8" ht="12.75">
      <c r="A692" s="148" t="s">
        <v>131</v>
      </c>
      <c r="C692" s="149">
        <v>288.1579999998212</v>
      </c>
      <c r="D692" s="129">
        <v>287924.27799606323</v>
      </c>
      <c r="F692" s="129">
        <v>3570</v>
      </c>
      <c r="G692" s="129">
        <v>3250</v>
      </c>
      <c r="H692" s="150" t="s">
        <v>407</v>
      </c>
    </row>
    <row r="694" spans="4:8" ht="12.75">
      <c r="D694" s="129">
        <v>286487.18800354004</v>
      </c>
      <c r="F694" s="129">
        <v>3570</v>
      </c>
      <c r="G694" s="129">
        <v>3250</v>
      </c>
      <c r="H694" s="150" t="s">
        <v>408</v>
      </c>
    </row>
    <row r="696" spans="4:8" ht="12.75">
      <c r="D696" s="129">
        <v>290142.70124292374</v>
      </c>
      <c r="F696" s="129">
        <v>3570</v>
      </c>
      <c r="G696" s="129">
        <v>3250</v>
      </c>
      <c r="H696" s="150" t="s">
        <v>409</v>
      </c>
    </row>
    <row r="698" spans="1:10" ht="12.75">
      <c r="A698" s="145" t="s">
        <v>22</v>
      </c>
      <c r="C698" s="151" t="s">
        <v>23</v>
      </c>
      <c r="D698" s="129">
        <v>288184.7224141757</v>
      </c>
      <c r="F698" s="129">
        <v>3570</v>
      </c>
      <c r="G698" s="129">
        <v>3250</v>
      </c>
      <c r="H698" s="129">
        <v>284777.2002902819</v>
      </c>
      <c r="I698" s="129">
        <v>-0.0001</v>
      </c>
      <c r="J698" s="129">
        <v>-0.0001</v>
      </c>
    </row>
    <row r="699" spans="1:8" ht="12.75">
      <c r="A699" s="128">
        <v>38390.83325231481</v>
      </c>
      <c r="C699" s="151" t="s">
        <v>24</v>
      </c>
      <c r="D699" s="129">
        <v>1841.6209523219618</v>
      </c>
      <c r="H699" s="129">
        <v>1841.6209523219618</v>
      </c>
    </row>
    <row r="701" spans="3:8" ht="12.75">
      <c r="C701" s="151" t="s">
        <v>25</v>
      </c>
      <c r="D701" s="129">
        <v>0.6390418398638099</v>
      </c>
      <c r="F701" s="129">
        <v>0</v>
      </c>
      <c r="G701" s="129">
        <v>0</v>
      </c>
      <c r="H701" s="129">
        <v>0.6466883410767232</v>
      </c>
    </row>
    <row r="702" spans="1:10" ht="12.75">
      <c r="A702" s="145" t="s">
        <v>14</v>
      </c>
      <c r="C702" s="146" t="s">
        <v>15</v>
      </c>
      <c r="D702" s="146" t="s">
        <v>16</v>
      </c>
      <c r="F702" s="146" t="s">
        <v>17</v>
      </c>
      <c r="G702" s="146" t="s">
        <v>18</v>
      </c>
      <c r="H702" s="146" t="s">
        <v>19</v>
      </c>
      <c r="I702" s="147" t="s">
        <v>20</v>
      </c>
      <c r="J702" s="146" t="s">
        <v>21</v>
      </c>
    </row>
    <row r="703" spans="1:8" ht="12.75">
      <c r="A703" s="148" t="s">
        <v>132</v>
      </c>
      <c r="C703" s="149">
        <v>334.94100000010803</v>
      </c>
      <c r="D703" s="129">
        <v>103843.1111780405</v>
      </c>
      <c r="F703" s="129">
        <v>24300</v>
      </c>
      <c r="G703" s="129">
        <v>29800</v>
      </c>
      <c r="H703" s="150" t="s">
        <v>410</v>
      </c>
    </row>
    <row r="705" spans="4:8" ht="12.75">
      <c r="D705" s="129">
        <v>104401.0640039444</v>
      </c>
      <c r="F705" s="129">
        <v>24300</v>
      </c>
      <c r="G705" s="129">
        <v>29100</v>
      </c>
      <c r="H705" s="150" t="s">
        <v>411</v>
      </c>
    </row>
    <row r="707" spans="4:8" ht="12.75">
      <c r="D707" s="129">
        <v>107052.20642745495</v>
      </c>
      <c r="F707" s="129">
        <v>24300</v>
      </c>
      <c r="G707" s="129">
        <v>29800</v>
      </c>
      <c r="H707" s="150" t="s">
        <v>412</v>
      </c>
    </row>
    <row r="709" spans="1:10" ht="12.75">
      <c r="A709" s="145" t="s">
        <v>22</v>
      </c>
      <c r="C709" s="151" t="s">
        <v>23</v>
      </c>
      <c r="D709" s="129">
        <v>105098.7938698133</v>
      </c>
      <c r="F709" s="129">
        <v>24300</v>
      </c>
      <c r="G709" s="129">
        <v>29566.666666666664</v>
      </c>
      <c r="H709" s="129">
        <v>77038.39386981328</v>
      </c>
      <c r="I709" s="129">
        <v>-0.0001</v>
      </c>
      <c r="J709" s="129">
        <v>-0.0001</v>
      </c>
    </row>
    <row r="710" spans="1:8" ht="12.75">
      <c r="A710" s="128">
        <v>38390.83372685185</v>
      </c>
      <c r="C710" s="151" t="s">
        <v>24</v>
      </c>
      <c r="D710" s="129">
        <v>1714.553383318247</v>
      </c>
      <c r="G710" s="129">
        <v>404.14518843273805</v>
      </c>
      <c r="H710" s="129">
        <v>1714.553383318247</v>
      </c>
    </row>
    <row r="712" spans="3:8" ht="12.75">
      <c r="C712" s="151" t="s">
        <v>25</v>
      </c>
      <c r="D712" s="129">
        <v>1.6313730350151099</v>
      </c>
      <c r="F712" s="129">
        <v>0</v>
      </c>
      <c r="G712" s="129">
        <v>1.366894662117491</v>
      </c>
      <c r="H712" s="129">
        <v>2.225582981669713</v>
      </c>
    </row>
    <row r="713" spans="1:10" ht="12.75">
      <c r="A713" s="145" t="s">
        <v>14</v>
      </c>
      <c r="C713" s="146" t="s">
        <v>15</v>
      </c>
      <c r="D713" s="146" t="s">
        <v>16</v>
      </c>
      <c r="F713" s="146" t="s">
        <v>17</v>
      </c>
      <c r="G713" s="146" t="s">
        <v>18</v>
      </c>
      <c r="H713" s="146" t="s">
        <v>19</v>
      </c>
      <c r="I713" s="147" t="s">
        <v>20</v>
      </c>
      <c r="J713" s="146" t="s">
        <v>21</v>
      </c>
    </row>
    <row r="714" spans="1:8" ht="12.75">
      <c r="A714" s="148" t="s">
        <v>136</v>
      </c>
      <c r="C714" s="149">
        <v>393.36599999992177</v>
      </c>
      <c r="D714" s="129">
        <v>2914317.065010071</v>
      </c>
      <c r="F714" s="129">
        <v>12700</v>
      </c>
      <c r="G714" s="129">
        <v>13200</v>
      </c>
      <c r="H714" s="150" t="s">
        <v>413</v>
      </c>
    </row>
    <row r="716" spans="4:8" ht="12.75">
      <c r="D716" s="129">
        <v>3158006.9874839783</v>
      </c>
      <c r="F716" s="129">
        <v>13200</v>
      </c>
      <c r="G716" s="129">
        <v>14000</v>
      </c>
      <c r="H716" s="150" t="s">
        <v>414</v>
      </c>
    </row>
    <row r="718" spans="4:8" ht="12.75">
      <c r="D718" s="129">
        <v>3130845.011035919</v>
      </c>
      <c r="F718" s="129">
        <v>13000</v>
      </c>
      <c r="G718" s="129">
        <v>13100</v>
      </c>
      <c r="H718" s="150" t="s">
        <v>415</v>
      </c>
    </row>
    <row r="720" spans="1:10" ht="12.75">
      <c r="A720" s="145" t="s">
        <v>22</v>
      </c>
      <c r="C720" s="151" t="s">
        <v>23</v>
      </c>
      <c r="D720" s="129">
        <v>3067723.021176656</v>
      </c>
      <c r="F720" s="129">
        <v>12966.666666666668</v>
      </c>
      <c r="G720" s="129">
        <v>13433.333333333332</v>
      </c>
      <c r="H720" s="129">
        <v>3054523.021176656</v>
      </c>
      <c r="I720" s="129">
        <v>-0.0001</v>
      </c>
      <c r="J720" s="129">
        <v>-0.0001</v>
      </c>
    </row>
    <row r="721" spans="1:8" ht="12.75">
      <c r="A721" s="128">
        <v>38390.83421296296</v>
      </c>
      <c r="C721" s="151" t="s">
        <v>24</v>
      </c>
      <c r="D721" s="129">
        <v>133545.81154675598</v>
      </c>
      <c r="F721" s="129">
        <v>251.66114784235833</v>
      </c>
      <c r="G721" s="129">
        <v>493.28828623162474</v>
      </c>
      <c r="H721" s="129">
        <v>133545.81154675598</v>
      </c>
    </row>
    <row r="723" spans="3:8" ht="12.75">
      <c r="C723" s="151" t="s">
        <v>25</v>
      </c>
      <c r="D723" s="129">
        <v>4.353255187149627</v>
      </c>
      <c r="F723" s="129">
        <v>1.9408314743626605</v>
      </c>
      <c r="G723" s="129">
        <v>3.6721212374562646</v>
      </c>
      <c r="H723" s="129">
        <v>4.372067606657351</v>
      </c>
    </row>
    <row r="724" spans="1:10" ht="12.75">
      <c r="A724" s="145" t="s">
        <v>14</v>
      </c>
      <c r="C724" s="146" t="s">
        <v>15</v>
      </c>
      <c r="D724" s="146" t="s">
        <v>16</v>
      </c>
      <c r="F724" s="146" t="s">
        <v>17</v>
      </c>
      <c r="G724" s="146" t="s">
        <v>18</v>
      </c>
      <c r="H724" s="146" t="s">
        <v>19</v>
      </c>
      <c r="I724" s="147" t="s">
        <v>20</v>
      </c>
      <c r="J724" s="146" t="s">
        <v>21</v>
      </c>
    </row>
    <row r="725" spans="1:8" ht="12.75">
      <c r="A725" s="148" t="s">
        <v>130</v>
      </c>
      <c r="C725" s="149">
        <v>396.15199999976903</v>
      </c>
      <c r="D725" s="129">
        <v>3311008.686267853</v>
      </c>
      <c r="F725" s="129">
        <v>74100</v>
      </c>
      <c r="G725" s="129">
        <v>74600</v>
      </c>
      <c r="H725" s="150" t="s">
        <v>416</v>
      </c>
    </row>
    <row r="727" spans="4:8" ht="12.75">
      <c r="D727" s="129">
        <v>3202190.741230011</v>
      </c>
      <c r="F727" s="129">
        <v>72600</v>
      </c>
      <c r="G727" s="129">
        <v>74900</v>
      </c>
      <c r="H727" s="150" t="s">
        <v>417</v>
      </c>
    </row>
    <row r="729" spans="4:8" ht="12.75">
      <c r="D729" s="129">
        <v>3295091.4243774414</v>
      </c>
      <c r="F729" s="129">
        <v>73400</v>
      </c>
      <c r="G729" s="129">
        <v>74300</v>
      </c>
      <c r="H729" s="150" t="s">
        <v>418</v>
      </c>
    </row>
    <row r="731" spans="1:10" ht="12.75">
      <c r="A731" s="145" t="s">
        <v>22</v>
      </c>
      <c r="C731" s="151" t="s">
        <v>23</v>
      </c>
      <c r="D731" s="129">
        <v>3269430.283958435</v>
      </c>
      <c r="F731" s="129">
        <v>73366.66666666667</v>
      </c>
      <c r="G731" s="129">
        <v>74600</v>
      </c>
      <c r="H731" s="129">
        <v>3195453.5499116653</v>
      </c>
      <c r="I731" s="129">
        <v>-0.0001</v>
      </c>
      <c r="J731" s="129">
        <v>-0.0001</v>
      </c>
    </row>
    <row r="732" spans="1:8" ht="12.75">
      <c r="A732" s="128">
        <v>38390.83467592593</v>
      </c>
      <c r="C732" s="151" t="s">
        <v>24</v>
      </c>
      <c r="D732" s="129">
        <v>58772.5011061012</v>
      </c>
      <c r="F732" s="129">
        <v>750.5553499465136</v>
      </c>
      <c r="G732" s="129">
        <v>300</v>
      </c>
      <c r="H732" s="129">
        <v>58772.5011061012</v>
      </c>
    </row>
    <row r="734" spans="3:8" ht="12.75">
      <c r="C734" s="151" t="s">
        <v>25</v>
      </c>
      <c r="D734" s="129">
        <v>1.7976373863810577</v>
      </c>
      <c r="F734" s="129">
        <v>1.0230195592183287</v>
      </c>
      <c r="G734" s="129">
        <v>0.4021447721179625</v>
      </c>
      <c r="H734" s="129">
        <v>1.8392538082027792</v>
      </c>
    </row>
    <row r="735" spans="1:10" ht="12.75">
      <c r="A735" s="145" t="s">
        <v>14</v>
      </c>
      <c r="C735" s="146" t="s">
        <v>15</v>
      </c>
      <c r="D735" s="146" t="s">
        <v>16</v>
      </c>
      <c r="F735" s="146" t="s">
        <v>17</v>
      </c>
      <c r="G735" s="146" t="s">
        <v>18</v>
      </c>
      <c r="H735" s="146" t="s">
        <v>19</v>
      </c>
      <c r="I735" s="147" t="s">
        <v>20</v>
      </c>
      <c r="J735" s="146" t="s">
        <v>21</v>
      </c>
    </row>
    <row r="736" spans="1:8" ht="12.75">
      <c r="A736" s="148" t="s">
        <v>137</v>
      </c>
      <c r="C736" s="149">
        <v>589.5920000001788</v>
      </c>
      <c r="D736" s="129">
        <v>127536.37281227112</v>
      </c>
      <c r="F736" s="129">
        <v>2370</v>
      </c>
      <c r="G736" s="129">
        <v>2290</v>
      </c>
      <c r="H736" s="150" t="s">
        <v>419</v>
      </c>
    </row>
    <row r="738" spans="4:8" ht="12.75">
      <c r="D738" s="129">
        <v>129927.78691756725</v>
      </c>
      <c r="F738" s="129">
        <v>2330</v>
      </c>
      <c r="G738" s="129">
        <v>2240</v>
      </c>
      <c r="H738" s="150" t="s">
        <v>420</v>
      </c>
    </row>
    <row r="740" spans="4:8" ht="12.75">
      <c r="D740" s="129">
        <v>130350.58084774017</v>
      </c>
      <c r="F740" s="129">
        <v>2360</v>
      </c>
      <c r="G740" s="129">
        <v>2250</v>
      </c>
      <c r="H740" s="150" t="s">
        <v>421</v>
      </c>
    </row>
    <row r="742" spans="1:10" ht="12.75">
      <c r="A742" s="145" t="s">
        <v>22</v>
      </c>
      <c r="C742" s="151" t="s">
        <v>23</v>
      </c>
      <c r="D742" s="129">
        <v>129271.58019252619</v>
      </c>
      <c r="F742" s="129">
        <v>2353.3333333333335</v>
      </c>
      <c r="G742" s="129">
        <v>2260</v>
      </c>
      <c r="H742" s="129">
        <v>126964.9135258595</v>
      </c>
      <c r="I742" s="129">
        <v>-0.0001</v>
      </c>
      <c r="J742" s="129">
        <v>-0.0001</v>
      </c>
    </row>
    <row r="743" spans="1:8" ht="12.75">
      <c r="A743" s="128">
        <v>38390.835173611114</v>
      </c>
      <c r="C743" s="151" t="s">
        <v>24</v>
      </c>
      <c r="D743" s="129">
        <v>1517.5299556233454</v>
      </c>
      <c r="F743" s="129">
        <v>20.816659994661325</v>
      </c>
      <c r="G743" s="129">
        <v>26.45751311064591</v>
      </c>
      <c r="H743" s="129">
        <v>1517.5299556233454</v>
      </c>
    </row>
    <row r="745" spans="3:8" ht="12.75">
      <c r="C745" s="151" t="s">
        <v>25</v>
      </c>
      <c r="D745" s="129">
        <v>1.1739084130968804</v>
      </c>
      <c r="F745" s="129">
        <v>0.884560623002606</v>
      </c>
      <c r="G745" s="129">
        <v>1.17068642082504</v>
      </c>
      <c r="H745" s="129">
        <v>1.1952356863648503</v>
      </c>
    </row>
    <row r="746" spans="1:10" ht="12.75">
      <c r="A746" s="145" t="s">
        <v>14</v>
      </c>
      <c r="C746" s="146" t="s">
        <v>15</v>
      </c>
      <c r="D746" s="146" t="s">
        <v>16</v>
      </c>
      <c r="F746" s="146" t="s">
        <v>17</v>
      </c>
      <c r="G746" s="146" t="s">
        <v>18</v>
      </c>
      <c r="H746" s="146" t="s">
        <v>19</v>
      </c>
      <c r="I746" s="147" t="s">
        <v>20</v>
      </c>
      <c r="J746" s="146" t="s">
        <v>21</v>
      </c>
    </row>
    <row r="747" spans="1:8" ht="12.75">
      <c r="A747" s="148" t="s">
        <v>138</v>
      </c>
      <c r="C747" s="149">
        <v>766.4900000002235</v>
      </c>
      <c r="D747" s="129">
        <v>2246.364335089922</v>
      </c>
      <c r="F747" s="129">
        <v>1660.9999999981374</v>
      </c>
      <c r="G747" s="129">
        <v>1695.0000000018626</v>
      </c>
      <c r="H747" s="150" t="s">
        <v>422</v>
      </c>
    </row>
    <row r="749" spans="4:8" ht="12.75">
      <c r="D749" s="129">
        <v>2246.478608056903</v>
      </c>
      <c r="F749" s="129">
        <v>1651.0000000018626</v>
      </c>
      <c r="G749" s="129">
        <v>1860</v>
      </c>
      <c r="H749" s="150" t="s">
        <v>423</v>
      </c>
    </row>
    <row r="751" spans="4:8" ht="12.75">
      <c r="D751" s="129">
        <v>2196.3315816000104</v>
      </c>
      <c r="F751" s="129">
        <v>1626.0000000018626</v>
      </c>
      <c r="G751" s="129">
        <v>1712</v>
      </c>
      <c r="H751" s="150" t="s">
        <v>424</v>
      </c>
    </row>
    <row r="753" spans="1:10" ht="12.75">
      <c r="A753" s="145" t="s">
        <v>22</v>
      </c>
      <c r="C753" s="151" t="s">
        <v>23</v>
      </c>
      <c r="D753" s="129">
        <v>2229.7248415822783</v>
      </c>
      <c r="F753" s="129">
        <v>1646.0000000006207</v>
      </c>
      <c r="G753" s="129">
        <v>1755.6666666672877</v>
      </c>
      <c r="H753" s="129">
        <v>526.7516708499502</v>
      </c>
      <c r="I753" s="129">
        <v>-0.0001</v>
      </c>
      <c r="J753" s="129">
        <v>-0.0001</v>
      </c>
    </row>
    <row r="754" spans="1:8" ht="12.75">
      <c r="A754" s="128">
        <v>38390.8356712963</v>
      </c>
      <c r="C754" s="151" t="s">
        <v>24</v>
      </c>
      <c r="D754" s="129">
        <v>28.919467902439415</v>
      </c>
      <c r="F754" s="129">
        <v>18.02775637577702</v>
      </c>
      <c r="G754" s="129">
        <v>90.75424691561537</v>
      </c>
      <c r="H754" s="129">
        <v>28.919467902439415</v>
      </c>
    </row>
    <row r="756" spans="3:8" ht="12.75">
      <c r="C756" s="151" t="s">
        <v>25</v>
      </c>
      <c r="D756" s="129">
        <v>1.2969971614038847</v>
      </c>
      <c r="F756" s="129">
        <v>1.0952464383821519</v>
      </c>
      <c r="G756" s="129">
        <v>5.169218544650652</v>
      </c>
      <c r="H756" s="129">
        <v>5.490152096864895</v>
      </c>
    </row>
    <row r="757" spans="1:16" ht="12.75">
      <c r="A757" s="139" t="s">
        <v>83</v>
      </c>
      <c r="B757" s="134" t="s">
        <v>154</v>
      </c>
      <c r="D757" s="139" t="s">
        <v>84</v>
      </c>
      <c r="E757" s="134" t="s">
        <v>85</v>
      </c>
      <c r="F757" s="135" t="s">
        <v>31</v>
      </c>
      <c r="G757" s="140" t="s">
        <v>87</v>
      </c>
      <c r="H757" s="141">
        <v>1</v>
      </c>
      <c r="I757" s="142" t="s">
        <v>88</v>
      </c>
      <c r="J757" s="141">
        <v>7</v>
      </c>
      <c r="K757" s="140" t="s">
        <v>89</v>
      </c>
      <c r="L757" s="143">
        <v>1</v>
      </c>
      <c r="M757" s="140" t="s">
        <v>90</v>
      </c>
      <c r="N757" s="144">
        <v>1</v>
      </c>
      <c r="O757" s="140" t="s">
        <v>91</v>
      </c>
      <c r="P757" s="144">
        <v>1</v>
      </c>
    </row>
    <row r="759" spans="1:10" ht="12.75">
      <c r="A759" s="145" t="s">
        <v>14</v>
      </c>
      <c r="C759" s="146" t="s">
        <v>15</v>
      </c>
      <c r="D759" s="146" t="s">
        <v>16</v>
      </c>
      <c r="F759" s="146" t="s">
        <v>17</v>
      </c>
      <c r="G759" s="146" t="s">
        <v>18</v>
      </c>
      <c r="H759" s="146" t="s">
        <v>19</v>
      </c>
      <c r="I759" s="147" t="s">
        <v>20</v>
      </c>
      <c r="J759" s="146" t="s">
        <v>21</v>
      </c>
    </row>
    <row r="760" spans="1:8" ht="12.75">
      <c r="A760" s="148" t="s">
        <v>115</v>
      </c>
      <c r="C760" s="149">
        <v>178.2290000000503</v>
      </c>
      <c r="D760" s="129">
        <v>384.7212316947989</v>
      </c>
      <c r="F760" s="129">
        <v>278</v>
      </c>
      <c r="G760" s="129">
        <v>283</v>
      </c>
      <c r="H760" s="150" t="s">
        <v>425</v>
      </c>
    </row>
    <row r="762" spans="4:8" ht="12.75">
      <c r="D762" s="129">
        <v>390.663950859569</v>
      </c>
      <c r="F762" s="129">
        <v>252</v>
      </c>
      <c r="G762" s="129">
        <v>211</v>
      </c>
      <c r="H762" s="150" t="s">
        <v>426</v>
      </c>
    </row>
    <row r="764" spans="4:8" ht="12.75">
      <c r="D764" s="129">
        <v>388.80631249630824</v>
      </c>
      <c r="F764" s="129">
        <v>247.00000000023283</v>
      </c>
      <c r="G764" s="129">
        <v>279</v>
      </c>
      <c r="H764" s="150" t="s">
        <v>427</v>
      </c>
    </row>
    <row r="766" spans="1:8" ht="12.75">
      <c r="A766" s="145" t="s">
        <v>22</v>
      </c>
      <c r="C766" s="151" t="s">
        <v>23</v>
      </c>
      <c r="D766" s="129">
        <v>388.06383168355876</v>
      </c>
      <c r="F766" s="129">
        <v>259.0000000000776</v>
      </c>
      <c r="G766" s="129">
        <v>257.6666666666667</v>
      </c>
      <c r="H766" s="129">
        <v>129.90802783498896</v>
      </c>
    </row>
    <row r="767" spans="1:8" ht="12.75">
      <c r="A767" s="128">
        <v>38390.83793981482</v>
      </c>
      <c r="C767" s="151" t="s">
        <v>24</v>
      </c>
      <c r="D767" s="129">
        <v>3.040137510992015</v>
      </c>
      <c r="F767" s="129">
        <v>16.64331697700893</v>
      </c>
      <c r="G767" s="129">
        <v>40.463975747982715</v>
      </c>
      <c r="H767" s="129">
        <v>3.040137510992015</v>
      </c>
    </row>
    <row r="769" spans="3:8" ht="12.75">
      <c r="C769" s="151" t="s">
        <v>25</v>
      </c>
      <c r="D769" s="129">
        <v>0.7834117129140376</v>
      </c>
      <c r="F769" s="129">
        <v>6.425991110812333</v>
      </c>
      <c r="G769" s="129">
        <v>15.704000937121364</v>
      </c>
      <c r="H769" s="129">
        <v>2.340222972866343</v>
      </c>
    </row>
    <row r="770" spans="1:10" ht="12.75">
      <c r="A770" s="145" t="s">
        <v>14</v>
      </c>
      <c r="C770" s="146" t="s">
        <v>15</v>
      </c>
      <c r="D770" s="146" t="s">
        <v>16</v>
      </c>
      <c r="F770" s="146" t="s">
        <v>17</v>
      </c>
      <c r="G770" s="146" t="s">
        <v>18</v>
      </c>
      <c r="H770" s="146" t="s">
        <v>19</v>
      </c>
      <c r="I770" s="147" t="s">
        <v>20</v>
      </c>
      <c r="J770" s="146" t="s">
        <v>21</v>
      </c>
    </row>
    <row r="771" spans="1:8" ht="12.75">
      <c r="A771" s="148" t="s">
        <v>131</v>
      </c>
      <c r="C771" s="149">
        <v>251.61100000003353</v>
      </c>
      <c r="D771" s="129">
        <v>2971637.4406318665</v>
      </c>
      <c r="F771" s="129">
        <v>23700</v>
      </c>
      <c r="G771" s="129">
        <v>21300</v>
      </c>
      <c r="H771" s="150" t="s">
        <v>428</v>
      </c>
    </row>
    <row r="773" spans="4:8" ht="12.75">
      <c r="D773" s="129">
        <v>2806633.2980651855</v>
      </c>
      <c r="F773" s="129">
        <v>24300</v>
      </c>
      <c r="G773" s="129">
        <v>21600</v>
      </c>
      <c r="H773" s="150" t="s">
        <v>429</v>
      </c>
    </row>
    <row r="775" spans="4:8" ht="12.75">
      <c r="D775" s="129">
        <v>2871214.768054962</v>
      </c>
      <c r="F775" s="129">
        <v>23100</v>
      </c>
      <c r="G775" s="129">
        <v>21300</v>
      </c>
      <c r="H775" s="150" t="s">
        <v>430</v>
      </c>
    </row>
    <row r="777" spans="1:10" ht="12.75">
      <c r="A777" s="145" t="s">
        <v>22</v>
      </c>
      <c r="C777" s="151" t="s">
        <v>23</v>
      </c>
      <c r="D777" s="129">
        <v>2883161.8355840044</v>
      </c>
      <c r="F777" s="129">
        <v>23700</v>
      </c>
      <c r="G777" s="129">
        <v>21400</v>
      </c>
      <c r="H777" s="129">
        <v>2860623.1718381117</v>
      </c>
      <c r="I777" s="129">
        <v>-0.0001</v>
      </c>
      <c r="J777" s="129">
        <v>-0.0001</v>
      </c>
    </row>
    <row r="778" spans="1:8" ht="12.75">
      <c r="A778" s="128">
        <v>38390.83846064815</v>
      </c>
      <c r="C778" s="151" t="s">
        <v>24</v>
      </c>
      <c r="D778" s="129">
        <v>83148.30775757456</v>
      </c>
      <c r="F778" s="129">
        <v>600</v>
      </c>
      <c r="G778" s="129">
        <v>173.20508075688772</v>
      </c>
      <c r="H778" s="129">
        <v>83148.30775757456</v>
      </c>
    </row>
    <row r="780" spans="3:8" ht="12.75">
      <c r="C780" s="151" t="s">
        <v>25</v>
      </c>
      <c r="D780" s="129">
        <v>2.8839278715248504</v>
      </c>
      <c r="F780" s="129">
        <v>2.5316455696202538</v>
      </c>
      <c r="G780" s="129">
        <v>0.8093695362471389</v>
      </c>
      <c r="H780" s="129">
        <v>2.906650151482451</v>
      </c>
    </row>
    <row r="781" spans="1:10" ht="12.75">
      <c r="A781" s="145" t="s">
        <v>14</v>
      </c>
      <c r="C781" s="146" t="s">
        <v>15</v>
      </c>
      <c r="D781" s="146" t="s">
        <v>16</v>
      </c>
      <c r="F781" s="146" t="s">
        <v>17</v>
      </c>
      <c r="G781" s="146" t="s">
        <v>18</v>
      </c>
      <c r="H781" s="146" t="s">
        <v>19</v>
      </c>
      <c r="I781" s="147" t="s">
        <v>20</v>
      </c>
      <c r="J781" s="146" t="s">
        <v>21</v>
      </c>
    </row>
    <row r="782" spans="1:8" ht="12.75">
      <c r="A782" s="148" t="s">
        <v>134</v>
      </c>
      <c r="C782" s="149">
        <v>257.6099999998696</v>
      </c>
      <c r="D782" s="129">
        <v>283963.20880556107</v>
      </c>
      <c r="F782" s="129">
        <v>10435</v>
      </c>
      <c r="G782" s="129">
        <v>8530</v>
      </c>
      <c r="H782" s="150" t="s">
        <v>431</v>
      </c>
    </row>
    <row r="784" spans="4:8" ht="12.75">
      <c r="D784" s="129">
        <v>288637.76148557663</v>
      </c>
      <c r="F784" s="129">
        <v>10115</v>
      </c>
      <c r="G784" s="129">
        <v>8457.5</v>
      </c>
      <c r="H784" s="150" t="s">
        <v>432</v>
      </c>
    </row>
    <row r="786" spans="4:8" ht="12.75">
      <c r="D786" s="129">
        <v>278606.2133383751</v>
      </c>
      <c r="F786" s="129">
        <v>10272.5</v>
      </c>
      <c r="G786" s="129">
        <v>8537.5</v>
      </c>
      <c r="H786" s="150" t="s">
        <v>433</v>
      </c>
    </row>
    <row r="788" spans="1:10" ht="12.75">
      <c r="A788" s="145" t="s">
        <v>22</v>
      </c>
      <c r="C788" s="151" t="s">
        <v>23</v>
      </c>
      <c r="D788" s="129">
        <v>283735.72787650424</v>
      </c>
      <c r="F788" s="129">
        <v>10274.166666666666</v>
      </c>
      <c r="G788" s="129">
        <v>8508.333333333334</v>
      </c>
      <c r="H788" s="129">
        <v>274344.47787650424</v>
      </c>
      <c r="I788" s="129">
        <v>-0.0001</v>
      </c>
      <c r="J788" s="129">
        <v>-0.0001</v>
      </c>
    </row>
    <row r="789" spans="1:8" ht="12.75">
      <c r="A789" s="128">
        <v>38390.839108796295</v>
      </c>
      <c r="C789" s="151" t="s">
        <v>24</v>
      </c>
      <c r="D789" s="129">
        <v>5019.641445090039</v>
      </c>
      <c r="F789" s="129">
        <v>160.00651028421728</v>
      </c>
      <c r="G789" s="129">
        <v>44.182387139371876</v>
      </c>
      <c r="H789" s="129">
        <v>5019.641445090039</v>
      </c>
    </row>
    <row r="791" spans="3:8" ht="12.75">
      <c r="C791" s="151" t="s">
        <v>25</v>
      </c>
      <c r="D791" s="129">
        <v>1.7691256165225815</v>
      </c>
      <c r="F791" s="129">
        <v>1.5573672831621443</v>
      </c>
      <c r="G791" s="129">
        <v>0.5192836882198458</v>
      </c>
      <c r="H791" s="129">
        <v>1.8296856142114968</v>
      </c>
    </row>
    <row r="792" spans="1:10" ht="12.75">
      <c r="A792" s="145" t="s">
        <v>14</v>
      </c>
      <c r="C792" s="146" t="s">
        <v>15</v>
      </c>
      <c r="D792" s="146" t="s">
        <v>16</v>
      </c>
      <c r="F792" s="146" t="s">
        <v>17</v>
      </c>
      <c r="G792" s="146" t="s">
        <v>18</v>
      </c>
      <c r="H792" s="146" t="s">
        <v>19</v>
      </c>
      <c r="I792" s="147" t="s">
        <v>20</v>
      </c>
      <c r="J792" s="146" t="s">
        <v>21</v>
      </c>
    </row>
    <row r="793" spans="1:8" ht="12.75">
      <c r="A793" s="148" t="s">
        <v>133</v>
      </c>
      <c r="C793" s="149">
        <v>259.9399999999441</v>
      </c>
      <c r="D793" s="129">
        <v>3009671.194076538</v>
      </c>
      <c r="F793" s="129">
        <v>21625</v>
      </c>
      <c r="G793" s="129">
        <v>19600</v>
      </c>
      <c r="H793" s="150" t="s">
        <v>434</v>
      </c>
    </row>
    <row r="795" spans="4:8" ht="12.75">
      <c r="D795" s="129">
        <v>3001564.9836616516</v>
      </c>
      <c r="F795" s="129">
        <v>22200</v>
      </c>
      <c r="G795" s="129">
        <v>19675</v>
      </c>
      <c r="H795" s="150" t="s">
        <v>435</v>
      </c>
    </row>
    <row r="797" spans="4:8" ht="12.75">
      <c r="D797" s="129">
        <v>3075419.6149253845</v>
      </c>
      <c r="F797" s="129">
        <v>21850</v>
      </c>
      <c r="G797" s="129">
        <v>19600</v>
      </c>
      <c r="H797" s="150" t="s">
        <v>436</v>
      </c>
    </row>
    <row r="799" spans="1:10" ht="12.75">
      <c r="A799" s="145" t="s">
        <v>22</v>
      </c>
      <c r="C799" s="151" t="s">
        <v>23</v>
      </c>
      <c r="D799" s="129">
        <v>3028885.2642211914</v>
      </c>
      <c r="F799" s="129">
        <v>21891.666666666664</v>
      </c>
      <c r="G799" s="129">
        <v>19625</v>
      </c>
      <c r="H799" s="129">
        <v>3008115.4830764104</v>
      </c>
      <c r="I799" s="129">
        <v>-0.0001</v>
      </c>
      <c r="J799" s="129">
        <v>-0.0001</v>
      </c>
    </row>
    <row r="800" spans="1:8" ht="12.75">
      <c r="A800" s="128">
        <v>38390.839780092596</v>
      </c>
      <c r="C800" s="151" t="s">
        <v>24</v>
      </c>
      <c r="D800" s="129">
        <v>40503.23454268807</v>
      </c>
      <c r="F800" s="129">
        <v>289.75564417856185</v>
      </c>
      <c r="G800" s="129">
        <v>43.30127018922193</v>
      </c>
      <c r="H800" s="129">
        <v>40503.23454268807</v>
      </c>
    </row>
    <row r="802" spans="3:8" ht="12.75">
      <c r="C802" s="151" t="s">
        <v>25</v>
      </c>
      <c r="D802" s="129">
        <v>1.3372323812041969</v>
      </c>
      <c r="F802" s="129">
        <v>1.323588781934809</v>
      </c>
      <c r="G802" s="129">
        <v>0.22064341497692702</v>
      </c>
      <c r="H802" s="129">
        <v>1.3464654123340132</v>
      </c>
    </row>
    <row r="803" spans="1:10" ht="12.75">
      <c r="A803" s="145" t="s">
        <v>14</v>
      </c>
      <c r="C803" s="146" t="s">
        <v>15</v>
      </c>
      <c r="D803" s="146" t="s">
        <v>16</v>
      </c>
      <c r="F803" s="146" t="s">
        <v>17</v>
      </c>
      <c r="G803" s="146" t="s">
        <v>18</v>
      </c>
      <c r="H803" s="146" t="s">
        <v>19</v>
      </c>
      <c r="I803" s="147" t="s">
        <v>20</v>
      </c>
      <c r="J803" s="146" t="s">
        <v>21</v>
      </c>
    </row>
    <row r="804" spans="1:8" ht="12.75">
      <c r="A804" s="148" t="s">
        <v>135</v>
      </c>
      <c r="C804" s="149">
        <v>285.2129999999888</v>
      </c>
      <c r="D804" s="129">
        <v>552853.2749471664</v>
      </c>
      <c r="F804" s="129">
        <v>11725</v>
      </c>
      <c r="G804" s="129">
        <v>10725</v>
      </c>
      <c r="H804" s="150" t="s">
        <v>437</v>
      </c>
    </row>
    <row r="806" spans="4:8" ht="12.75">
      <c r="D806" s="129">
        <v>620552.5125732422</v>
      </c>
      <c r="F806" s="129">
        <v>11625</v>
      </c>
      <c r="G806" s="129">
        <v>10900</v>
      </c>
      <c r="H806" s="150" t="s">
        <v>438</v>
      </c>
    </row>
    <row r="808" spans="4:8" ht="12.75">
      <c r="D808" s="129">
        <v>547573.9859962463</v>
      </c>
      <c r="F808" s="129">
        <v>11675</v>
      </c>
      <c r="G808" s="129">
        <v>10775</v>
      </c>
      <c r="H808" s="150" t="s">
        <v>439</v>
      </c>
    </row>
    <row r="810" spans="1:10" ht="12.75">
      <c r="A810" s="145" t="s">
        <v>22</v>
      </c>
      <c r="C810" s="151" t="s">
        <v>23</v>
      </c>
      <c r="D810" s="129">
        <v>573659.9245055517</v>
      </c>
      <c r="F810" s="129">
        <v>11675</v>
      </c>
      <c r="G810" s="129">
        <v>10800</v>
      </c>
      <c r="H810" s="129">
        <v>562468.6729867182</v>
      </c>
      <c r="I810" s="129">
        <v>-0.0001</v>
      </c>
      <c r="J810" s="129">
        <v>-0.0001</v>
      </c>
    </row>
    <row r="811" spans="1:8" ht="12.75">
      <c r="A811" s="128">
        <v>38390.84045138889</v>
      </c>
      <c r="C811" s="151" t="s">
        <v>24</v>
      </c>
      <c r="D811" s="129">
        <v>40695.86999587612</v>
      </c>
      <c r="F811" s="129">
        <v>50</v>
      </c>
      <c r="G811" s="129">
        <v>90.13878188659973</v>
      </c>
      <c r="H811" s="129">
        <v>40695.86999587612</v>
      </c>
    </row>
    <row r="813" spans="3:8" ht="12.75">
      <c r="C813" s="151" t="s">
        <v>25</v>
      </c>
      <c r="D813" s="129">
        <v>7.094075820435365</v>
      </c>
      <c r="F813" s="129">
        <v>0.4282655246252677</v>
      </c>
      <c r="G813" s="129">
        <v>0.8346183508018494</v>
      </c>
      <c r="H813" s="129">
        <v>7.2352242800973015</v>
      </c>
    </row>
    <row r="814" spans="1:10" ht="12.75">
      <c r="A814" s="145" t="s">
        <v>14</v>
      </c>
      <c r="C814" s="146" t="s">
        <v>15</v>
      </c>
      <c r="D814" s="146" t="s">
        <v>16</v>
      </c>
      <c r="F814" s="146" t="s">
        <v>17</v>
      </c>
      <c r="G814" s="146" t="s">
        <v>18</v>
      </c>
      <c r="H814" s="146" t="s">
        <v>19</v>
      </c>
      <c r="I814" s="147" t="s">
        <v>20</v>
      </c>
      <c r="J814" s="146" t="s">
        <v>21</v>
      </c>
    </row>
    <row r="815" spans="1:8" ht="12.75">
      <c r="A815" s="148" t="s">
        <v>131</v>
      </c>
      <c r="C815" s="149">
        <v>288.1579999998212</v>
      </c>
      <c r="D815" s="129">
        <v>296035.6690683365</v>
      </c>
      <c r="F815" s="129">
        <v>3509.9999999962747</v>
      </c>
      <c r="G815" s="129">
        <v>3250</v>
      </c>
      <c r="H815" s="150" t="s">
        <v>440</v>
      </c>
    </row>
    <row r="817" spans="4:8" ht="12.75">
      <c r="D817" s="129">
        <v>304900.0653915405</v>
      </c>
      <c r="F817" s="129">
        <v>3509.9999999962747</v>
      </c>
      <c r="G817" s="129">
        <v>3250</v>
      </c>
      <c r="H817" s="150" t="s">
        <v>441</v>
      </c>
    </row>
    <row r="819" spans="4:8" ht="12.75">
      <c r="D819" s="129">
        <v>296593.3345589638</v>
      </c>
      <c r="F819" s="129">
        <v>3509.9999999962747</v>
      </c>
      <c r="G819" s="129">
        <v>3250</v>
      </c>
      <c r="H819" s="150" t="s">
        <v>442</v>
      </c>
    </row>
    <row r="821" spans="1:10" ht="12.75">
      <c r="A821" s="145" t="s">
        <v>22</v>
      </c>
      <c r="C821" s="151" t="s">
        <v>23</v>
      </c>
      <c r="D821" s="129">
        <v>299176.3563396136</v>
      </c>
      <c r="F821" s="129">
        <v>3509.9999999962747</v>
      </c>
      <c r="G821" s="129">
        <v>3250</v>
      </c>
      <c r="H821" s="129">
        <v>295798.3696139517</v>
      </c>
      <c r="I821" s="129">
        <v>-0.0001</v>
      </c>
      <c r="J821" s="129">
        <v>-0.0001</v>
      </c>
    </row>
    <row r="822" spans="1:8" ht="12.75">
      <c r="A822" s="128">
        <v>38390.84087962963</v>
      </c>
      <c r="C822" s="151" t="s">
        <v>24</v>
      </c>
      <c r="D822" s="129">
        <v>4964.713655710984</v>
      </c>
      <c r="H822" s="129">
        <v>4964.713655710984</v>
      </c>
    </row>
    <row r="824" spans="3:8" ht="12.75">
      <c r="C824" s="151" t="s">
        <v>25</v>
      </c>
      <c r="D824" s="129">
        <v>1.6594605658193224</v>
      </c>
      <c r="F824" s="129">
        <v>0</v>
      </c>
      <c r="G824" s="129">
        <v>0</v>
      </c>
      <c r="H824" s="129">
        <v>1.678411433501294</v>
      </c>
    </row>
    <row r="825" spans="1:10" ht="12.75">
      <c r="A825" s="145" t="s">
        <v>14</v>
      </c>
      <c r="C825" s="146" t="s">
        <v>15</v>
      </c>
      <c r="D825" s="146" t="s">
        <v>16</v>
      </c>
      <c r="F825" s="146" t="s">
        <v>17</v>
      </c>
      <c r="G825" s="146" t="s">
        <v>18</v>
      </c>
      <c r="H825" s="146" t="s">
        <v>19</v>
      </c>
      <c r="I825" s="147" t="s">
        <v>20</v>
      </c>
      <c r="J825" s="146" t="s">
        <v>21</v>
      </c>
    </row>
    <row r="826" spans="1:8" ht="12.75">
      <c r="A826" s="148" t="s">
        <v>132</v>
      </c>
      <c r="C826" s="149">
        <v>334.94100000010803</v>
      </c>
      <c r="D826" s="129">
        <v>1244395.185432434</v>
      </c>
      <c r="F826" s="129">
        <v>28200</v>
      </c>
      <c r="G826" s="129">
        <v>113000</v>
      </c>
      <c r="H826" s="150" t="s">
        <v>443</v>
      </c>
    </row>
    <row r="828" spans="4:8" ht="12.75">
      <c r="D828" s="129">
        <v>1202819.3657836914</v>
      </c>
      <c r="F828" s="129">
        <v>30200</v>
      </c>
      <c r="G828" s="129">
        <v>108600</v>
      </c>
      <c r="H828" s="150" t="s">
        <v>444</v>
      </c>
    </row>
    <row r="830" spans="4:8" ht="12.75">
      <c r="D830" s="129">
        <v>1249114.20413208</v>
      </c>
      <c r="F830" s="129">
        <v>29100</v>
      </c>
      <c r="G830" s="129">
        <v>111200</v>
      </c>
      <c r="H830" s="150" t="s">
        <v>445</v>
      </c>
    </row>
    <row r="832" spans="1:10" ht="12.75">
      <c r="A832" s="145" t="s">
        <v>22</v>
      </c>
      <c r="C832" s="151" t="s">
        <v>23</v>
      </c>
      <c r="D832" s="129">
        <v>1232109.5851160686</v>
      </c>
      <c r="F832" s="129">
        <v>29166.666666666664</v>
      </c>
      <c r="G832" s="129">
        <v>110933.33333333334</v>
      </c>
      <c r="H832" s="129">
        <v>1144561.518449402</v>
      </c>
      <c r="I832" s="129">
        <v>-0.0001</v>
      </c>
      <c r="J832" s="129">
        <v>-0.0001</v>
      </c>
    </row>
    <row r="833" spans="1:8" ht="12.75">
      <c r="A833" s="128">
        <v>38390.84135416667</v>
      </c>
      <c r="C833" s="151" t="s">
        <v>24</v>
      </c>
      <c r="D833" s="129">
        <v>25475.57645620278</v>
      </c>
      <c r="F833" s="129">
        <v>1001.6652800877813</v>
      </c>
      <c r="G833" s="129">
        <v>2212.0880030716075</v>
      </c>
      <c r="H833" s="129">
        <v>25475.57645620278</v>
      </c>
    </row>
    <row r="835" spans="3:8" ht="12.75">
      <c r="C835" s="151" t="s">
        <v>25</v>
      </c>
      <c r="D835" s="129">
        <v>2.0676388499812624</v>
      </c>
      <c r="F835" s="129">
        <v>3.4342809603009647</v>
      </c>
      <c r="G835" s="129">
        <v>1.9940697143073391</v>
      </c>
      <c r="H835" s="129">
        <v>2.2257935502423583</v>
      </c>
    </row>
    <row r="836" spans="1:10" ht="12.75">
      <c r="A836" s="145" t="s">
        <v>14</v>
      </c>
      <c r="C836" s="146" t="s">
        <v>15</v>
      </c>
      <c r="D836" s="146" t="s">
        <v>16</v>
      </c>
      <c r="F836" s="146" t="s">
        <v>17</v>
      </c>
      <c r="G836" s="146" t="s">
        <v>18</v>
      </c>
      <c r="H836" s="146" t="s">
        <v>19</v>
      </c>
      <c r="I836" s="147" t="s">
        <v>20</v>
      </c>
      <c r="J836" s="146" t="s">
        <v>21</v>
      </c>
    </row>
    <row r="837" spans="1:8" ht="12.75">
      <c r="A837" s="148" t="s">
        <v>136</v>
      </c>
      <c r="C837" s="149">
        <v>393.36599999992177</v>
      </c>
      <c r="D837" s="129">
        <v>3139150.306541443</v>
      </c>
      <c r="F837" s="129">
        <v>13600</v>
      </c>
      <c r="G837" s="129">
        <v>13600</v>
      </c>
      <c r="H837" s="150" t="s">
        <v>446</v>
      </c>
    </row>
    <row r="839" spans="4:8" ht="12.75">
      <c r="D839" s="129">
        <v>3131046.8541145325</v>
      </c>
      <c r="F839" s="129">
        <v>13900</v>
      </c>
      <c r="G839" s="129">
        <v>13400</v>
      </c>
      <c r="H839" s="150" t="s">
        <v>447</v>
      </c>
    </row>
    <row r="841" spans="4:8" ht="12.75">
      <c r="D841" s="129">
        <v>3226261.503414154</v>
      </c>
      <c r="F841" s="129">
        <v>13700</v>
      </c>
      <c r="G841" s="129">
        <v>13000</v>
      </c>
      <c r="H841" s="150" t="s">
        <v>448</v>
      </c>
    </row>
    <row r="843" spans="1:10" ht="12.75">
      <c r="A843" s="145" t="s">
        <v>22</v>
      </c>
      <c r="C843" s="151" t="s">
        <v>23</v>
      </c>
      <c r="D843" s="129">
        <v>3165486.2213567095</v>
      </c>
      <c r="F843" s="129">
        <v>13733.333333333332</v>
      </c>
      <c r="G843" s="129">
        <v>13333.333333333332</v>
      </c>
      <c r="H843" s="129">
        <v>3151952.8880233765</v>
      </c>
      <c r="I843" s="129">
        <v>-0.0001</v>
      </c>
      <c r="J843" s="129">
        <v>-0.0001</v>
      </c>
    </row>
    <row r="844" spans="1:8" ht="12.75">
      <c r="A844" s="128">
        <v>38390.841828703706</v>
      </c>
      <c r="C844" s="151" t="s">
        <v>24</v>
      </c>
      <c r="D844" s="129">
        <v>52788.66040337957</v>
      </c>
      <c r="F844" s="129">
        <v>152.7525231651947</v>
      </c>
      <c r="G844" s="129">
        <v>305.5050463303894</v>
      </c>
      <c r="H844" s="129">
        <v>52788.66040337957</v>
      </c>
    </row>
    <row r="846" spans="3:8" ht="12.75">
      <c r="C846" s="151" t="s">
        <v>25</v>
      </c>
      <c r="D846" s="129">
        <v>1.6676319753732698</v>
      </c>
      <c r="F846" s="129">
        <v>1.1122756541154957</v>
      </c>
      <c r="G846" s="129">
        <v>2.2912878474779212</v>
      </c>
      <c r="H846" s="129">
        <v>1.6747921773819374</v>
      </c>
    </row>
    <row r="847" spans="1:10" ht="12.75">
      <c r="A847" s="145" t="s">
        <v>14</v>
      </c>
      <c r="C847" s="146" t="s">
        <v>15</v>
      </c>
      <c r="D847" s="146" t="s">
        <v>16</v>
      </c>
      <c r="F847" s="146" t="s">
        <v>17</v>
      </c>
      <c r="G847" s="146" t="s">
        <v>18</v>
      </c>
      <c r="H847" s="146" t="s">
        <v>19</v>
      </c>
      <c r="I847" s="147" t="s">
        <v>20</v>
      </c>
      <c r="J847" s="146" t="s">
        <v>21</v>
      </c>
    </row>
    <row r="848" spans="1:8" ht="12.75">
      <c r="A848" s="148" t="s">
        <v>130</v>
      </c>
      <c r="C848" s="149">
        <v>396.15199999976903</v>
      </c>
      <c r="D848" s="129">
        <v>3572365.5957565308</v>
      </c>
      <c r="F848" s="129">
        <v>75800</v>
      </c>
      <c r="G848" s="129">
        <v>75900</v>
      </c>
      <c r="H848" s="150" t="s">
        <v>449</v>
      </c>
    </row>
    <row r="850" spans="4:8" ht="12.75">
      <c r="D850" s="129">
        <v>3507826.5063934326</v>
      </c>
      <c r="F850" s="129">
        <v>75700</v>
      </c>
      <c r="G850" s="129">
        <v>76100</v>
      </c>
      <c r="H850" s="150" t="s">
        <v>450</v>
      </c>
    </row>
    <row r="852" spans="4:8" ht="12.75">
      <c r="D852" s="129">
        <v>3464394.177757263</v>
      </c>
      <c r="F852" s="129">
        <v>74900</v>
      </c>
      <c r="G852" s="129">
        <v>76300</v>
      </c>
      <c r="H852" s="150" t="s">
        <v>451</v>
      </c>
    </row>
    <row r="854" spans="1:10" ht="12.75">
      <c r="A854" s="145" t="s">
        <v>22</v>
      </c>
      <c r="C854" s="151" t="s">
        <v>23</v>
      </c>
      <c r="D854" s="129">
        <v>3514862.093302409</v>
      </c>
      <c r="F854" s="129">
        <v>75466.66666666667</v>
      </c>
      <c r="G854" s="129">
        <v>76100</v>
      </c>
      <c r="H854" s="129">
        <v>3439082.1487919064</v>
      </c>
      <c r="I854" s="129">
        <v>-0.0001</v>
      </c>
      <c r="J854" s="129">
        <v>-0.0001</v>
      </c>
    </row>
    <row r="855" spans="1:8" ht="12.75">
      <c r="A855" s="128">
        <v>38390.84229166667</v>
      </c>
      <c r="C855" s="151" t="s">
        <v>24</v>
      </c>
      <c r="D855" s="129">
        <v>54328.45836723144</v>
      </c>
      <c r="F855" s="129">
        <v>493.28828623162474</v>
      </c>
      <c r="G855" s="129">
        <v>200</v>
      </c>
      <c r="H855" s="129">
        <v>54328.45836723144</v>
      </c>
    </row>
    <row r="857" spans="3:8" ht="12.75">
      <c r="C857" s="151" t="s">
        <v>25</v>
      </c>
      <c r="D857" s="129">
        <v>1.5456782350224965</v>
      </c>
      <c r="F857" s="129">
        <v>0.6536505559606334</v>
      </c>
      <c r="G857" s="129">
        <v>0.2628120893561104</v>
      </c>
      <c r="H857" s="129">
        <v>1.5797371512720668</v>
      </c>
    </row>
    <row r="858" spans="1:10" ht="12.75">
      <c r="A858" s="145" t="s">
        <v>14</v>
      </c>
      <c r="C858" s="146" t="s">
        <v>15</v>
      </c>
      <c r="D858" s="146" t="s">
        <v>16</v>
      </c>
      <c r="F858" s="146" t="s">
        <v>17</v>
      </c>
      <c r="G858" s="146" t="s">
        <v>18</v>
      </c>
      <c r="H858" s="146" t="s">
        <v>19</v>
      </c>
      <c r="I858" s="147" t="s">
        <v>20</v>
      </c>
      <c r="J858" s="146" t="s">
        <v>21</v>
      </c>
    </row>
    <row r="859" spans="1:8" ht="12.75">
      <c r="A859" s="148" t="s">
        <v>137</v>
      </c>
      <c r="C859" s="149">
        <v>589.5920000001788</v>
      </c>
      <c r="D859" s="129">
        <v>283757.6597161293</v>
      </c>
      <c r="F859" s="129">
        <v>3080</v>
      </c>
      <c r="G859" s="129">
        <v>2830</v>
      </c>
      <c r="H859" s="150" t="s">
        <v>452</v>
      </c>
    </row>
    <row r="861" spans="4:8" ht="12.75">
      <c r="D861" s="129">
        <v>282943.52078294754</v>
      </c>
      <c r="F861" s="129">
        <v>3130</v>
      </c>
      <c r="G861" s="129">
        <v>2800</v>
      </c>
      <c r="H861" s="150" t="s">
        <v>453</v>
      </c>
    </row>
    <row r="863" spans="4:8" ht="12.75">
      <c r="D863" s="129">
        <v>285869.3347964287</v>
      </c>
      <c r="F863" s="129">
        <v>3010</v>
      </c>
      <c r="G863" s="129">
        <v>2740</v>
      </c>
      <c r="H863" s="150" t="s">
        <v>454</v>
      </c>
    </row>
    <row r="865" spans="1:10" ht="12.75">
      <c r="A865" s="145" t="s">
        <v>22</v>
      </c>
      <c r="C865" s="151" t="s">
        <v>23</v>
      </c>
      <c r="D865" s="129">
        <v>284190.1717651685</v>
      </c>
      <c r="F865" s="129">
        <v>3073.333333333333</v>
      </c>
      <c r="G865" s="129">
        <v>2790</v>
      </c>
      <c r="H865" s="129">
        <v>281258.50509850186</v>
      </c>
      <c r="I865" s="129">
        <v>-0.0001</v>
      </c>
      <c r="J865" s="129">
        <v>-0.0001</v>
      </c>
    </row>
    <row r="866" spans="1:8" ht="12.75">
      <c r="A866" s="128">
        <v>38390.84278935185</v>
      </c>
      <c r="C866" s="151" t="s">
        <v>24</v>
      </c>
      <c r="D866" s="129">
        <v>1510.098312955705</v>
      </c>
      <c r="F866" s="129">
        <v>60.27713773341708</v>
      </c>
      <c r="G866" s="129">
        <v>45.8257569495584</v>
      </c>
      <c r="H866" s="129">
        <v>1510.098312955705</v>
      </c>
    </row>
    <row r="868" spans="3:8" ht="12.75">
      <c r="C868" s="151" t="s">
        <v>25</v>
      </c>
      <c r="D868" s="129">
        <v>0.5313689434001703</v>
      </c>
      <c r="F868" s="129">
        <v>1.9612951540157402</v>
      </c>
      <c r="G868" s="129">
        <v>1.6425002490881149</v>
      </c>
      <c r="H868" s="129">
        <v>0.5369076083323563</v>
      </c>
    </row>
    <row r="869" spans="1:10" ht="12.75">
      <c r="A869" s="145" t="s">
        <v>14</v>
      </c>
      <c r="C869" s="146" t="s">
        <v>15</v>
      </c>
      <c r="D869" s="146" t="s">
        <v>16</v>
      </c>
      <c r="F869" s="146" t="s">
        <v>17</v>
      </c>
      <c r="G869" s="146" t="s">
        <v>18</v>
      </c>
      <c r="H869" s="146" t="s">
        <v>19</v>
      </c>
      <c r="I869" s="147" t="s">
        <v>20</v>
      </c>
      <c r="J869" s="146" t="s">
        <v>21</v>
      </c>
    </row>
    <row r="870" spans="1:8" ht="12.75">
      <c r="A870" s="148" t="s">
        <v>138</v>
      </c>
      <c r="C870" s="149">
        <v>766.4900000002235</v>
      </c>
      <c r="D870" s="129">
        <v>19101.096489846706</v>
      </c>
      <c r="F870" s="129">
        <v>1848.0000000018626</v>
      </c>
      <c r="G870" s="129">
        <v>1921</v>
      </c>
      <c r="H870" s="150" t="s">
        <v>455</v>
      </c>
    </row>
    <row r="872" spans="4:8" ht="12.75">
      <c r="D872" s="129">
        <v>18477.83952009678</v>
      </c>
      <c r="F872" s="129">
        <v>1863</v>
      </c>
      <c r="G872" s="129">
        <v>2015</v>
      </c>
      <c r="H872" s="150" t="s">
        <v>456</v>
      </c>
    </row>
    <row r="874" spans="4:8" ht="12.75">
      <c r="D874" s="129">
        <v>17738.844481021166</v>
      </c>
      <c r="F874" s="129">
        <v>2050</v>
      </c>
      <c r="G874" s="129">
        <v>1773.0000000018626</v>
      </c>
      <c r="H874" s="150" t="s">
        <v>457</v>
      </c>
    </row>
    <row r="876" spans="1:10" ht="12.75">
      <c r="A876" s="145" t="s">
        <v>22</v>
      </c>
      <c r="C876" s="151" t="s">
        <v>23</v>
      </c>
      <c r="D876" s="129">
        <v>18439.260163654882</v>
      </c>
      <c r="F876" s="129">
        <v>1920.3333333339542</v>
      </c>
      <c r="G876" s="129">
        <v>1903.0000000006207</v>
      </c>
      <c r="H876" s="129">
        <v>16527.93170836971</v>
      </c>
      <c r="I876" s="129">
        <v>-0.0001</v>
      </c>
      <c r="J876" s="129">
        <v>-0.0001</v>
      </c>
    </row>
    <row r="877" spans="1:8" ht="12.75">
      <c r="A877" s="128">
        <v>38390.843298611115</v>
      </c>
      <c r="C877" s="151" t="s">
        <v>24</v>
      </c>
      <c r="D877" s="129">
        <v>681.9449456847725</v>
      </c>
      <c r="F877" s="129">
        <v>112.54480589169727</v>
      </c>
      <c r="G877" s="129">
        <v>121.99999999900658</v>
      </c>
      <c r="H877" s="129">
        <v>681.9449456847725</v>
      </c>
    </row>
    <row r="879" spans="3:8" ht="12.75">
      <c r="C879" s="151" t="s">
        <v>25</v>
      </c>
      <c r="D879" s="129">
        <v>3.6983313844062757</v>
      </c>
      <c r="F879" s="129">
        <v>5.860691159086661</v>
      </c>
      <c r="G879" s="129">
        <v>6.410930110297784</v>
      </c>
      <c r="H879" s="129">
        <v>4.126015025458007</v>
      </c>
    </row>
    <row r="880" spans="1:16" ht="12.75">
      <c r="A880" s="139" t="s">
        <v>83</v>
      </c>
      <c r="B880" s="134" t="s">
        <v>44</v>
      </c>
      <c r="D880" s="139" t="s">
        <v>84</v>
      </c>
      <c r="E880" s="134" t="s">
        <v>85</v>
      </c>
      <c r="F880" s="135" t="s">
        <v>32</v>
      </c>
      <c r="G880" s="140" t="s">
        <v>87</v>
      </c>
      <c r="H880" s="141">
        <v>1</v>
      </c>
      <c r="I880" s="142" t="s">
        <v>88</v>
      </c>
      <c r="J880" s="141">
        <v>8</v>
      </c>
      <c r="K880" s="140" t="s">
        <v>89</v>
      </c>
      <c r="L880" s="143">
        <v>1</v>
      </c>
      <c r="M880" s="140" t="s">
        <v>90</v>
      </c>
      <c r="N880" s="144">
        <v>1</v>
      </c>
      <c r="O880" s="140" t="s">
        <v>91</v>
      </c>
      <c r="P880" s="144">
        <v>1</v>
      </c>
    </row>
    <row r="882" spans="1:10" ht="12.75">
      <c r="A882" s="145" t="s">
        <v>14</v>
      </c>
      <c r="C882" s="146" t="s">
        <v>15</v>
      </c>
      <c r="D882" s="146" t="s">
        <v>16</v>
      </c>
      <c r="F882" s="146" t="s">
        <v>17</v>
      </c>
      <c r="G882" s="146" t="s">
        <v>18</v>
      </c>
      <c r="H882" s="146" t="s">
        <v>19</v>
      </c>
      <c r="I882" s="147" t="s">
        <v>20</v>
      </c>
      <c r="J882" s="146" t="s">
        <v>21</v>
      </c>
    </row>
    <row r="883" spans="1:8" ht="12.75">
      <c r="A883" s="148" t="s">
        <v>115</v>
      </c>
      <c r="C883" s="149">
        <v>178.2290000000503</v>
      </c>
      <c r="D883" s="129">
        <v>289</v>
      </c>
      <c r="F883" s="129">
        <v>280</v>
      </c>
      <c r="G883" s="129">
        <v>240.00000000023283</v>
      </c>
      <c r="H883" s="150" t="s">
        <v>458</v>
      </c>
    </row>
    <row r="885" spans="4:8" ht="12.75">
      <c r="D885" s="129">
        <v>290.12118334369734</v>
      </c>
      <c r="F885" s="129">
        <v>320</v>
      </c>
      <c r="G885" s="129">
        <v>287</v>
      </c>
      <c r="H885" s="150" t="s">
        <v>459</v>
      </c>
    </row>
    <row r="887" spans="4:8" ht="12.75">
      <c r="D887" s="129">
        <v>319.0276796245016</v>
      </c>
      <c r="F887" s="129">
        <v>284</v>
      </c>
      <c r="G887" s="129">
        <v>237</v>
      </c>
      <c r="H887" s="150" t="s">
        <v>460</v>
      </c>
    </row>
    <row r="889" spans="1:8" ht="12.75">
      <c r="A889" s="145" t="s">
        <v>22</v>
      </c>
      <c r="C889" s="151" t="s">
        <v>23</v>
      </c>
      <c r="D889" s="129">
        <v>299.382954322733</v>
      </c>
      <c r="F889" s="129">
        <v>294.6666666666667</v>
      </c>
      <c r="G889" s="129">
        <v>254.66666666674428</v>
      </c>
      <c r="H889" s="129">
        <v>30.04217219977882</v>
      </c>
    </row>
    <row r="890" spans="1:8" ht="12.75">
      <c r="A890" s="128">
        <v>38390.84556712963</v>
      </c>
      <c r="C890" s="151" t="s">
        <v>24</v>
      </c>
      <c r="D890" s="129">
        <v>17.022064714922273</v>
      </c>
      <c r="F890" s="129">
        <v>22.03028218914441</v>
      </c>
      <c r="G890" s="129">
        <v>28.041635710670143</v>
      </c>
      <c r="H890" s="129">
        <v>17.022064714922273</v>
      </c>
    </row>
    <row r="892" spans="3:8" ht="12.75">
      <c r="C892" s="151" t="s">
        <v>25</v>
      </c>
      <c r="D892" s="129">
        <v>5.685716060030789</v>
      </c>
      <c r="F892" s="129">
        <v>7.47634010943815</v>
      </c>
      <c r="G892" s="129">
        <v>11.011113498950888</v>
      </c>
      <c r="H892" s="129">
        <v>56.660565693207744</v>
      </c>
    </row>
    <row r="893" spans="1:10" ht="12.75">
      <c r="A893" s="145" t="s">
        <v>14</v>
      </c>
      <c r="C893" s="146" t="s">
        <v>15</v>
      </c>
      <c r="D893" s="146" t="s">
        <v>16</v>
      </c>
      <c r="F893" s="146" t="s">
        <v>17</v>
      </c>
      <c r="G893" s="146" t="s">
        <v>18</v>
      </c>
      <c r="H893" s="146" t="s">
        <v>19</v>
      </c>
      <c r="I893" s="147" t="s">
        <v>20</v>
      </c>
      <c r="J893" s="146" t="s">
        <v>21</v>
      </c>
    </row>
    <row r="894" spans="1:8" ht="12.75">
      <c r="A894" s="148" t="s">
        <v>131</v>
      </c>
      <c r="C894" s="149">
        <v>251.61100000003353</v>
      </c>
      <c r="D894" s="129">
        <v>2871133.8800811768</v>
      </c>
      <c r="F894" s="129">
        <v>22200</v>
      </c>
      <c r="G894" s="129">
        <v>20900</v>
      </c>
      <c r="H894" s="150" t="s">
        <v>461</v>
      </c>
    </row>
    <row r="896" spans="4:8" ht="12.75">
      <c r="D896" s="129">
        <v>2729827.3781166077</v>
      </c>
      <c r="F896" s="129">
        <v>22700</v>
      </c>
      <c r="G896" s="129">
        <v>20900</v>
      </c>
      <c r="H896" s="150" t="s">
        <v>462</v>
      </c>
    </row>
    <row r="898" spans="4:8" ht="12.75">
      <c r="D898" s="129">
        <v>2831894.0235443115</v>
      </c>
      <c r="F898" s="129">
        <v>23600</v>
      </c>
      <c r="G898" s="129">
        <v>21300</v>
      </c>
      <c r="H898" s="150" t="s">
        <v>463</v>
      </c>
    </row>
    <row r="900" spans="1:10" ht="12.75">
      <c r="A900" s="145" t="s">
        <v>22</v>
      </c>
      <c r="C900" s="151" t="s">
        <v>23</v>
      </c>
      <c r="D900" s="129">
        <v>2810951.760580699</v>
      </c>
      <c r="F900" s="129">
        <v>22833.333333333336</v>
      </c>
      <c r="G900" s="129">
        <v>21033.333333333336</v>
      </c>
      <c r="H900" s="129">
        <v>2789027.299098406</v>
      </c>
      <c r="I900" s="129">
        <v>-0.0001</v>
      </c>
      <c r="J900" s="129">
        <v>-0.0001</v>
      </c>
    </row>
    <row r="901" spans="1:8" ht="12.75">
      <c r="A901" s="128">
        <v>38390.84607638889</v>
      </c>
      <c r="C901" s="151" t="s">
        <v>24</v>
      </c>
      <c r="D901" s="129">
        <v>72943.92132242183</v>
      </c>
      <c r="F901" s="129">
        <v>709.4598884597588</v>
      </c>
      <c r="G901" s="129">
        <v>230.94010767585027</v>
      </c>
      <c r="H901" s="129">
        <v>72943.92132242183</v>
      </c>
    </row>
    <row r="903" spans="3:8" ht="12.75">
      <c r="C903" s="151" t="s">
        <v>25</v>
      </c>
      <c r="D903" s="129">
        <v>2.5949901505016486</v>
      </c>
      <c r="F903" s="129">
        <v>3.1071235990938337</v>
      </c>
      <c r="G903" s="129">
        <v>1.0979719857805874</v>
      </c>
      <c r="H903" s="129">
        <v>2.615389291671761</v>
      </c>
    </row>
    <row r="904" spans="1:10" ht="12.75">
      <c r="A904" s="145" t="s">
        <v>14</v>
      </c>
      <c r="C904" s="146" t="s">
        <v>15</v>
      </c>
      <c r="D904" s="146" t="s">
        <v>16</v>
      </c>
      <c r="F904" s="146" t="s">
        <v>17</v>
      </c>
      <c r="G904" s="146" t="s">
        <v>18</v>
      </c>
      <c r="H904" s="146" t="s">
        <v>19</v>
      </c>
      <c r="I904" s="147" t="s">
        <v>20</v>
      </c>
      <c r="J904" s="146" t="s">
        <v>21</v>
      </c>
    </row>
    <row r="905" spans="1:8" ht="12.75">
      <c r="A905" s="148" t="s">
        <v>134</v>
      </c>
      <c r="C905" s="149">
        <v>257.6099999998696</v>
      </c>
      <c r="D905" s="129">
        <v>200776.63576340675</v>
      </c>
      <c r="F905" s="129">
        <v>9532.5</v>
      </c>
      <c r="G905" s="129">
        <v>8197.5</v>
      </c>
      <c r="H905" s="150" t="s">
        <v>464</v>
      </c>
    </row>
    <row r="907" spans="4:8" ht="12.75">
      <c r="D907" s="129">
        <v>196085.63631892204</v>
      </c>
      <c r="F907" s="129">
        <v>9637.5</v>
      </c>
      <c r="G907" s="129">
        <v>8150</v>
      </c>
      <c r="H907" s="150" t="s">
        <v>465</v>
      </c>
    </row>
    <row r="909" spans="4:8" ht="12.75">
      <c r="D909" s="129">
        <v>174955</v>
      </c>
      <c r="F909" s="129">
        <v>9470</v>
      </c>
      <c r="G909" s="129">
        <v>8252.5</v>
      </c>
      <c r="H909" s="150" t="s">
        <v>466</v>
      </c>
    </row>
    <row r="911" spans="1:10" ht="12.75">
      <c r="A911" s="145" t="s">
        <v>22</v>
      </c>
      <c r="C911" s="151" t="s">
        <v>23</v>
      </c>
      <c r="D911" s="129">
        <v>190605.75736077625</v>
      </c>
      <c r="F911" s="129">
        <v>9546.666666666666</v>
      </c>
      <c r="G911" s="129">
        <v>8200</v>
      </c>
      <c r="H911" s="129">
        <v>181732.42402744293</v>
      </c>
      <c r="I911" s="129">
        <v>-0.0001</v>
      </c>
      <c r="J911" s="129">
        <v>-0.0001</v>
      </c>
    </row>
    <row r="912" spans="1:8" ht="12.75">
      <c r="A912" s="128">
        <v>38390.846724537034</v>
      </c>
      <c r="C912" s="151" t="s">
        <v>24</v>
      </c>
      <c r="D912" s="129">
        <v>13755.39979140744</v>
      </c>
      <c r="F912" s="129">
        <v>84.64386175815311</v>
      </c>
      <c r="G912" s="129">
        <v>51.29571132170797</v>
      </c>
      <c r="H912" s="129">
        <v>13755.39979140744</v>
      </c>
    </row>
    <row r="914" spans="3:8" ht="12.75">
      <c r="C914" s="151" t="s">
        <v>25</v>
      </c>
      <c r="D914" s="129">
        <v>7.216675918855584</v>
      </c>
      <c r="F914" s="129">
        <v>0.8866326301482522</v>
      </c>
      <c r="G914" s="129">
        <v>0.62555745514278</v>
      </c>
      <c r="H914" s="129">
        <v>7.569039958070594</v>
      </c>
    </row>
    <row r="915" spans="1:10" ht="12.75">
      <c r="A915" s="145" t="s">
        <v>14</v>
      </c>
      <c r="C915" s="146" t="s">
        <v>15</v>
      </c>
      <c r="D915" s="146" t="s">
        <v>16</v>
      </c>
      <c r="F915" s="146" t="s">
        <v>17</v>
      </c>
      <c r="G915" s="146" t="s">
        <v>18</v>
      </c>
      <c r="H915" s="146" t="s">
        <v>19</v>
      </c>
      <c r="I915" s="147" t="s">
        <v>20</v>
      </c>
      <c r="J915" s="146" t="s">
        <v>21</v>
      </c>
    </row>
    <row r="916" spans="1:8" ht="12.75">
      <c r="A916" s="148" t="s">
        <v>133</v>
      </c>
      <c r="C916" s="149">
        <v>259.9399999999441</v>
      </c>
      <c r="D916" s="129">
        <v>1745081.3191337585</v>
      </c>
      <c r="F916" s="129">
        <v>18025</v>
      </c>
      <c r="G916" s="129">
        <v>16850</v>
      </c>
      <c r="H916" s="150" t="s">
        <v>467</v>
      </c>
    </row>
    <row r="918" spans="4:8" ht="12.75">
      <c r="D918" s="129">
        <v>1734664.189655304</v>
      </c>
      <c r="F918" s="129">
        <v>18300</v>
      </c>
      <c r="G918" s="129">
        <v>16875</v>
      </c>
      <c r="H918" s="150" t="s">
        <v>468</v>
      </c>
    </row>
    <row r="920" spans="4:8" ht="12.75">
      <c r="D920" s="129">
        <v>1749975.9818649292</v>
      </c>
      <c r="F920" s="129">
        <v>18375</v>
      </c>
      <c r="G920" s="129">
        <v>16875</v>
      </c>
      <c r="H920" s="150" t="s">
        <v>469</v>
      </c>
    </row>
    <row r="922" spans="1:10" ht="12.75">
      <c r="A922" s="145" t="s">
        <v>22</v>
      </c>
      <c r="C922" s="151" t="s">
        <v>23</v>
      </c>
      <c r="D922" s="129">
        <v>1743240.496884664</v>
      </c>
      <c r="F922" s="129">
        <v>18233.333333333332</v>
      </c>
      <c r="G922" s="129">
        <v>16866.666666666668</v>
      </c>
      <c r="H922" s="129">
        <v>1725683.5945277617</v>
      </c>
      <c r="I922" s="129">
        <v>-0.0001</v>
      </c>
      <c r="J922" s="129">
        <v>-0.0001</v>
      </c>
    </row>
    <row r="923" spans="1:8" ht="12.75">
      <c r="A923" s="128">
        <v>38390.847395833334</v>
      </c>
      <c r="C923" s="151" t="s">
        <v>24</v>
      </c>
      <c r="D923" s="129">
        <v>7820.116052953862</v>
      </c>
      <c r="F923" s="129">
        <v>184.27786989579985</v>
      </c>
      <c r="G923" s="129">
        <v>14.433756729740642</v>
      </c>
      <c r="H923" s="129">
        <v>7820.116052953862</v>
      </c>
    </row>
    <row r="925" spans="3:8" ht="12.75">
      <c r="C925" s="151" t="s">
        <v>25</v>
      </c>
      <c r="D925" s="129">
        <v>0.4485965113206784</v>
      </c>
      <c r="F925" s="129">
        <v>1.0106647343462514</v>
      </c>
      <c r="G925" s="129">
        <v>0.08557563278502356</v>
      </c>
      <c r="H925" s="129">
        <v>0.45316047957759364</v>
      </c>
    </row>
    <row r="926" spans="1:10" ht="12.75">
      <c r="A926" s="145" t="s">
        <v>14</v>
      </c>
      <c r="C926" s="146" t="s">
        <v>15</v>
      </c>
      <c r="D926" s="146" t="s">
        <v>16</v>
      </c>
      <c r="F926" s="146" t="s">
        <v>17</v>
      </c>
      <c r="G926" s="146" t="s">
        <v>18</v>
      </c>
      <c r="H926" s="146" t="s">
        <v>19</v>
      </c>
      <c r="I926" s="147" t="s">
        <v>20</v>
      </c>
      <c r="J926" s="146" t="s">
        <v>21</v>
      </c>
    </row>
    <row r="927" spans="1:8" ht="12.75">
      <c r="A927" s="148" t="s">
        <v>135</v>
      </c>
      <c r="C927" s="149">
        <v>285.2129999999888</v>
      </c>
      <c r="D927" s="129">
        <v>1676074.6436710358</v>
      </c>
      <c r="F927" s="129">
        <v>15575</v>
      </c>
      <c r="G927" s="129">
        <v>13825</v>
      </c>
      <c r="H927" s="150" t="s">
        <v>470</v>
      </c>
    </row>
    <row r="929" spans="4:8" ht="12.75">
      <c r="D929" s="129">
        <v>1696990.3636074066</v>
      </c>
      <c r="F929" s="129">
        <v>16125</v>
      </c>
      <c r="G929" s="129">
        <v>13775</v>
      </c>
      <c r="H929" s="150" t="s">
        <v>471</v>
      </c>
    </row>
    <row r="931" spans="4:8" ht="12.75">
      <c r="D931" s="129">
        <v>1672244.2121505737</v>
      </c>
      <c r="F931" s="129">
        <v>16350</v>
      </c>
      <c r="G931" s="129">
        <v>13400</v>
      </c>
      <c r="H931" s="150" t="s">
        <v>472</v>
      </c>
    </row>
    <row r="933" spans="1:10" ht="12.75">
      <c r="A933" s="145" t="s">
        <v>22</v>
      </c>
      <c r="C933" s="151" t="s">
        <v>23</v>
      </c>
      <c r="D933" s="129">
        <v>1681769.7398096719</v>
      </c>
      <c r="F933" s="129">
        <v>16016.666666666668</v>
      </c>
      <c r="G933" s="129">
        <v>13666.666666666668</v>
      </c>
      <c r="H933" s="129">
        <v>1667052.2833495664</v>
      </c>
      <c r="I933" s="129">
        <v>-0.0001</v>
      </c>
      <c r="J933" s="129">
        <v>-0.0001</v>
      </c>
    </row>
    <row r="934" spans="1:8" ht="12.75">
      <c r="A934" s="128">
        <v>38390.848078703704</v>
      </c>
      <c r="C934" s="151" t="s">
        <v>24</v>
      </c>
      <c r="D934" s="129">
        <v>13319.85709392184</v>
      </c>
      <c r="F934" s="129">
        <v>398.6957904635229</v>
      </c>
      <c r="G934" s="129">
        <v>232.28933107943922</v>
      </c>
      <c r="H934" s="129">
        <v>13319.85709392184</v>
      </c>
    </row>
    <row r="936" spans="3:8" ht="12.75">
      <c r="C936" s="151" t="s">
        <v>25</v>
      </c>
      <c r="D936" s="129">
        <v>0.792014315552453</v>
      </c>
      <c r="F936" s="129">
        <v>2.489255715693171</v>
      </c>
      <c r="G936" s="129">
        <v>1.69967803228858</v>
      </c>
      <c r="H936" s="129">
        <v>0.7990065594798614</v>
      </c>
    </row>
    <row r="937" spans="1:10" ht="12.75">
      <c r="A937" s="145" t="s">
        <v>14</v>
      </c>
      <c r="C937" s="146" t="s">
        <v>15</v>
      </c>
      <c r="D937" s="146" t="s">
        <v>16</v>
      </c>
      <c r="F937" s="146" t="s">
        <v>17</v>
      </c>
      <c r="G937" s="146" t="s">
        <v>18</v>
      </c>
      <c r="H937" s="146" t="s">
        <v>19</v>
      </c>
      <c r="I937" s="147" t="s">
        <v>20</v>
      </c>
      <c r="J937" s="146" t="s">
        <v>21</v>
      </c>
    </row>
    <row r="938" spans="1:8" ht="12.75">
      <c r="A938" s="148" t="s">
        <v>131</v>
      </c>
      <c r="C938" s="149">
        <v>288.1579999998212</v>
      </c>
      <c r="D938" s="129">
        <v>284057.1922030449</v>
      </c>
      <c r="F938" s="129">
        <v>3390.0000000037253</v>
      </c>
      <c r="G938" s="129">
        <v>3280</v>
      </c>
      <c r="H938" s="150" t="s">
        <v>473</v>
      </c>
    </row>
    <row r="940" spans="4:8" ht="12.75">
      <c r="D940" s="129">
        <v>285966.05222177505</v>
      </c>
      <c r="F940" s="129">
        <v>3390.0000000037253</v>
      </c>
      <c r="G940" s="129">
        <v>3280</v>
      </c>
      <c r="H940" s="150" t="s">
        <v>474</v>
      </c>
    </row>
    <row r="942" spans="4:8" ht="12.75">
      <c r="D942" s="129">
        <v>281259.65245723724</v>
      </c>
      <c r="F942" s="129">
        <v>3390.0000000037253</v>
      </c>
      <c r="G942" s="129">
        <v>3280</v>
      </c>
      <c r="H942" s="150" t="s">
        <v>475</v>
      </c>
    </row>
    <row r="944" spans="1:10" ht="12.75">
      <c r="A944" s="145" t="s">
        <v>22</v>
      </c>
      <c r="C944" s="151" t="s">
        <v>23</v>
      </c>
      <c r="D944" s="129">
        <v>283760.9656273524</v>
      </c>
      <c r="F944" s="129">
        <v>3390.0000000037253</v>
      </c>
      <c r="G944" s="129">
        <v>3280</v>
      </c>
      <c r="H944" s="129">
        <v>280426.817397262</v>
      </c>
      <c r="I944" s="129">
        <v>-0.0001</v>
      </c>
      <c r="J944" s="129">
        <v>-0.0001</v>
      </c>
    </row>
    <row r="945" spans="1:8" ht="12.75">
      <c r="A945" s="128">
        <v>38390.84850694444</v>
      </c>
      <c r="C945" s="151" t="s">
        <v>24</v>
      </c>
      <c r="D945" s="129">
        <v>2367.1422272458444</v>
      </c>
      <c r="H945" s="129">
        <v>2367.1422272458444</v>
      </c>
    </row>
    <row r="947" spans="3:8" ht="12.75">
      <c r="C947" s="151" t="s">
        <v>25</v>
      </c>
      <c r="D947" s="129">
        <v>0.8342029080752711</v>
      </c>
      <c r="F947" s="129">
        <v>0</v>
      </c>
      <c r="G947" s="129">
        <v>0</v>
      </c>
      <c r="H947" s="129">
        <v>0.8441212039619133</v>
      </c>
    </row>
    <row r="948" spans="1:10" ht="12.75">
      <c r="A948" s="145" t="s">
        <v>14</v>
      </c>
      <c r="C948" s="146" t="s">
        <v>15</v>
      </c>
      <c r="D948" s="146" t="s">
        <v>16</v>
      </c>
      <c r="F948" s="146" t="s">
        <v>17</v>
      </c>
      <c r="G948" s="146" t="s">
        <v>18</v>
      </c>
      <c r="H948" s="146" t="s">
        <v>19</v>
      </c>
      <c r="I948" s="147" t="s">
        <v>20</v>
      </c>
      <c r="J948" s="146" t="s">
        <v>21</v>
      </c>
    </row>
    <row r="949" spans="1:8" ht="12.75">
      <c r="A949" s="148" t="s">
        <v>132</v>
      </c>
      <c r="C949" s="149">
        <v>334.94100000010803</v>
      </c>
      <c r="D949" s="129">
        <v>96353.8775382042</v>
      </c>
      <c r="F949" s="129">
        <v>24400</v>
      </c>
      <c r="G949" s="129">
        <v>29000</v>
      </c>
      <c r="H949" s="150" t="s">
        <v>476</v>
      </c>
    </row>
    <row r="951" spans="4:8" ht="12.75">
      <c r="D951" s="129">
        <v>94482.74755716324</v>
      </c>
      <c r="F951" s="129">
        <v>24400</v>
      </c>
      <c r="G951" s="129">
        <v>29400</v>
      </c>
      <c r="H951" s="150" t="s">
        <v>477</v>
      </c>
    </row>
    <row r="953" spans="4:8" ht="12.75">
      <c r="D953" s="129">
        <v>97393.19352221489</v>
      </c>
      <c r="F953" s="129">
        <v>24300</v>
      </c>
      <c r="G953" s="129">
        <v>29600</v>
      </c>
      <c r="H953" s="150" t="s">
        <v>478</v>
      </c>
    </row>
    <row r="955" spans="1:10" ht="12.75">
      <c r="A955" s="145" t="s">
        <v>22</v>
      </c>
      <c r="C955" s="151" t="s">
        <v>23</v>
      </c>
      <c r="D955" s="129">
        <v>96076.60620586076</v>
      </c>
      <c r="F955" s="129">
        <v>24366.666666666664</v>
      </c>
      <c r="G955" s="129">
        <v>29333.333333333336</v>
      </c>
      <c r="H955" s="129">
        <v>68163.73953919411</v>
      </c>
      <c r="I955" s="129">
        <v>-0.0001</v>
      </c>
      <c r="J955" s="129">
        <v>-0.0001</v>
      </c>
    </row>
    <row r="956" spans="1:8" ht="12.75">
      <c r="A956" s="128">
        <v>38390.84898148148</v>
      </c>
      <c r="C956" s="151" t="s">
        <v>24</v>
      </c>
      <c r="D956" s="129">
        <v>1474.9011738675174</v>
      </c>
      <c r="F956" s="129">
        <v>57.73502691896257</v>
      </c>
      <c r="G956" s="129">
        <v>305.5050463303894</v>
      </c>
      <c r="H956" s="129">
        <v>1474.9011738675174</v>
      </c>
    </row>
    <row r="958" spans="3:8" ht="12.75">
      <c r="C958" s="151" t="s">
        <v>25</v>
      </c>
      <c r="D958" s="129">
        <v>1.535130384088804</v>
      </c>
      <c r="F958" s="129">
        <v>0.23694265493418296</v>
      </c>
      <c r="G958" s="129">
        <v>1.0414944761263276</v>
      </c>
      <c r="H958" s="129">
        <v>2.1637621172756383</v>
      </c>
    </row>
    <row r="959" spans="1:10" ht="12.75">
      <c r="A959" s="145" t="s">
        <v>14</v>
      </c>
      <c r="C959" s="146" t="s">
        <v>15</v>
      </c>
      <c r="D959" s="146" t="s">
        <v>16</v>
      </c>
      <c r="F959" s="146" t="s">
        <v>17</v>
      </c>
      <c r="G959" s="146" t="s">
        <v>18</v>
      </c>
      <c r="H959" s="146" t="s">
        <v>19</v>
      </c>
      <c r="I959" s="147" t="s">
        <v>20</v>
      </c>
      <c r="J959" s="146" t="s">
        <v>21</v>
      </c>
    </row>
    <row r="960" spans="1:8" ht="12.75">
      <c r="A960" s="148" t="s">
        <v>136</v>
      </c>
      <c r="C960" s="149">
        <v>393.36599999992177</v>
      </c>
      <c r="D960" s="129">
        <v>2647656.343597412</v>
      </c>
      <c r="F960" s="129">
        <v>12600</v>
      </c>
      <c r="G960" s="129">
        <v>13500</v>
      </c>
      <c r="H960" s="150" t="s">
        <v>479</v>
      </c>
    </row>
    <row r="962" spans="4:8" ht="12.75">
      <c r="D962" s="129">
        <v>2923245.8517227173</v>
      </c>
      <c r="F962" s="129">
        <v>12900</v>
      </c>
      <c r="G962" s="129">
        <v>13100</v>
      </c>
      <c r="H962" s="150" t="s">
        <v>480</v>
      </c>
    </row>
    <row r="964" spans="4:8" ht="12.75">
      <c r="D964" s="129">
        <v>2893663.975605011</v>
      </c>
      <c r="F964" s="129">
        <v>12600</v>
      </c>
      <c r="G964" s="129">
        <v>12900</v>
      </c>
      <c r="H964" s="150" t="s">
        <v>481</v>
      </c>
    </row>
    <row r="966" spans="1:10" ht="12.75">
      <c r="A966" s="145" t="s">
        <v>22</v>
      </c>
      <c r="C966" s="151" t="s">
        <v>23</v>
      </c>
      <c r="D966" s="129">
        <v>2821522.056975047</v>
      </c>
      <c r="F966" s="129">
        <v>12700</v>
      </c>
      <c r="G966" s="129">
        <v>13166.666666666668</v>
      </c>
      <c r="H966" s="129">
        <v>2808588.723641713</v>
      </c>
      <c r="I966" s="129">
        <v>-0.0001</v>
      </c>
      <c r="J966" s="129">
        <v>-0.0001</v>
      </c>
    </row>
    <row r="967" spans="1:8" ht="12.75">
      <c r="A967" s="128">
        <v>38390.84945601852</v>
      </c>
      <c r="C967" s="151" t="s">
        <v>24</v>
      </c>
      <c r="D967" s="129">
        <v>151296.84915720046</v>
      </c>
      <c r="F967" s="129">
        <v>173.20508075688772</v>
      </c>
      <c r="G967" s="129">
        <v>305.5050463303894</v>
      </c>
      <c r="H967" s="129">
        <v>151296.84915720046</v>
      </c>
    </row>
    <row r="969" spans="3:8" ht="12.75">
      <c r="C969" s="151" t="s">
        <v>25</v>
      </c>
      <c r="D969" s="129">
        <v>5.362242296961016</v>
      </c>
      <c r="F969" s="129">
        <v>1.363819533518801</v>
      </c>
      <c r="G969" s="129">
        <v>2.3202914911168815</v>
      </c>
      <c r="H969" s="129">
        <v>5.386935007024587</v>
      </c>
    </row>
    <row r="970" spans="1:10" ht="12.75">
      <c r="A970" s="145" t="s">
        <v>14</v>
      </c>
      <c r="C970" s="146" t="s">
        <v>15</v>
      </c>
      <c r="D970" s="146" t="s">
        <v>16</v>
      </c>
      <c r="F970" s="146" t="s">
        <v>17</v>
      </c>
      <c r="G970" s="146" t="s">
        <v>18</v>
      </c>
      <c r="H970" s="146" t="s">
        <v>19</v>
      </c>
      <c r="I970" s="147" t="s">
        <v>20</v>
      </c>
      <c r="J970" s="146" t="s">
        <v>21</v>
      </c>
    </row>
    <row r="971" spans="1:8" ht="12.75">
      <c r="A971" s="148" t="s">
        <v>130</v>
      </c>
      <c r="C971" s="149">
        <v>396.15199999976903</v>
      </c>
      <c r="D971" s="129">
        <v>3646460.1612434387</v>
      </c>
      <c r="F971" s="129">
        <v>74100</v>
      </c>
      <c r="G971" s="129">
        <v>76300</v>
      </c>
      <c r="H971" s="150" t="s">
        <v>482</v>
      </c>
    </row>
    <row r="973" spans="4:8" ht="12.75">
      <c r="D973" s="129">
        <v>3659032.2614746094</v>
      </c>
      <c r="F973" s="129">
        <v>73300</v>
      </c>
      <c r="G973" s="129">
        <v>75800</v>
      </c>
      <c r="H973" s="150" t="s">
        <v>483</v>
      </c>
    </row>
    <row r="975" spans="4:8" ht="12.75">
      <c r="D975" s="129">
        <v>3675096.2874336243</v>
      </c>
      <c r="F975" s="129">
        <v>75100</v>
      </c>
      <c r="G975" s="129">
        <v>75700</v>
      </c>
      <c r="H975" s="150" t="s">
        <v>484</v>
      </c>
    </row>
    <row r="977" spans="1:10" ht="12.75">
      <c r="A977" s="145" t="s">
        <v>22</v>
      </c>
      <c r="C977" s="151" t="s">
        <v>23</v>
      </c>
      <c r="D977" s="129">
        <v>3660196.236717224</v>
      </c>
      <c r="F977" s="129">
        <v>74166.66666666667</v>
      </c>
      <c r="G977" s="129">
        <v>75933.33333333333</v>
      </c>
      <c r="H977" s="129">
        <v>3585155.6897493284</v>
      </c>
      <c r="I977" s="129">
        <v>-0.0001</v>
      </c>
      <c r="J977" s="129">
        <v>-0.0001</v>
      </c>
    </row>
    <row r="978" spans="1:8" ht="12.75">
      <c r="A978" s="128">
        <v>38390.84993055555</v>
      </c>
      <c r="C978" s="151" t="s">
        <v>24</v>
      </c>
      <c r="D978" s="129">
        <v>14353.503390113508</v>
      </c>
      <c r="F978" s="129">
        <v>901.8499505645788</v>
      </c>
      <c r="G978" s="129">
        <v>321.4550253664318</v>
      </c>
      <c r="H978" s="129">
        <v>14353.503390113508</v>
      </c>
    </row>
    <row r="980" spans="3:8" ht="12.75">
      <c r="C980" s="151" t="s">
        <v>25</v>
      </c>
      <c r="D980" s="129">
        <v>0.39215119796382697</v>
      </c>
      <c r="F980" s="129">
        <v>1.215977461435387</v>
      </c>
      <c r="G980" s="129">
        <v>0.4233384881910867</v>
      </c>
      <c r="H980" s="129">
        <v>0.40035927675757627</v>
      </c>
    </row>
    <row r="981" spans="1:10" ht="12.75">
      <c r="A981" s="145" t="s">
        <v>14</v>
      </c>
      <c r="C981" s="146" t="s">
        <v>15</v>
      </c>
      <c r="D981" s="146" t="s">
        <v>16</v>
      </c>
      <c r="F981" s="146" t="s">
        <v>17</v>
      </c>
      <c r="G981" s="146" t="s">
        <v>18</v>
      </c>
      <c r="H981" s="146" t="s">
        <v>19</v>
      </c>
      <c r="I981" s="147" t="s">
        <v>20</v>
      </c>
      <c r="J981" s="146" t="s">
        <v>21</v>
      </c>
    </row>
    <row r="982" spans="1:8" ht="12.75">
      <c r="A982" s="148" t="s">
        <v>137</v>
      </c>
      <c r="C982" s="149">
        <v>589.5920000001788</v>
      </c>
      <c r="D982" s="129">
        <v>101237.77491915226</v>
      </c>
      <c r="F982" s="129">
        <v>2300</v>
      </c>
      <c r="G982" s="129">
        <v>2190</v>
      </c>
      <c r="H982" s="150" t="s">
        <v>485</v>
      </c>
    </row>
    <row r="984" spans="4:8" ht="12.75">
      <c r="D984" s="129">
        <v>99013.2033405304</v>
      </c>
      <c r="F984" s="129">
        <v>2250</v>
      </c>
      <c r="G984" s="129">
        <v>2190</v>
      </c>
      <c r="H984" s="150" t="s">
        <v>486</v>
      </c>
    </row>
    <row r="986" spans="4:8" ht="12.75">
      <c r="D986" s="129">
        <v>101875.71021008492</v>
      </c>
      <c r="F986" s="129">
        <v>2290</v>
      </c>
      <c r="G986" s="129">
        <v>2180</v>
      </c>
      <c r="H986" s="150" t="s">
        <v>487</v>
      </c>
    </row>
    <row r="988" spans="1:10" ht="12.75">
      <c r="A988" s="145" t="s">
        <v>22</v>
      </c>
      <c r="C988" s="151" t="s">
        <v>23</v>
      </c>
      <c r="D988" s="129">
        <v>100708.89615658918</v>
      </c>
      <c r="F988" s="129">
        <v>2280</v>
      </c>
      <c r="G988" s="129">
        <v>2186.6666666666665</v>
      </c>
      <c r="H988" s="129">
        <v>98475.56282325587</v>
      </c>
      <c r="I988" s="129">
        <v>-0.0001</v>
      </c>
      <c r="J988" s="129">
        <v>-0.0001</v>
      </c>
    </row>
    <row r="989" spans="1:8" ht="12.75">
      <c r="A989" s="128">
        <v>38390.85041666667</v>
      </c>
      <c r="C989" s="151" t="s">
        <v>24</v>
      </c>
      <c r="D989" s="129">
        <v>1502.754455549918</v>
      </c>
      <c r="F989" s="129">
        <v>26.45751311064591</v>
      </c>
      <c r="G989" s="129">
        <v>5.773502691896258</v>
      </c>
      <c r="H989" s="129">
        <v>1502.754455549918</v>
      </c>
    </row>
    <row r="991" spans="3:8" ht="12.75">
      <c r="C991" s="151" t="s">
        <v>25</v>
      </c>
      <c r="D991" s="129">
        <v>1.4921764738770755</v>
      </c>
      <c r="F991" s="129">
        <v>1.1604172416949958</v>
      </c>
      <c r="G991" s="129">
        <v>0.26403213530013386</v>
      </c>
      <c r="H991" s="129">
        <v>1.5260176357123896</v>
      </c>
    </row>
    <row r="992" spans="1:10" ht="12.75">
      <c r="A992" s="145" t="s">
        <v>14</v>
      </c>
      <c r="C992" s="146" t="s">
        <v>15</v>
      </c>
      <c r="D992" s="146" t="s">
        <v>16</v>
      </c>
      <c r="F992" s="146" t="s">
        <v>17</v>
      </c>
      <c r="G992" s="146" t="s">
        <v>18</v>
      </c>
      <c r="H992" s="146" t="s">
        <v>19</v>
      </c>
      <c r="I992" s="147" t="s">
        <v>20</v>
      </c>
      <c r="J992" s="146" t="s">
        <v>21</v>
      </c>
    </row>
    <row r="993" spans="1:8" ht="12.75">
      <c r="A993" s="148" t="s">
        <v>138</v>
      </c>
      <c r="C993" s="149">
        <v>766.4900000002235</v>
      </c>
      <c r="D993" s="129">
        <v>3023.6824799589813</v>
      </c>
      <c r="F993" s="129">
        <v>1775</v>
      </c>
      <c r="G993" s="129">
        <v>1765</v>
      </c>
      <c r="H993" s="150" t="s">
        <v>488</v>
      </c>
    </row>
    <row r="995" spans="4:8" ht="12.75">
      <c r="D995" s="129">
        <v>3102.770209915936</v>
      </c>
      <c r="F995" s="129">
        <v>1863</v>
      </c>
      <c r="G995" s="129">
        <v>1569</v>
      </c>
      <c r="H995" s="150" t="s">
        <v>489</v>
      </c>
    </row>
    <row r="997" spans="4:8" ht="12.75">
      <c r="D997" s="129">
        <v>3105.941807191819</v>
      </c>
      <c r="F997" s="129">
        <v>1739.0000000018626</v>
      </c>
      <c r="G997" s="129">
        <v>1788</v>
      </c>
      <c r="H997" s="150" t="s">
        <v>490</v>
      </c>
    </row>
    <row r="999" spans="1:10" ht="12.75">
      <c r="A999" s="145" t="s">
        <v>22</v>
      </c>
      <c r="C999" s="151" t="s">
        <v>23</v>
      </c>
      <c r="D999" s="129">
        <v>3077.4648323555784</v>
      </c>
      <c r="F999" s="129">
        <v>1792.3333333339542</v>
      </c>
      <c r="G999" s="129">
        <v>1707.3333333333335</v>
      </c>
      <c r="H999" s="129">
        <v>1329.290035607313</v>
      </c>
      <c r="I999" s="129">
        <v>-0.0001</v>
      </c>
      <c r="J999" s="129">
        <v>-0.0001</v>
      </c>
    </row>
    <row r="1000" spans="1:8" ht="12.75">
      <c r="A1000" s="128">
        <v>38390.85092592592</v>
      </c>
      <c r="C1000" s="151" t="s">
        <v>24</v>
      </c>
      <c r="D1000" s="129">
        <v>46.60387139826099</v>
      </c>
      <c r="F1000" s="129">
        <v>63.79132647338501</v>
      </c>
      <c r="G1000" s="129">
        <v>120.35087591427548</v>
      </c>
      <c r="H1000" s="129">
        <v>46.60387139826099</v>
      </c>
    </row>
    <row r="1002" spans="3:8" ht="12.75">
      <c r="C1002" s="151" t="s">
        <v>25</v>
      </c>
      <c r="D1002" s="129">
        <v>1.5143591864407784</v>
      </c>
      <c r="F1002" s="129">
        <v>3.5591218043535195</v>
      </c>
      <c r="G1002" s="129">
        <v>7.049055598259007</v>
      </c>
      <c r="H1002" s="129">
        <v>3.505921969615086</v>
      </c>
    </row>
    <row r="1003" spans="1:16" ht="12.75">
      <c r="A1003" s="139" t="s">
        <v>83</v>
      </c>
      <c r="B1003" s="134" t="s">
        <v>47</v>
      </c>
      <c r="D1003" s="139" t="s">
        <v>84</v>
      </c>
      <c r="E1003" s="134" t="s">
        <v>85</v>
      </c>
      <c r="F1003" s="135" t="s">
        <v>37</v>
      </c>
      <c r="G1003" s="140" t="s">
        <v>87</v>
      </c>
      <c r="H1003" s="141">
        <v>1</v>
      </c>
      <c r="I1003" s="142" t="s">
        <v>88</v>
      </c>
      <c r="J1003" s="141">
        <v>9</v>
      </c>
      <c r="K1003" s="140" t="s">
        <v>89</v>
      </c>
      <c r="L1003" s="143">
        <v>1</v>
      </c>
      <c r="M1003" s="140" t="s">
        <v>90</v>
      </c>
      <c r="N1003" s="144">
        <v>1</v>
      </c>
      <c r="O1003" s="140" t="s">
        <v>91</v>
      </c>
      <c r="P1003" s="144">
        <v>1</v>
      </c>
    </row>
    <row r="1005" spans="1:10" ht="12.75">
      <c r="A1005" s="145" t="s">
        <v>14</v>
      </c>
      <c r="C1005" s="146" t="s">
        <v>15</v>
      </c>
      <c r="D1005" s="146" t="s">
        <v>16</v>
      </c>
      <c r="F1005" s="146" t="s">
        <v>17</v>
      </c>
      <c r="G1005" s="146" t="s">
        <v>18</v>
      </c>
      <c r="H1005" s="146" t="s">
        <v>19</v>
      </c>
      <c r="I1005" s="147" t="s">
        <v>20</v>
      </c>
      <c r="J1005" s="146" t="s">
        <v>21</v>
      </c>
    </row>
    <row r="1006" spans="1:8" ht="12.75">
      <c r="A1006" s="148" t="s">
        <v>115</v>
      </c>
      <c r="C1006" s="149">
        <v>178.2290000000503</v>
      </c>
      <c r="D1006" s="129">
        <v>261.06219962611794</v>
      </c>
      <c r="F1006" s="129">
        <v>248</v>
      </c>
      <c r="G1006" s="129">
        <v>240.00000000023283</v>
      </c>
      <c r="H1006" s="150" t="s">
        <v>491</v>
      </c>
    </row>
    <row r="1008" spans="4:8" ht="12.75">
      <c r="D1008" s="129">
        <v>299.42833519447595</v>
      </c>
      <c r="F1008" s="129">
        <v>243</v>
      </c>
      <c r="G1008" s="129">
        <v>252</v>
      </c>
      <c r="H1008" s="150" t="s">
        <v>492</v>
      </c>
    </row>
    <row r="1010" spans="4:8" ht="12.75">
      <c r="D1010" s="129">
        <v>244.5</v>
      </c>
      <c r="F1010" s="129">
        <v>245</v>
      </c>
      <c r="G1010" s="129">
        <v>288</v>
      </c>
      <c r="H1010" s="150" t="s">
        <v>493</v>
      </c>
    </row>
    <row r="1012" spans="1:8" ht="12.75">
      <c r="A1012" s="145" t="s">
        <v>22</v>
      </c>
      <c r="C1012" s="151" t="s">
        <v>23</v>
      </c>
      <c r="D1012" s="129">
        <v>268.3301782735313</v>
      </c>
      <c r="F1012" s="129">
        <v>245.33333333333331</v>
      </c>
      <c r="G1012" s="129">
        <v>260.0000000000776</v>
      </c>
      <c r="H1012" s="129">
        <v>13.710687274102893</v>
      </c>
    </row>
    <row r="1013" spans="1:8" ht="12.75">
      <c r="A1013" s="128">
        <v>38390.85320601852</v>
      </c>
      <c r="C1013" s="151" t="s">
        <v>24</v>
      </c>
      <c r="D1013" s="129">
        <v>28.17619805835477</v>
      </c>
      <c r="F1013" s="129">
        <v>2.516611478423583</v>
      </c>
      <c r="G1013" s="129">
        <v>24.979991993500136</v>
      </c>
      <c r="H1013" s="129">
        <v>28.17619805835477</v>
      </c>
    </row>
    <row r="1015" spans="3:8" ht="12.75">
      <c r="C1015" s="151" t="s">
        <v>25</v>
      </c>
      <c r="D1015" s="129">
        <v>10.500569946937695</v>
      </c>
      <c r="F1015" s="129">
        <v>1.025792722183526</v>
      </c>
      <c r="G1015" s="129">
        <v>9.607689228266416</v>
      </c>
      <c r="H1015" s="129">
        <v>205.50536596057233</v>
      </c>
    </row>
    <row r="1016" spans="1:10" ht="12.75">
      <c r="A1016" s="145" t="s">
        <v>14</v>
      </c>
      <c r="C1016" s="146" t="s">
        <v>15</v>
      </c>
      <c r="D1016" s="146" t="s">
        <v>16</v>
      </c>
      <c r="F1016" s="146" t="s">
        <v>17</v>
      </c>
      <c r="G1016" s="146" t="s">
        <v>18</v>
      </c>
      <c r="H1016" s="146" t="s">
        <v>19</v>
      </c>
      <c r="I1016" s="147" t="s">
        <v>20</v>
      </c>
      <c r="J1016" s="146" t="s">
        <v>21</v>
      </c>
    </row>
    <row r="1017" spans="1:8" ht="12.75">
      <c r="A1017" s="148" t="s">
        <v>131</v>
      </c>
      <c r="C1017" s="149">
        <v>251.61100000003353</v>
      </c>
      <c r="D1017" s="129">
        <v>2886412.41047287</v>
      </c>
      <c r="F1017" s="129">
        <v>23900</v>
      </c>
      <c r="G1017" s="129">
        <v>21300</v>
      </c>
      <c r="H1017" s="150" t="s">
        <v>494</v>
      </c>
    </row>
    <row r="1019" spans="4:8" ht="12.75">
      <c r="D1019" s="129">
        <v>3096669.8789482117</v>
      </c>
      <c r="F1019" s="129">
        <v>23500</v>
      </c>
      <c r="G1019" s="129">
        <v>20800</v>
      </c>
      <c r="H1019" s="150" t="s">
        <v>495</v>
      </c>
    </row>
    <row r="1021" spans="4:8" ht="12.75">
      <c r="D1021" s="129">
        <v>2940840.8854522705</v>
      </c>
      <c r="F1021" s="129">
        <v>24000</v>
      </c>
      <c r="G1021" s="129">
        <v>21200</v>
      </c>
      <c r="H1021" s="150" t="s">
        <v>496</v>
      </c>
    </row>
    <row r="1023" spans="1:10" ht="12.75">
      <c r="A1023" s="145" t="s">
        <v>22</v>
      </c>
      <c r="C1023" s="151" t="s">
        <v>23</v>
      </c>
      <c r="D1023" s="129">
        <v>2974641.0582911177</v>
      </c>
      <c r="F1023" s="129">
        <v>23800</v>
      </c>
      <c r="G1023" s="129">
        <v>21100</v>
      </c>
      <c r="H1023" s="129">
        <v>2952204.366067678</v>
      </c>
      <c r="I1023" s="129">
        <v>-0.0001</v>
      </c>
      <c r="J1023" s="129">
        <v>-0.0001</v>
      </c>
    </row>
    <row r="1024" spans="1:8" ht="12.75">
      <c r="A1024" s="128">
        <v>38390.85371527778</v>
      </c>
      <c r="C1024" s="151" t="s">
        <v>24</v>
      </c>
      <c r="D1024" s="129">
        <v>109127.85861256969</v>
      </c>
      <c r="F1024" s="129">
        <v>264.575131106459</v>
      </c>
      <c r="G1024" s="129">
        <v>264.575131106459</v>
      </c>
      <c r="H1024" s="129">
        <v>109127.85861256969</v>
      </c>
    </row>
    <row r="1026" spans="3:8" ht="12.75">
      <c r="C1026" s="151" t="s">
        <v>25</v>
      </c>
      <c r="D1026" s="129">
        <v>3.668605941829561</v>
      </c>
      <c r="F1026" s="129">
        <v>1.111660214733021</v>
      </c>
      <c r="G1026" s="129">
        <v>1.2539105739642609</v>
      </c>
      <c r="H1026" s="129">
        <v>3.6964872712361534</v>
      </c>
    </row>
    <row r="1027" spans="1:10" ht="12.75">
      <c r="A1027" s="145" t="s">
        <v>14</v>
      </c>
      <c r="C1027" s="146" t="s">
        <v>15</v>
      </c>
      <c r="D1027" s="146" t="s">
        <v>16</v>
      </c>
      <c r="F1027" s="146" t="s">
        <v>17</v>
      </c>
      <c r="G1027" s="146" t="s">
        <v>18</v>
      </c>
      <c r="H1027" s="146" t="s">
        <v>19</v>
      </c>
      <c r="I1027" s="147" t="s">
        <v>20</v>
      </c>
      <c r="J1027" s="146" t="s">
        <v>21</v>
      </c>
    </row>
    <row r="1028" spans="1:8" ht="12.75">
      <c r="A1028" s="148" t="s">
        <v>134</v>
      </c>
      <c r="C1028" s="149">
        <v>257.6099999998696</v>
      </c>
      <c r="D1028" s="129">
        <v>188886.8536002636</v>
      </c>
      <c r="F1028" s="129">
        <v>9800</v>
      </c>
      <c r="G1028" s="129">
        <v>8067.500000007451</v>
      </c>
      <c r="H1028" s="150" t="s">
        <v>497</v>
      </c>
    </row>
    <row r="1030" spans="4:8" ht="12.75">
      <c r="D1030" s="129">
        <v>182408.4515850544</v>
      </c>
      <c r="F1030" s="129">
        <v>9562.5</v>
      </c>
      <c r="G1030" s="129">
        <v>8115</v>
      </c>
      <c r="H1030" s="150" t="s">
        <v>498</v>
      </c>
    </row>
    <row r="1032" spans="4:8" ht="12.75">
      <c r="D1032" s="129">
        <v>184983.1336042881</v>
      </c>
      <c r="F1032" s="129">
        <v>9490</v>
      </c>
      <c r="G1032" s="129">
        <v>8050</v>
      </c>
      <c r="H1032" s="150" t="s">
        <v>499</v>
      </c>
    </row>
    <row r="1034" spans="1:10" ht="12.75">
      <c r="A1034" s="145" t="s">
        <v>22</v>
      </c>
      <c r="C1034" s="151" t="s">
        <v>23</v>
      </c>
      <c r="D1034" s="129">
        <v>185426.146263202</v>
      </c>
      <c r="F1034" s="129">
        <v>9617.5</v>
      </c>
      <c r="G1034" s="129">
        <v>8077.500000002483</v>
      </c>
      <c r="H1034" s="129">
        <v>176578.6462632008</v>
      </c>
      <c r="I1034" s="129">
        <v>-0.0001</v>
      </c>
      <c r="J1034" s="129">
        <v>-0.0001</v>
      </c>
    </row>
    <row r="1035" spans="1:8" ht="12.75">
      <c r="A1035" s="128">
        <v>38390.854363425926</v>
      </c>
      <c r="C1035" s="151" t="s">
        <v>24</v>
      </c>
      <c r="D1035" s="129">
        <v>3261.842781255544</v>
      </c>
      <c r="F1035" s="129">
        <v>162.15347668181528</v>
      </c>
      <c r="G1035" s="129">
        <v>33.63406011636107</v>
      </c>
      <c r="H1035" s="129">
        <v>3261.842781255544</v>
      </c>
    </row>
    <row r="1037" spans="3:8" ht="12.75">
      <c r="C1037" s="151" t="s">
        <v>25</v>
      </c>
      <c r="D1037" s="129">
        <v>1.7591061708339355</v>
      </c>
      <c r="F1037" s="129">
        <v>1.686025231939852</v>
      </c>
      <c r="G1037" s="129">
        <v>0.41639195439617127</v>
      </c>
      <c r="H1037" s="129">
        <v>1.8472464537946325</v>
      </c>
    </row>
    <row r="1038" spans="1:10" ht="12.75">
      <c r="A1038" s="145" t="s">
        <v>14</v>
      </c>
      <c r="C1038" s="146" t="s">
        <v>15</v>
      </c>
      <c r="D1038" s="146" t="s">
        <v>16</v>
      </c>
      <c r="F1038" s="146" t="s">
        <v>17</v>
      </c>
      <c r="G1038" s="146" t="s">
        <v>18</v>
      </c>
      <c r="H1038" s="146" t="s">
        <v>19</v>
      </c>
      <c r="I1038" s="147" t="s">
        <v>20</v>
      </c>
      <c r="J1038" s="146" t="s">
        <v>21</v>
      </c>
    </row>
    <row r="1039" spans="1:8" ht="12.75">
      <c r="A1039" s="148" t="s">
        <v>133</v>
      </c>
      <c r="C1039" s="149">
        <v>259.9399999999441</v>
      </c>
      <c r="D1039" s="129">
        <v>1445222.5262947083</v>
      </c>
      <c r="F1039" s="129">
        <v>17725</v>
      </c>
      <c r="G1039" s="129">
        <v>16325</v>
      </c>
      <c r="H1039" s="150" t="s">
        <v>500</v>
      </c>
    </row>
    <row r="1041" spans="4:8" ht="12.75">
      <c r="D1041" s="129">
        <v>1402595.123249054</v>
      </c>
      <c r="F1041" s="129">
        <v>17825</v>
      </c>
      <c r="G1041" s="129">
        <v>16325</v>
      </c>
      <c r="H1041" s="150" t="s">
        <v>501</v>
      </c>
    </row>
    <row r="1043" spans="4:8" ht="12.75">
      <c r="D1043" s="129">
        <v>1377457.8020439148</v>
      </c>
      <c r="F1043" s="129">
        <v>17750</v>
      </c>
      <c r="G1043" s="129">
        <v>16325</v>
      </c>
      <c r="H1043" s="150" t="s">
        <v>502</v>
      </c>
    </row>
    <row r="1045" spans="1:10" ht="12.75">
      <c r="A1045" s="145" t="s">
        <v>22</v>
      </c>
      <c r="C1045" s="151" t="s">
        <v>23</v>
      </c>
      <c r="D1045" s="129">
        <v>1408425.1505292258</v>
      </c>
      <c r="F1045" s="129">
        <v>17766.666666666668</v>
      </c>
      <c r="G1045" s="129">
        <v>16325</v>
      </c>
      <c r="H1045" s="129">
        <v>1391372.0360511115</v>
      </c>
      <c r="I1045" s="129">
        <v>-0.0001</v>
      </c>
      <c r="J1045" s="129">
        <v>-0.0001</v>
      </c>
    </row>
    <row r="1046" spans="1:8" ht="12.75">
      <c r="A1046" s="128">
        <v>38390.85503472222</v>
      </c>
      <c r="C1046" s="151" t="s">
        <v>24</v>
      </c>
      <c r="D1046" s="129">
        <v>34256.47933986966</v>
      </c>
      <c r="F1046" s="129">
        <v>52.04164998665332</v>
      </c>
      <c r="H1046" s="129">
        <v>34256.47933986966</v>
      </c>
    </row>
    <row r="1048" spans="3:8" ht="12.75">
      <c r="C1048" s="151" t="s">
        <v>25</v>
      </c>
      <c r="D1048" s="129">
        <v>2.43225416182021</v>
      </c>
      <c r="F1048" s="129">
        <v>0.2929173545215009</v>
      </c>
      <c r="G1048" s="129">
        <v>0</v>
      </c>
      <c r="H1048" s="129">
        <v>2.4620646708621403</v>
      </c>
    </row>
    <row r="1049" spans="1:10" ht="12.75">
      <c r="A1049" s="145" t="s">
        <v>14</v>
      </c>
      <c r="C1049" s="146" t="s">
        <v>15</v>
      </c>
      <c r="D1049" s="146" t="s">
        <v>16</v>
      </c>
      <c r="F1049" s="146" t="s">
        <v>17</v>
      </c>
      <c r="G1049" s="146" t="s">
        <v>18</v>
      </c>
      <c r="H1049" s="146" t="s">
        <v>19</v>
      </c>
      <c r="I1049" s="147" t="s">
        <v>20</v>
      </c>
      <c r="J1049" s="146" t="s">
        <v>21</v>
      </c>
    </row>
    <row r="1050" spans="1:8" ht="12.75">
      <c r="A1050" s="148" t="s">
        <v>135</v>
      </c>
      <c r="C1050" s="149">
        <v>285.2129999999888</v>
      </c>
      <c r="D1050" s="129">
        <v>868894.068655014</v>
      </c>
      <c r="F1050" s="129">
        <v>13225</v>
      </c>
      <c r="G1050" s="129">
        <v>11500</v>
      </c>
      <c r="H1050" s="150" t="s">
        <v>503</v>
      </c>
    </row>
    <row r="1052" spans="4:8" ht="12.75">
      <c r="D1052" s="129">
        <v>853102.1673660278</v>
      </c>
      <c r="F1052" s="129">
        <v>12950</v>
      </c>
      <c r="G1052" s="129">
        <v>11500</v>
      </c>
      <c r="H1052" s="150" t="s">
        <v>504</v>
      </c>
    </row>
    <row r="1054" spans="4:8" ht="12.75">
      <c r="D1054" s="129">
        <v>899568.3614864349</v>
      </c>
      <c r="F1054" s="129">
        <v>12850</v>
      </c>
      <c r="G1054" s="129">
        <v>11450</v>
      </c>
      <c r="H1054" s="150" t="s">
        <v>505</v>
      </c>
    </row>
    <row r="1056" spans="1:10" ht="12.75">
      <c r="A1056" s="145" t="s">
        <v>22</v>
      </c>
      <c r="C1056" s="151" t="s">
        <v>23</v>
      </c>
      <c r="D1056" s="129">
        <v>873854.8658358257</v>
      </c>
      <c r="F1056" s="129">
        <v>13008.333333333332</v>
      </c>
      <c r="G1056" s="129">
        <v>11483.333333333332</v>
      </c>
      <c r="H1056" s="129">
        <v>861689.6369982396</v>
      </c>
      <c r="I1056" s="129">
        <v>-0.0001</v>
      </c>
      <c r="J1056" s="129">
        <v>-0.0001</v>
      </c>
    </row>
    <row r="1057" spans="1:8" ht="12.75">
      <c r="A1057" s="128">
        <v>38390.855717592596</v>
      </c>
      <c r="C1057" s="151" t="s">
        <v>24</v>
      </c>
      <c r="D1057" s="129">
        <v>23626.974637279</v>
      </c>
      <c r="F1057" s="129">
        <v>194.18633662885074</v>
      </c>
      <c r="G1057" s="129">
        <v>28.867513459481284</v>
      </c>
      <c r="H1057" s="129">
        <v>23626.974637279</v>
      </c>
    </row>
    <row r="1059" spans="3:8" ht="12.75">
      <c r="C1059" s="151" t="s">
        <v>25</v>
      </c>
      <c r="D1059" s="129">
        <v>2.703764155925395</v>
      </c>
      <c r="F1059" s="129">
        <v>1.4927841380821325</v>
      </c>
      <c r="G1059" s="129">
        <v>0.25138618397226087</v>
      </c>
      <c r="H1059" s="129">
        <v>2.741935567379612</v>
      </c>
    </row>
    <row r="1060" spans="1:10" ht="12.75">
      <c r="A1060" s="145" t="s">
        <v>14</v>
      </c>
      <c r="C1060" s="146" t="s">
        <v>15</v>
      </c>
      <c r="D1060" s="146" t="s">
        <v>16</v>
      </c>
      <c r="F1060" s="146" t="s">
        <v>17</v>
      </c>
      <c r="G1060" s="146" t="s">
        <v>18</v>
      </c>
      <c r="H1060" s="146" t="s">
        <v>19</v>
      </c>
      <c r="I1060" s="147" t="s">
        <v>20</v>
      </c>
      <c r="J1060" s="146" t="s">
        <v>21</v>
      </c>
    </row>
    <row r="1061" spans="1:8" ht="12.75">
      <c r="A1061" s="148" t="s">
        <v>131</v>
      </c>
      <c r="C1061" s="149">
        <v>288.1579999998212</v>
      </c>
      <c r="D1061" s="129">
        <v>313190.5130119324</v>
      </c>
      <c r="F1061" s="129">
        <v>3509.9999999962747</v>
      </c>
      <c r="G1061" s="129">
        <v>3230</v>
      </c>
      <c r="H1061" s="150" t="s">
        <v>506</v>
      </c>
    </row>
    <row r="1063" spans="4:8" ht="12.75">
      <c r="D1063" s="129">
        <v>302102.2059516907</v>
      </c>
      <c r="F1063" s="129">
        <v>3509.9999999962747</v>
      </c>
      <c r="G1063" s="129">
        <v>3230</v>
      </c>
      <c r="H1063" s="150" t="s">
        <v>507</v>
      </c>
    </row>
    <row r="1065" spans="4:8" ht="12.75">
      <c r="D1065" s="129">
        <v>315672.26126146317</v>
      </c>
      <c r="F1065" s="129">
        <v>3509.9999999962747</v>
      </c>
      <c r="G1065" s="129">
        <v>3230</v>
      </c>
      <c r="H1065" s="150" t="s">
        <v>508</v>
      </c>
    </row>
    <row r="1067" spans="1:10" ht="12.75">
      <c r="A1067" s="145" t="s">
        <v>22</v>
      </c>
      <c r="C1067" s="151" t="s">
        <v>23</v>
      </c>
      <c r="D1067" s="129">
        <v>310321.6600750287</v>
      </c>
      <c r="F1067" s="129">
        <v>3509.9999999962747</v>
      </c>
      <c r="G1067" s="129">
        <v>3230</v>
      </c>
      <c r="H1067" s="129">
        <v>306953.82821662346</v>
      </c>
      <c r="I1067" s="129">
        <v>-0.0001</v>
      </c>
      <c r="J1067" s="129">
        <v>-0.0001</v>
      </c>
    </row>
    <row r="1068" spans="1:8" ht="12.75">
      <c r="A1068" s="128">
        <v>38390.85613425926</v>
      </c>
      <c r="C1068" s="151" t="s">
        <v>24</v>
      </c>
      <c r="D1068" s="129">
        <v>7225.602961534378</v>
      </c>
      <c r="H1068" s="129">
        <v>7225.602961534378</v>
      </c>
    </row>
    <row r="1070" spans="3:8" ht="12.75">
      <c r="C1070" s="151" t="s">
        <v>25</v>
      </c>
      <c r="D1070" s="129">
        <v>2.3284236620116663</v>
      </c>
      <c r="F1070" s="129">
        <v>0</v>
      </c>
      <c r="G1070" s="129">
        <v>0</v>
      </c>
      <c r="H1070" s="129">
        <v>2.3539706292358487</v>
      </c>
    </row>
    <row r="1071" spans="1:10" ht="12.75">
      <c r="A1071" s="145" t="s">
        <v>14</v>
      </c>
      <c r="C1071" s="146" t="s">
        <v>15</v>
      </c>
      <c r="D1071" s="146" t="s">
        <v>16</v>
      </c>
      <c r="F1071" s="146" t="s">
        <v>17</v>
      </c>
      <c r="G1071" s="146" t="s">
        <v>18</v>
      </c>
      <c r="H1071" s="146" t="s">
        <v>19</v>
      </c>
      <c r="I1071" s="147" t="s">
        <v>20</v>
      </c>
      <c r="J1071" s="146" t="s">
        <v>21</v>
      </c>
    </row>
    <row r="1072" spans="1:8" ht="12.75">
      <c r="A1072" s="148" t="s">
        <v>132</v>
      </c>
      <c r="C1072" s="149">
        <v>334.94100000010803</v>
      </c>
      <c r="D1072" s="129">
        <v>157996.39539289474</v>
      </c>
      <c r="F1072" s="129">
        <v>24800</v>
      </c>
      <c r="G1072" s="129">
        <v>34800</v>
      </c>
      <c r="H1072" s="150" t="s">
        <v>732</v>
      </c>
    </row>
    <row r="1074" spans="4:8" ht="12.75">
      <c r="D1074" s="129">
        <v>163003.51897358894</v>
      </c>
      <c r="F1074" s="129">
        <v>25000</v>
      </c>
      <c r="G1074" s="129">
        <v>33300</v>
      </c>
      <c r="H1074" s="150" t="s">
        <v>733</v>
      </c>
    </row>
    <row r="1076" spans="4:8" ht="12.75">
      <c r="D1076" s="129">
        <v>153626.23091483116</v>
      </c>
      <c r="F1076" s="129">
        <v>24700</v>
      </c>
      <c r="G1076" s="129">
        <v>34000</v>
      </c>
      <c r="H1076" s="150" t="s">
        <v>734</v>
      </c>
    </row>
    <row r="1078" spans="1:10" ht="12.75">
      <c r="A1078" s="145" t="s">
        <v>22</v>
      </c>
      <c r="C1078" s="151" t="s">
        <v>23</v>
      </c>
      <c r="D1078" s="129">
        <v>158208.7150937716</v>
      </c>
      <c r="F1078" s="129">
        <v>24833.333333333336</v>
      </c>
      <c r="G1078" s="129">
        <v>34033.333333333336</v>
      </c>
      <c r="H1078" s="129">
        <v>126806.58176043829</v>
      </c>
      <c r="I1078" s="129">
        <v>-0.0001</v>
      </c>
      <c r="J1078" s="129">
        <v>-0.0001</v>
      </c>
    </row>
    <row r="1079" spans="1:8" ht="12.75">
      <c r="A1079" s="128">
        <v>38390.8566087963</v>
      </c>
      <c r="C1079" s="151" t="s">
        <v>24</v>
      </c>
      <c r="D1079" s="129">
        <v>4692.248136635756</v>
      </c>
      <c r="F1079" s="129">
        <v>152.7525231651947</v>
      </c>
      <c r="G1079" s="129">
        <v>750.5553499465136</v>
      </c>
      <c r="H1079" s="129">
        <v>4692.248136635756</v>
      </c>
    </row>
    <row r="1081" spans="3:8" ht="12.75">
      <c r="C1081" s="151" t="s">
        <v>25</v>
      </c>
      <c r="D1081" s="129">
        <v>2.9658594558805578</v>
      </c>
      <c r="F1081" s="129">
        <v>0.6151108315376967</v>
      </c>
      <c r="G1081" s="129">
        <v>2.2053536237409808</v>
      </c>
      <c r="H1081" s="129">
        <v>3.700319077680293</v>
      </c>
    </row>
    <row r="1082" spans="1:10" ht="12.75">
      <c r="A1082" s="145" t="s">
        <v>14</v>
      </c>
      <c r="C1082" s="146" t="s">
        <v>15</v>
      </c>
      <c r="D1082" s="146" t="s">
        <v>16</v>
      </c>
      <c r="F1082" s="146" t="s">
        <v>17</v>
      </c>
      <c r="G1082" s="146" t="s">
        <v>18</v>
      </c>
      <c r="H1082" s="146" t="s">
        <v>19</v>
      </c>
      <c r="I1082" s="147" t="s">
        <v>20</v>
      </c>
      <c r="J1082" s="146" t="s">
        <v>21</v>
      </c>
    </row>
    <row r="1083" spans="1:8" ht="12.75">
      <c r="A1083" s="148" t="s">
        <v>136</v>
      </c>
      <c r="C1083" s="149">
        <v>393.36599999992177</v>
      </c>
      <c r="D1083" s="129">
        <v>3861194.768699646</v>
      </c>
      <c r="F1083" s="129">
        <v>15500</v>
      </c>
      <c r="G1083" s="129">
        <v>14400</v>
      </c>
      <c r="H1083" s="150" t="s">
        <v>735</v>
      </c>
    </row>
    <row r="1085" spans="4:8" ht="12.75">
      <c r="D1085" s="129">
        <v>3774147.180454254</v>
      </c>
      <c r="F1085" s="129">
        <v>15600</v>
      </c>
      <c r="G1085" s="129">
        <v>15000</v>
      </c>
      <c r="H1085" s="150" t="s">
        <v>513</v>
      </c>
    </row>
    <row r="1087" spans="4:8" ht="12.75">
      <c r="D1087" s="129">
        <v>3922621.578941345</v>
      </c>
      <c r="F1087" s="129">
        <v>15800</v>
      </c>
      <c r="G1087" s="129">
        <v>15200</v>
      </c>
      <c r="H1087" s="150" t="s">
        <v>514</v>
      </c>
    </row>
    <row r="1089" spans="1:10" ht="12.75">
      <c r="A1089" s="145" t="s">
        <v>22</v>
      </c>
      <c r="C1089" s="151" t="s">
        <v>23</v>
      </c>
      <c r="D1089" s="129">
        <v>3852654.509365082</v>
      </c>
      <c r="F1089" s="129">
        <v>15633.333333333332</v>
      </c>
      <c r="G1089" s="129">
        <v>14866.666666666668</v>
      </c>
      <c r="H1089" s="129">
        <v>3837404.509365082</v>
      </c>
      <c r="I1089" s="129">
        <v>-0.0001</v>
      </c>
      <c r="J1089" s="129">
        <v>-0.0001</v>
      </c>
    </row>
    <row r="1090" spans="1:8" ht="12.75">
      <c r="A1090" s="128">
        <v>38390.857094907406</v>
      </c>
      <c r="C1090" s="151" t="s">
        <v>24</v>
      </c>
      <c r="D1090" s="129">
        <v>74604.71683249435</v>
      </c>
      <c r="F1090" s="129">
        <v>152.7525231651947</v>
      </c>
      <c r="G1090" s="129">
        <v>416.33319989322655</v>
      </c>
      <c r="H1090" s="129">
        <v>74604.71683249435</v>
      </c>
    </row>
    <row r="1092" spans="3:8" ht="12.75">
      <c r="C1092" s="151" t="s">
        <v>25</v>
      </c>
      <c r="D1092" s="129">
        <v>1.9364497037339905</v>
      </c>
      <c r="F1092" s="129">
        <v>0.9770950309074291</v>
      </c>
      <c r="G1092" s="129">
        <v>2.80044753291408</v>
      </c>
      <c r="H1092" s="129">
        <v>1.9441452328109683</v>
      </c>
    </row>
    <row r="1093" spans="1:10" ht="12.75">
      <c r="A1093" s="145" t="s">
        <v>14</v>
      </c>
      <c r="C1093" s="146" t="s">
        <v>15</v>
      </c>
      <c r="D1093" s="146" t="s">
        <v>16</v>
      </c>
      <c r="F1093" s="146" t="s">
        <v>17</v>
      </c>
      <c r="G1093" s="146" t="s">
        <v>18</v>
      </c>
      <c r="H1093" s="146" t="s">
        <v>19</v>
      </c>
      <c r="I1093" s="147" t="s">
        <v>20</v>
      </c>
      <c r="J1093" s="146" t="s">
        <v>21</v>
      </c>
    </row>
    <row r="1094" spans="1:8" ht="12.75">
      <c r="A1094" s="148" t="s">
        <v>130</v>
      </c>
      <c r="C1094" s="149">
        <v>396.15199999976903</v>
      </c>
      <c r="D1094" s="129">
        <v>4228296.625717163</v>
      </c>
      <c r="F1094" s="129">
        <v>78600</v>
      </c>
      <c r="G1094" s="129">
        <v>78400</v>
      </c>
      <c r="H1094" s="150" t="s">
        <v>515</v>
      </c>
    </row>
    <row r="1096" spans="4:8" ht="12.75">
      <c r="D1096" s="129">
        <v>4377334.117263794</v>
      </c>
      <c r="F1096" s="129">
        <v>78600</v>
      </c>
      <c r="G1096" s="129">
        <v>78900</v>
      </c>
      <c r="H1096" s="150" t="s">
        <v>516</v>
      </c>
    </row>
    <row r="1098" spans="4:8" ht="12.75">
      <c r="D1098" s="129">
        <v>4271714.761672974</v>
      </c>
      <c r="F1098" s="129">
        <v>78200</v>
      </c>
      <c r="G1098" s="129">
        <v>79500</v>
      </c>
      <c r="H1098" s="150" t="s">
        <v>517</v>
      </c>
    </row>
    <row r="1100" spans="1:10" ht="12.75">
      <c r="A1100" s="145" t="s">
        <v>22</v>
      </c>
      <c r="C1100" s="151" t="s">
        <v>23</v>
      </c>
      <c r="D1100" s="129">
        <v>4292448.5015513105</v>
      </c>
      <c r="F1100" s="129">
        <v>78466.66666666667</v>
      </c>
      <c r="G1100" s="129">
        <v>78933.33333333333</v>
      </c>
      <c r="H1100" s="129">
        <v>4213750.998578658</v>
      </c>
      <c r="I1100" s="129">
        <v>-0.0001</v>
      </c>
      <c r="J1100" s="129">
        <v>-0.0001</v>
      </c>
    </row>
    <row r="1101" spans="1:8" ht="12.75">
      <c r="A1101" s="128">
        <v>38390.85755787037</v>
      </c>
      <c r="C1101" s="151" t="s">
        <v>24</v>
      </c>
      <c r="D1101" s="129">
        <v>76651.54563762342</v>
      </c>
      <c r="F1101" s="129">
        <v>230.94010767585027</v>
      </c>
      <c r="G1101" s="129">
        <v>550.7570547286101</v>
      </c>
      <c r="H1101" s="129">
        <v>76651.54563762342</v>
      </c>
    </row>
    <row r="1103" spans="3:8" ht="12.75">
      <c r="C1103" s="151" t="s">
        <v>25</v>
      </c>
      <c r="D1103" s="129">
        <v>1.7857301167368973</v>
      </c>
      <c r="F1103" s="129">
        <v>0.2943161949989595</v>
      </c>
      <c r="G1103" s="129">
        <v>0.6977496470379352</v>
      </c>
      <c r="H1103" s="129">
        <v>1.8190810435519034</v>
      </c>
    </row>
    <row r="1104" spans="1:10" ht="12.75">
      <c r="A1104" s="145" t="s">
        <v>14</v>
      </c>
      <c r="C1104" s="146" t="s">
        <v>15</v>
      </c>
      <c r="D1104" s="146" t="s">
        <v>16</v>
      </c>
      <c r="F1104" s="146" t="s">
        <v>17</v>
      </c>
      <c r="G1104" s="146" t="s">
        <v>18</v>
      </c>
      <c r="H1104" s="146" t="s">
        <v>19</v>
      </c>
      <c r="I1104" s="147" t="s">
        <v>20</v>
      </c>
      <c r="J1104" s="146" t="s">
        <v>21</v>
      </c>
    </row>
    <row r="1105" spans="1:8" ht="12.75">
      <c r="A1105" s="148" t="s">
        <v>137</v>
      </c>
      <c r="C1105" s="149">
        <v>589.5920000001788</v>
      </c>
      <c r="D1105" s="129">
        <v>214263.88767576218</v>
      </c>
      <c r="F1105" s="129">
        <v>2850</v>
      </c>
      <c r="G1105" s="129">
        <v>2520</v>
      </c>
      <c r="H1105" s="150" t="s">
        <v>518</v>
      </c>
    </row>
    <row r="1107" spans="4:8" ht="12.75">
      <c r="D1107" s="129">
        <v>216845.75977778435</v>
      </c>
      <c r="F1107" s="129">
        <v>2770</v>
      </c>
      <c r="G1107" s="129">
        <v>2480</v>
      </c>
      <c r="H1107" s="150" t="s">
        <v>519</v>
      </c>
    </row>
    <row r="1109" spans="4:8" ht="12.75">
      <c r="D1109" s="129">
        <v>213231.97035455704</v>
      </c>
      <c r="F1109" s="129">
        <v>2730</v>
      </c>
      <c r="G1109" s="129">
        <v>2520</v>
      </c>
      <c r="H1109" s="150" t="s">
        <v>520</v>
      </c>
    </row>
    <row r="1111" spans="1:10" ht="12.75">
      <c r="A1111" s="145" t="s">
        <v>22</v>
      </c>
      <c r="C1111" s="151" t="s">
        <v>23</v>
      </c>
      <c r="D1111" s="129">
        <v>214780.53926936787</v>
      </c>
      <c r="F1111" s="129">
        <v>2783.333333333333</v>
      </c>
      <c r="G1111" s="129">
        <v>2506.6666666666665</v>
      </c>
      <c r="H1111" s="129">
        <v>212135.53926936787</v>
      </c>
      <c r="I1111" s="129">
        <v>-0.0001</v>
      </c>
      <c r="J1111" s="129">
        <v>-0.0001</v>
      </c>
    </row>
    <row r="1112" spans="1:8" ht="12.75">
      <c r="A1112" s="128">
        <v>38390.85805555555</v>
      </c>
      <c r="C1112" s="151" t="s">
        <v>24</v>
      </c>
      <c r="D1112" s="129">
        <v>1861.46854680093</v>
      </c>
      <c r="F1112" s="129">
        <v>61.101009266077874</v>
      </c>
      <c r="G1112" s="129">
        <v>23.094010767585033</v>
      </c>
      <c r="H1112" s="129">
        <v>1861.46854680093</v>
      </c>
    </row>
    <row r="1114" spans="3:8" ht="12.75">
      <c r="C1114" s="151" t="s">
        <v>25</v>
      </c>
      <c r="D1114" s="129">
        <v>0.8666839896823063</v>
      </c>
      <c r="F1114" s="129">
        <v>2.195245841895014</v>
      </c>
      <c r="G1114" s="129">
        <v>0.9213036210472755</v>
      </c>
      <c r="H1114" s="129">
        <v>0.8774901900983473</v>
      </c>
    </row>
    <row r="1115" spans="1:10" ht="12.75">
      <c r="A1115" s="145" t="s">
        <v>14</v>
      </c>
      <c r="C1115" s="146" t="s">
        <v>15</v>
      </c>
      <c r="D1115" s="146" t="s">
        <v>16</v>
      </c>
      <c r="F1115" s="146" t="s">
        <v>17</v>
      </c>
      <c r="G1115" s="146" t="s">
        <v>18</v>
      </c>
      <c r="H1115" s="146" t="s">
        <v>19</v>
      </c>
      <c r="I1115" s="147" t="s">
        <v>20</v>
      </c>
      <c r="J1115" s="146" t="s">
        <v>21</v>
      </c>
    </row>
    <row r="1116" spans="1:8" ht="12.75">
      <c r="A1116" s="148" t="s">
        <v>138</v>
      </c>
      <c r="C1116" s="149">
        <v>766.4900000002235</v>
      </c>
      <c r="D1116" s="129">
        <v>3399.6395661197603</v>
      </c>
      <c r="F1116" s="129">
        <v>1804</v>
      </c>
      <c r="G1116" s="129">
        <v>1853</v>
      </c>
      <c r="H1116" s="150" t="s">
        <v>521</v>
      </c>
    </row>
    <row r="1118" spans="4:8" ht="12.75">
      <c r="D1118" s="129">
        <v>3738.62967928499</v>
      </c>
      <c r="F1118" s="129">
        <v>1701.0000000018626</v>
      </c>
      <c r="G1118" s="129">
        <v>1835.9999999981374</v>
      </c>
      <c r="H1118" s="150" t="s">
        <v>522</v>
      </c>
    </row>
    <row r="1120" spans="4:8" ht="12.75">
      <c r="D1120" s="129">
        <v>3355.050232183188</v>
      </c>
      <c r="F1120" s="129">
        <v>1685</v>
      </c>
      <c r="G1120" s="129">
        <v>1885</v>
      </c>
      <c r="H1120" s="150" t="s">
        <v>523</v>
      </c>
    </row>
    <row r="1122" spans="1:10" ht="12.75">
      <c r="A1122" s="145" t="s">
        <v>22</v>
      </c>
      <c r="C1122" s="151" t="s">
        <v>23</v>
      </c>
      <c r="D1122" s="129">
        <v>3497.773159195979</v>
      </c>
      <c r="F1122" s="129">
        <v>1730.0000000006207</v>
      </c>
      <c r="G1122" s="129">
        <v>1857.9999999993793</v>
      </c>
      <c r="H1122" s="129">
        <v>1701.275598220394</v>
      </c>
      <c r="I1122" s="129">
        <v>-0.0001</v>
      </c>
      <c r="J1122" s="129">
        <v>-0.0001</v>
      </c>
    </row>
    <row r="1123" spans="1:8" ht="12.75">
      <c r="A1123" s="128">
        <v>38390.85855324074</v>
      </c>
      <c r="C1123" s="151" t="s">
        <v>24</v>
      </c>
      <c r="D1123" s="129">
        <v>209.77595102220914</v>
      </c>
      <c r="F1123" s="129">
        <v>64.58327956945786</v>
      </c>
      <c r="G1123" s="129">
        <v>24.879710610079968</v>
      </c>
      <c r="H1123" s="129">
        <v>209.77595102220914</v>
      </c>
    </row>
    <row r="1125" spans="3:8" ht="12.75">
      <c r="C1125" s="151" t="s">
        <v>25</v>
      </c>
      <c r="D1125" s="129">
        <v>5.99741439694819</v>
      </c>
      <c r="F1125" s="129">
        <v>3.7331375473661677</v>
      </c>
      <c r="G1125" s="129">
        <v>1.339058698067184</v>
      </c>
      <c r="H1125" s="129">
        <v>12.330509603596479</v>
      </c>
    </row>
    <row r="1126" spans="1:16" ht="12.75">
      <c r="A1126" s="139" t="s">
        <v>83</v>
      </c>
      <c r="B1126" s="134" t="s">
        <v>48</v>
      </c>
      <c r="D1126" s="139" t="s">
        <v>84</v>
      </c>
      <c r="E1126" s="134" t="s">
        <v>85</v>
      </c>
      <c r="F1126" s="135" t="s">
        <v>38</v>
      </c>
      <c r="G1126" s="140" t="s">
        <v>87</v>
      </c>
      <c r="H1126" s="141">
        <v>1</v>
      </c>
      <c r="I1126" s="142" t="s">
        <v>88</v>
      </c>
      <c r="J1126" s="141">
        <v>10</v>
      </c>
      <c r="K1126" s="140" t="s">
        <v>89</v>
      </c>
      <c r="L1126" s="143">
        <v>1</v>
      </c>
      <c r="M1126" s="140" t="s">
        <v>90</v>
      </c>
      <c r="N1126" s="144">
        <v>1</v>
      </c>
      <c r="O1126" s="140" t="s">
        <v>91</v>
      </c>
      <c r="P1126" s="144">
        <v>1</v>
      </c>
    </row>
    <row r="1128" spans="1:10" ht="12.75">
      <c r="A1128" s="145" t="s">
        <v>14</v>
      </c>
      <c r="C1128" s="146" t="s">
        <v>15</v>
      </c>
      <c r="D1128" s="146" t="s">
        <v>16</v>
      </c>
      <c r="F1128" s="146" t="s">
        <v>17</v>
      </c>
      <c r="G1128" s="146" t="s">
        <v>18</v>
      </c>
      <c r="H1128" s="146" t="s">
        <v>19</v>
      </c>
      <c r="I1128" s="147" t="s">
        <v>20</v>
      </c>
      <c r="J1128" s="146" t="s">
        <v>21</v>
      </c>
    </row>
    <row r="1129" spans="1:8" ht="12.75">
      <c r="A1129" s="148" t="s">
        <v>115</v>
      </c>
      <c r="C1129" s="149">
        <v>178.2290000000503</v>
      </c>
      <c r="D1129" s="129">
        <v>821.5716567467898</v>
      </c>
      <c r="F1129" s="129">
        <v>206.00000000023283</v>
      </c>
      <c r="G1129" s="129">
        <v>224.00000000023283</v>
      </c>
      <c r="H1129" s="150" t="s">
        <v>524</v>
      </c>
    </row>
    <row r="1131" spans="4:8" ht="12.75">
      <c r="D1131" s="129">
        <v>737.0611170921475</v>
      </c>
      <c r="F1131" s="129">
        <v>240.00000000023283</v>
      </c>
      <c r="G1131" s="129">
        <v>249.00000000023283</v>
      </c>
      <c r="H1131" s="150" t="s">
        <v>525</v>
      </c>
    </row>
    <row r="1133" spans="4:8" ht="12.75">
      <c r="D1133" s="129">
        <v>688.7157579464838</v>
      </c>
      <c r="F1133" s="129">
        <v>224.00000000023283</v>
      </c>
      <c r="G1133" s="129">
        <v>257</v>
      </c>
      <c r="H1133" s="150" t="s">
        <v>526</v>
      </c>
    </row>
    <row r="1135" spans="1:8" ht="12.75">
      <c r="A1135" s="145" t="s">
        <v>22</v>
      </c>
      <c r="C1135" s="151" t="s">
        <v>23</v>
      </c>
      <c r="D1135" s="129">
        <v>749.116177261807</v>
      </c>
      <c r="F1135" s="129">
        <v>223.33333333356615</v>
      </c>
      <c r="G1135" s="129">
        <v>243.33333333348855</v>
      </c>
      <c r="H1135" s="129">
        <v>513.1199016564092</v>
      </c>
    </row>
    <row r="1136" spans="1:8" ht="12.75">
      <c r="A1136" s="128">
        <v>38390.86082175926</v>
      </c>
      <c r="C1136" s="151" t="s">
        <v>24</v>
      </c>
      <c r="D1136" s="129">
        <v>67.24333289092593</v>
      </c>
      <c r="F1136" s="129">
        <v>17.009801096230763</v>
      </c>
      <c r="G1136" s="129">
        <v>17.21433511147445</v>
      </c>
      <c r="H1136" s="129">
        <v>67.24333289092593</v>
      </c>
    </row>
    <row r="1138" spans="3:8" ht="12.75">
      <c r="C1138" s="151" t="s">
        <v>25</v>
      </c>
      <c r="D1138" s="129">
        <v>8.976355728522089</v>
      </c>
      <c r="F1138" s="129">
        <v>7.616328849050614</v>
      </c>
      <c r="G1138" s="129">
        <v>7.074384292382247</v>
      </c>
      <c r="H1138" s="129">
        <v>13.104799224091057</v>
      </c>
    </row>
    <row r="1139" spans="1:10" ht="12.75">
      <c r="A1139" s="145" t="s">
        <v>14</v>
      </c>
      <c r="C1139" s="146" t="s">
        <v>15</v>
      </c>
      <c r="D1139" s="146" t="s">
        <v>16</v>
      </c>
      <c r="F1139" s="146" t="s">
        <v>17</v>
      </c>
      <c r="G1139" s="146" t="s">
        <v>18</v>
      </c>
      <c r="H1139" s="146" t="s">
        <v>19</v>
      </c>
      <c r="I1139" s="147" t="s">
        <v>20</v>
      </c>
      <c r="J1139" s="146" t="s">
        <v>21</v>
      </c>
    </row>
    <row r="1140" spans="1:8" ht="12.75">
      <c r="A1140" s="148" t="s">
        <v>131</v>
      </c>
      <c r="C1140" s="149">
        <v>251.61100000003353</v>
      </c>
      <c r="D1140" s="129">
        <v>3047241.2025489807</v>
      </c>
      <c r="F1140" s="129">
        <v>23000</v>
      </c>
      <c r="G1140" s="129">
        <v>21800</v>
      </c>
      <c r="H1140" s="150" t="s">
        <v>527</v>
      </c>
    </row>
    <row r="1142" spans="4:8" ht="12.75">
      <c r="D1142" s="129">
        <v>3126717.209289551</v>
      </c>
      <c r="F1142" s="129">
        <v>24000</v>
      </c>
      <c r="G1142" s="129">
        <v>22100</v>
      </c>
      <c r="H1142" s="150" t="s">
        <v>528</v>
      </c>
    </row>
    <row r="1144" spans="4:8" ht="12.75">
      <c r="D1144" s="129">
        <v>3088112.4488983154</v>
      </c>
      <c r="F1144" s="129">
        <v>23200</v>
      </c>
      <c r="G1144" s="129">
        <v>21700</v>
      </c>
      <c r="H1144" s="150" t="s">
        <v>529</v>
      </c>
    </row>
    <row r="1146" spans="1:10" ht="12.75">
      <c r="A1146" s="145" t="s">
        <v>22</v>
      </c>
      <c r="C1146" s="151" t="s">
        <v>23</v>
      </c>
      <c r="D1146" s="129">
        <v>3087356.953578949</v>
      </c>
      <c r="F1146" s="129">
        <v>23400</v>
      </c>
      <c r="G1146" s="129">
        <v>21866.666666666664</v>
      </c>
      <c r="H1146" s="129">
        <v>3064731.1777483537</v>
      </c>
      <c r="I1146" s="129">
        <v>-0.0001</v>
      </c>
      <c r="J1146" s="129">
        <v>-0.0001</v>
      </c>
    </row>
    <row r="1147" spans="1:8" ht="12.75">
      <c r="A1147" s="128">
        <v>38390.861342592594</v>
      </c>
      <c r="C1147" s="151" t="s">
        <v>24</v>
      </c>
      <c r="D1147" s="129">
        <v>39743.389283523196</v>
      </c>
      <c r="F1147" s="129">
        <v>529.150262212918</v>
      </c>
      <c r="G1147" s="129">
        <v>208.16659994661327</v>
      </c>
      <c r="H1147" s="129">
        <v>39743.389283523196</v>
      </c>
    </row>
    <row r="1149" spans="3:8" ht="12.75">
      <c r="C1149" s="151" t="s">
        <v>25</v>
      </c>
      <c r="D1149" s="129">
        <v>1.287294921873273</v>
      </c>
      <c r="F1149" s="129">
        <v>2.261325906892812</v>
      </c>
      <c r="G1149" s="129">
        <v>0.9519814021948781</v>
      </c>
      <c r="H1149" s="129">
        <v>1.296798543770567</v>
      </c>
    </row>
    <row r="1150" spans="1:10" ht="12.75">
      <c r="A1150" s="145" t="s">
        <v>14</v>
      </c>
      <c r="C1150" s="146" t="s">
        <v>15</v>
      </c>
      <c r="D1150" s="146" t="s">
        <v>16</v>
      </c>
      <c r="F1150" s="146" t="s">
        <v>17</v>
      </c>
      <c r="G1150" s="146" t="s">
        <v>18</v>
      </c>
      <c r="H1150" s="146" t="s">
        <v>19</v>
      </c>
      <c r="I1150" s="147" t="s">
        <v>20</v>
      </c>
      <c r="J1150" s="146" t="s">
        <v>21</v>
      </c>
    </row>
    <row r="1151" spans="1:8" ht="12.75">
      <c r="A1151" s="148" t="s">
        <v>134</v>
      </c>
      <c r="C1151" s="149">
        <v>257.6099999998696</v>
      </c>
      <c r="D1151" s="129">
        <v>134402.89640974998</v>
      </c>
      <c r="F1151" s="129">
        <v>9057.5</v>
      </c>
      <c r="G1151" s="129">
        <v>7947.5</v>
      </c>
      <c r="H1151" s="150" t="s">
        <v>530</v>
      </c>
    </row>
    <row r="1153" spans="4:8" ht="12.75">
      <c r="D1153" s="129">
        <v>133410.0222697258</v>
      </c>
      <c r="F1153" s="129">
        <v>9020</v>
      </c>
      <c r="G1153" s="129">
        <v>7977.5</v>
      </c>
      <c r="H1153" s="150" t="s">
        <v>531</v>
      </c>
    </row>
    <row r="1155" spans="4:8" ht="12.75">
      <c r="D1155" s="129">
        <v>138063.55120706558</v>
      </c>
      <c r="F1155" s="129">
        <v>9020</v>
      </c>
      <c r="G1155" s="129">
        <v>7992.500000007451</v>
      </c>
      <c r="H1155" s="150" t="s">
        <v>532</v>
      </c>
    </row>
    <row r="1157" spans="1:10" ht="12.75">
      <c r="A1157" s="145" t="s">
        <v>22</v>
      </c>
      <c r="C1157" s="151" t="s">
        <v>23</v>
      </c>
      <c r="D1157" s="129">
        <v>135292.15662884712</v>
      </c>
      <c r="F1157" s="129">
        <v>9032.5</v>
      </c>
      <c r="G1157" s="129">
        <v>7972.500000002483</v>
      </c>
      <c r="H1157" s="129">
        <v>126789.65662884587</v>
      </c>
      <c r="I1157" s="129">
        <v>-0.0001</v>
      </c>
      <c r="J1157" s="129">
        <v>-0.0001</v>
      </c>
    </row>
    <row r="1158" spans="1:8" ht="12.75">
      <c r="A1158" s="128">
        <v>38390.861979166664</v>
      </c>
      <c r="C1158" s="151" t="s">
        <v>24</v>
      </c>
      <c r="D1158" s="129">
        <v>2450.902016730827</v>
      </c>
      <c r="F1158" s="129">
        <v>21.650635094610966</v>
      </c>
      <c r="G1158" s="129">
        <v>22.91287847783146</v>
      </c>
      <c r="H1158" s="129">
        <v>2450.902016730827</v>
      </c>
    </row>
    <row r="1160" spans="3:8" ht="12.75">
      <c r="C1160" s="151" t="s">
        <v>25</v>
      </c>
      <c r="D1160" s="129">
        <v>1.811562530897112</v>
      </c>
      <c r="F1160" s="129">
        <v>0.23969703951963428</v>
      </c>
      <c r="G1160" s="129">
        <v>0.28739891474223045</v>
      </c>
      <c r="H1160" s="129">
        <v>1.9330457088510038</v>
      </c>
    </row>
    <row r="1161" spans="1:10" ht="12.75">
      <c r="A1161" s="145" t="s">
        <v>14</v>
      </c>
      <c r="C1161" s="146" t="s">
        <v>15</v>
      </c>
      <c r="D1161" s="146" t="s">
        <v>16</v>
      </c>
      <c r="F1161" s="146" t="s">
        <v>17</v>
      </c>
      <c r="G1161" s="146" t="s">
        <v>18</v>
      </c>
      <c r="H1161" s="146" t="s">
        <v>19</v>
      </c>
      <c r="I1161" s="147" t="s">
        <v>20</v>
      </c>
      <c r="J1161" s="146" t="s">
        <v>21</v>
      </c>
    </row>
    <row r="1162" spans="1:8" ht="12.75">
      <c r="A1162" s="148" t="s">
        <v>133</v>
      </c>
      <c r="C1162" s="149">
        <v>259.9399999999441</v>
      </c>
      <c r="D1162" s="129">
        <v>1003872.4356412888</v>
      </c>
      <c r="F1162" s="129">
        <v>16400</v>
      </c>
      <c r="G1162" s="129">
        <v>16775</v>
      </c>
      <c r="H1162" s="150" t="s">
        <v>533</v>
      </c>
    </row>
    <row r="1164" spans="4:8" ht="12.75">
      <c r="D1164" s="129">
        <v>1000760.9706497192</v>
      </c>
      <c r="F1164" s="129">
        <v>16450</v>
      </c>
      <c r="G1164" s="129">
        <v>16875</v>
      </c>
      <c r="H1164" s="150" t="s">
        <v>534</v>
      </c>
    </row>
    <row r="1166" spans="4:8" ht="12.75">
      <c r="D1166" s="129">
        <v>981644.8337697983</v>
      </c>
      <c r="F1166" s="129">
        <v>16425</v>
      </c>
      <c r="G1166" s="129">
        <v>16850</v>
      </c>
      <c r="H1166" s="150" t="s">
        <v>535</v>
      </c>
    </row>
    <row r="1168" spans="1:10" ht="12.75">
      <c r="A1168" s="145" t="s">
        <v>22</v>
      </c>
      <c r="C1168" s="151" t="s">
        <v>23</v>
      </c>
      <c r="D1168" s="129">
        <v>995426.0800202687</v>
      </c>
      <c r="F1168" s="129">
        <v>16425</v>
      </c>
      <c r="G1168" s="129">
        <v>16833.333333333332</v>
      </c>
      <c r="H1168" s="129">
        <v>978798.9756431644</v>
      </c>
      <c r="I1168" s="129">
        <v>-0.0001</v>
      </c>
      <c r="J1168" s="129">
        <v>-0.0001</v>
      </c>
    </row>
    <row r="1169" spans="1:8" ht="12.75">
      <c r="A1169" s="128">
        <v>38390.862662037034</v>
      </c>
      <c r="C1169" s="151" t="s">
        <v>24</v>
      </c>
      <c r="D1169" s="129">
        <v>12035.878229701742</v>
      </c>
      <c r="F1169" s="129">
        <v>25</v>
      </c>
      <c r="G1169" s="129">
        <v>52.04164998665332</v>
      </c>
      <c r="H1169" s="129">
        <v>12035.878229701742</v>
      </c>
    </row>
    <row r="1171" spans="3:8" ht="12.75">
      <c r="C1171" s="151" t="s">
        <v>25</v>
      </c>
      <c r="D1171" s="129">
        <v>1.2091182330140147</v>
      </c>
      <c r="F1171" s="129">
        <v>0.15220700152207</v>
      </c>
      <c r="G1171" s="129">
        <v>0.309158316752396</v>
      </c>
      <c r="H1171" s="129">
        <v>1.229657828543703</v>
      </c>
    </row>
    <row r="1172" spans="1:10" ht="12.75">
      <c r="A1172" s="145" t="s">
        <v>14</v>
      </c>
      <c r="C1172" s="146" t="s">
        <v>15</v>
      </c>
      <c r="D1172" s="146" t="s">
        <v>16</v>
      </c>
      <c r="F1172" s="146" t="s">
        <v>17</v>
      </c>
      <c r="G1172" s="146" t="s">
        <v>18</v>
      </c>
      <c r="H1172" s="146" t="s">
        <v>19</v>
      </c>
      <c r="I1172" s="147" t="s">
        <v>20</v>
      </c>
      <c r="J1172" s="146" t="s">
        <v>21</v>
      </c>
    </row>
    <row r="1173" spans="1:8" ht="12.75">
      <c r="A1173" s="148" t="s">
        <v>135</v>
      </c>
      <c r="C1173" s="149">
        <v>285.2129999999888</v>
      </c>
      <c r="D1173" s="129">
        <v>307816.8800086975</v>
      </c>
      <c r="F1173" s="129">
        <v>10250</v>
      </c>
      <c r="G1173" s="129">
        <v>10100</v>
      </c>
      <c r="H1173" s="150" t="s">
        <v>536</v>
      </c>
    </row>
    <row r="1175" spans="4:8" ht="12.75">
      <c r="D1175" s="129">
        <v>297570.2803926468</v>
      </c>
      <c r="F1175" s="129">
        <v>10375</v>
      </c>
      <c r="G1175" s="129">
        <v>10125</v>
      </c>
      <c r="H1175" s="150" t="s">
        <v>537</v>
      </c>
    </row>
    <row r="1177" spans="4:8" ht="12.75">
      <c r="D1177" s="129">
        <v>297531.5792131424</v>
      </c>
      <c r="F1177" s="129">
        <v>10375</v>
      </c>
      <c r="G1177" s="129">
        <v>10100</v>
      </c>
      <c r="H1177" s="150" t="s">
        <v>538</v>
      </c>
    </row>
    <row r="1179" spans="1:10" ht="12.75">
      <c r="A1179" s="145" t="s">
        <v>22</v>
      </c>
      <c r="C1179" s="151" t="s">
        <v>23</v>
      </c>
      <c r="D1179" s="129">
        <v>300972.9132048289</v>
      </c>
      <c r="F1179" s="129">
        <v>10333.333333333334</v>
      </c>
      <c r="G1179" s="129">
        <v>10108.333333333334</v>
      </c>
      <c r="H1179" s="129">
        <v>290763.97233808116</v>
      </c>
      <c r="I1179" s="129">
        <v>-0.0001</v>
      </c>
      <c r="J1179" s="129">
        <v>-0.0001</v>
      </c>
    </row>
    <row r="1180" spans="1:8" ht="12.75">
      <c r="A1180" s="128">
        <v>38390.863333333335</v>
      </c>
      <c r="C1180" s="151" t="s">
        <v>24</v>
      </c>
      <c r="D1180" s="129">
        <v>5927.080702560196</v>
      </c>
      <c r="F1180" s="129">
        <v>72.16878364870323</v>
      </c>
      <c r="G1180" s="129">
        <v>14.433756729740642</v>
      </c>
      <c r="H1180" s="129">
        <v>5927.080702560196</v>
      </c>
    </row>
    <row r="1182" spans="3:8" ht="12.75">
      <c r="C1182" s="151" t="s">
        <v>25</v>
      </c>
      <c r="D1182" s="129">
        <v>1.9693070181789034</v>
      </c>
      <c r="F1182" s="129">
        <v>0.6984075836971279</v>
      </c>
      <c r="G1182" s="129">
        <v>0.14279066838984966</v>
      </c>
      <c r="H1182" s="129">
        <v>2.038450862704743</v>
      </c>
    </row>
    <row r="1183" spans="1:10" ht="12.75">
      <c r="A1183" s="145" t="s">
        <v>14</v>
      </c>
      <c r="C1183" s="146" t="s">
        <v>15</v>
      </c>
      <c r="D1183" s="146" t="s">
        <v>16</v>
      </c>
      <c r="F1183" s="146" t="s">
        <v>17</v>
      </c>
      <c r="G1183" s="146" t="s">
        <v>18</v>
      </c>
      <c r="H1183" s="146" t="s">
        <v>19</v>
      </c>
      <c r="I1183" s="147" t="s">
        <v>20</v>
      </c>
      <c r="J1183" s="146" t="s">
        <v>21</v>
      </c>
    </row>
    <row r="1184" spans="1:8" ht="12.75">
      <c r="A1184" s="148" t="s">
        <v>131</v>
      </c>
      <c r="C1184" s="149">
        <v>288.1579999998212</v>
      </c>
      <c r="D1184" s="129">
        <v>338128.8374018669</v>
      </c>
      <c r="F1184" s="129">
        <v>3580</v>
      </c>
      <c r="G1184" s="129">
        <v>3380</v>
      </c>
      <c r="H1184" s="150" t="s">
        <v>539</v>
      </c>
    </row>
    <row r="1186" spans="4:8" ht="12.75">
      <c r="D1186" s="129">
        <v>336348.3365750313</v>
      </c>
      <c r="F1186" s="129">
        <v>3580</v>
      </c>
      <c r="G1186" s="129">
        <v>3380</v>
      </c>
      <c r="H1186" s="150" t="s">
        <v>540</v>
      </c>
    </row>
    <row r="1188" spans="4:8" ht="12.75">
      <c r="D1188" s="129">
        <v>322306.6097602844</v>
      </c>
      <c r="F1188" s="129">
        <v>3580</v>
      </c>
      <c r="G1188" s="129">
        <v>3380</v>
      </c>
      <c r="H1188" s="150" t="s">
        <v>541</v>
      </c>
    </row>
    <row r="1190" spans="1:10" ht="12.75">
      <c r="A1190" s="145" t="s">
        <v>22</v>
      </c>
      <c r="C1190" s="151" t="s">
        <v>23</v>
      </c>
      <c r="D1190" s="129">
        <v>332261.26124572754</v>
      </c>
      <c r="F1190" s="129">
        <v>3580</v>
      </c>
      <c r="G1190" s="129">
        <v>3380</v>
      </c>
      <c r="H1190" s="129">
        <v>328782.8099182939</v>
      </c>
      <c r="I1190" s="129">
        <v>-0.0001</v>
      </c>
      <c r="J1190" s="129">
        <v>-0.0001</v>
      </c>
    </row>
    <row r="1191" spans="1:8" ht="12.75">
      <c r="A1191" s="128">
        <v>38390.86376157407</v>
      </c>
      <c r="C1191" s="151" t="s">
        <v>24</v>
      </c>
      <c r="D1191" s="129">
        <v>8666.825280694988</v>
      </c>
      <c r="H1191" s="129">
        <v>8666.825280694988</v>
      </c>
    </row>
    <row r="1193" spans="3:8" ht="12.75">
      <c r="C1193" s="151" t="s">
        <v>25</v>
      </c>
      <c r="D1193" s="129">
        <v>2.6084368813267527</v>
      </c>
      <c r="F1193" s="129">
        <v>0</v>
      </c>
      <c r="G1193" s="129">
        <v>0</v>
      </c>
      <c r="H1193" s="129">
        <v>2.636033581819192</v>
      </c>
    </row>
    <row r="1194" spans="1:10" ht="12.75">
      <c r="A1194" s="145" t="s">
        <v>14</v>
      </c>
      <c r="C1194" s="146" t="s">
        <v>15</v>
      </c>
      <c r="D1194" s="146" t="s">
        <v>16</v>
      </c>
      <c r="F1194" s="146" t="s">
        <v>17</v>
      </c>
      <c r="G1194" s="146" t="s">
        <v>18</v>
      </c>
      <c r="H1194" s="146" t="s">
        <v>19</v>
      </c>
      <c r="I1194" s="147" t="s">
        <v>20</v>
      </c>
      <c r="J1194" s="146" t="s">
        <v>21</v>
      </c>
    </row>
    <row r="1195" spans="1:8" ht="12.75">
      <c r="A1195" s="148" t="s">
        <v>132</v>
      </c>
      <c r="C1195" s="149">
        <v>334.94100000010803</v>
      </c>
      <c r="D1195" s="129">
        <v>1912134.4292030334</v>
      </c>
      <c r="F1195" s="129">
        <v>32700</v>
      </c>
      <c r="G1195" s="129">
        <v>292700</v>
      </c>
      <c r="H1195" s="150" t="s">
        <v>542</v>
      </c>
    </row>
    <row r="1197" spans="4:8" ht="12.75">
      <c r="D1197" s="129">
        <v>1929558.9911766052</v>
      </c>
      <c r="F1197" s="129">
        <v>31700</v>
      </c>
      <c r="G1197" s="129">
        <v>207100</v>
      </c>
      <c r="H1197" s="150" t="s">
        <v>543</v>
      </c>
    </row>
    <row r="1199" spans="4:8" ht="12.75">
      <c r="D1199" s="129">
        <v>1951577.631439209</v>
      </c>
      <c r="F1199" s="129">
        <v>31700</v>
      </c>
      <c r="G1199" s="129">
        <v>250200</v>
      </c>
      <c r="H1199" s="150" t="s">
        <v>544</v>
      </c>
    </row>
    <row r="1201" spans="1:10" ht="12.75">
      <c r="A1201" s="145" t="s">
        <v>22</v>
      </c>
      <c r="C1201" s="151" t="s">
        <v>23</v>
      </c>
      <c r="D1201" s="129">
        <v>1931090.3506062827</v>
      </c>
      <c r="F1201" s="129">
        <v>32033.333333333336</v>
      </c>
      <c r="G1201" s="129">
        <v>250000</v>
      </c>
      <c r="H1201" s="129">
        <v>1743428.8172729493</v>
      </c>
      <c r="I1201" s="129">
        <v>-0.0001</v>
      </c>
      <c r="J1201" s="129">
        <v>-0.0001</v>
      </c>
    </row>
    <row r="1202" spans="1:8" ht="12.75">
      <c r="A1202" s="128">
        <v>38390.86423611111</v>
      </c>
      <c r="C1202" s="151" t="s">
        <v>24</v>
      </c>
      <c r="D1202" s="129">
        <v>19766.14142764085</v>
      </c>
      <c r="F1202" s="129">
        <v>577.3502691896258</v>
      </c>
      <c r="G1202" s="129">
        <v>42800.35046585483</v>
      </c>
      <c r="H1202" s="129">
        <v>19766.14142764085</v>
      </c>
    </row>
    <row r="1204" spans="3:8" ht="12.75">
      <c r="C1204" s="151" t="s">
        <v>25</v>
      </c>
      <c r="D1204" s="129">
        <v>1.0235741389021542</v>
      </c>
      <c r="F1204" s="129">
        <v>1.8023421514764586</v>
      </c>
      <c r="G1204" s="129">
        <v>17.12014018634194</v>
      </c>
      <c r="H1204" s="129">
        <v>1.133750987238975</v>
      </c>
    </row>
    <row r="1205" spans="1:10" ht="12.75">
      <c r="A1205" s="145" t="s">
        <v>14</v>
      </c>
      <c r="C1205" s="146" t="s">
        <v>15</v>
      </c>
      <c r="D1205" s="146" t="s">
        <v>16</v>
      </c>
      <c r="F1205" s="146" t="s">
        <v>17</v>
      </c>
      <c r="G1205" s="146" t="s">
        <v>18</v>
      </c>
      <c r="H1205" s="146" t="s">
        <v>19</v>
      </c>
      <c r="I1205" s="147" t="s">
        <v>20</v>
      </c>
      <c r="J1205" s="146" t="s">
        <v>21</v>
      </c>
    </row>
    <row r="1206" spans="1:8" ht="12.75">
      <c r="A1206" s="148" t="s">
        <v>136</v>
      </c>
      <c r="C1206" s="149">
        <v>393.36599999992177</v>
      </c>
      <c r="D1206" s="129">
        <v>4359709.808128357</v>
      </c>
      <c r="F1206" s="129">
        <v>15400</v>
      </c>
      <c r="G1206" s="129">
        <v>17700</v>
      </c>
      <c r="H1206" s="150" t="s">
        <v>545</v>
      </c>
    </row>
    <row r="1208" spans="4:8" ht="12.75">
      <c r="D1208" s="129">
        <v>4540488.2889328</v>
      </c>
      <c r="F1208" s="129">
        <v>15100</v>
      </c>
      <c r="G1208" s="129">
        <v>15900</v>
      </c>
      <c r="H1208" s="150" t="s">
        <v>546</v>
      </c>
    </row>
    <row r="1210" spans="4:8" ht="12.75">
      <c r="D1210" s="129">
        <v>4596400.019577026</v>
      </c>
      <c r="F1210" s="129">
        <v>15200</v>
      </c>
      <c r="G1210" s="129">
        <v>16300</v>
      </c>
      <c r="H1210" s="150" t="s">
        <v>547</v>
      </c>
    </row>
    <row r="1212" spans="1:10" ht="12.75">
      <c r="A1212" s="145" t="s">
        <v>22</v>
      </c>
      <c r="C1212" s="151" t="s">
        <v>23</v>
      </c>
      <c r="D1212" s="129">
        <v>4498866.0388793945</v>
      </c>
      <c r="F1212" s="129">
        <v>15233.333333333332</v>
      </c>
      <c r="G1212" s="129">
        <v>16633.333333333332</v>
      </c>
      <c r="H1212" s="129">
        <v>4482932.7055460615</v>
      </c>
      <c r="I1212" s="129">
        <v>-0.0001</v>
      </c>
      <c r="J1212" s="129">
        <v>-0.0001</v>
      </c>
    </row>
    <row r="1213" spans="1:8" ht="12.75">
      <c r="A1213" s="128">
        <v>38390.86472222222</v>
      </c>
      <c r="C1213" s="151" t="s">
        <v>24</v>
      </c>
      <c r="D1213" s="129">
        <v>123712.86442215025</v>
      </c>
      <c r="F1213" s="129">
        <v>152.7525231651947</v>
      </c>
      <c r="G1213" s="129">
        <v>945.1631252505217</v>
      </c>
      <c r="H1213" s="129">
        <v>123712.86442215025</v>
      </c>
    </row>
    <row r="1215" spans="3:8" ht="12.75">
      <c r="C1215" s="151" t="s">
        <v>25</v>
      </c>
      <c r="D1215" s="129">
        <v>2.7498677078405613</v>
      </c>
      <c r="F1215" s="129">
        <v>1.0027517932069676</v>
      </c>
      <c r="G1215" s="129">
        <v>5.682343438379891</v>
      </c>
      <c r="H1215" s="129">
        <v>2.7596413452537187</v>
      </c>
    </row>
    <row r="1216" spans="1:10" ht="12.75">
      <c r="A1216" s="145" t="s">
        <v>14</v>
      </c>
      <c r="C1216" s="146" t="s">
        <v>15</v>
      </c>
      <c r="D1216" s="146" t="s">
        <v>16</v>
      </c>
      <c r="F1216" s="146" t="s">
        <v>17</v>
      </c>
      <c r="G1216" s="146" t="s">
        <v>18</v>
      </c>
      <c r="H1216" s="146" t="s">
        <v>19</v>
      </c>
      <c r="I1216" s="147" t="s">
        <v>20</v>
      </c>
      <c r="J1216" s="146" t="s">
        <v>21</v>
      </c>
    </row>
    <row r="1217" spans="1:8" ht="12.75">
      <c r="A1217" s="148" t="s">
        <v>130</v>
      </c>
      <c r="C1217" s="149">
        <v>396.15199999976903</v>
      </c>
      <c r="D1217" s="129">
        <v>4307599.269317627</v>
      </c>
      <c r="F1217" s="129">
        <v>80700</v>
      </c>
      <c r="G1217" s="129">
        <v>81000</v>
      </c>
      <c r="H1217" s="150" t="s">
        <v>548</v>
      </c>
    </row>
    <row r="1219" spans="4:8" ht="12.75">
      <c r="D1219" s="129">
        <v>4180213.981464386</v>
      </c>
      <c r="F1219" s="129">
        <v>81200</v>
      </c>
      <c r="G1219" s="129">
        <v>82100</v>
      </c>
      <c r="H1219" s="150" t="s">
        <v>549</v>
      </c>
    </row>
    <row r="1221" spans="4:8" ht="12.75">
      <c r="D1221" s="129">
        <v>4338750.2865448</v>
      </c>
      <c r="F1221" s="129">
        <v>81000</v>
      </c>
      <c r="G1221" s="129">
        <v>82200</v>
      </c>
      <c r="H1221" s="150" t="s">
        <v>550</v>
      </c>
    </row>
    <row r="1223" spans="1:10" ht="12.75">
      <c r="A1223" s="145" t="s">
        <v>22</v>
      </c>
      <c r="C1223" s="151" t="s">
        <v>23</v>
      </c>
      <c r="D1223" s="129">
        <v>4275521.179108937</v>
      </c>
      <c r="F1223" s="129">
        <v>80966.66666666667</v>
      </c>
      <c r="G1223" s="129">
        <v>81766.66666666667</v>
      </c>
      <c r="H1223" s="129">
        <v>4194158.793060582</v>
      </c>
      <c r="I1223" s="129">
        <v>-0.0001</v>
      </c>
      <c r="J1223" s="129">
        <v>-0.0001</v>
      </c>
    </row>
    <row r="1224" spans="1:8" ht="12.75">
      <c r="A1224" s="128">
        <v>38390.86518518518</v>
      </c>
      <c r="C1224" s="151" t="s">
        <v>24</v>
      </c>
      <c r="D1224" s="129">
        <v>83995.19575971791</v>
      </c>
      <c r="F1224" s="129">
        <v>251.66114784235833</v>
      </c>
      <c r="G1224" s="129">
        <v>665.8328118479393</v>
      </c>
      <c r="H1224" s="129">
        <v>83995.19575971791</v>
      </c>
    </row>
    <row r="1226" spans="3:8" ht="12.75">
      <c r="C1226" s="151" t="s">
        <v>25</v>
      </c>
      <c r="D1226" s="129">
        <v>1.9645603948855512</v>
      </c>
      <c r="F1226" s="129">
        <v>0.31082068486087894</v>
      </c>
      <c r="G1226" s="129">
        <v>0.8143083716036762</v>
      </c>
      <c r="H1226" s="129">
        <v>2.002670854968381</v>
      </c>
    </row>
    <row r="1227" spans="1:10" ht="12.75">
      <c r="A1227" s="145" t="s">
        <v>14</v>
      </c>
      <c r="C1227" s="146" t="s">
        <v>15</v>
      </c>
      <c r="D1227" s="146" t="s">
        <v>16</v>
      </c>
      <c r="F1227" s="146" t="s">
        <v>17</v>
      </c>
      <c r="G1227" s="146" t="s">
        <v>18</v>
      </c>
      <c r="H1227" s="146" t="s">
        <v>19</v>
      </c>
      <c r="I1227" s="147" t="s">
        <v>20</v>
      </c>
      <c r="J1227" s="146" t="s">
        <v>21</v>
      </c>
    </row>
    <row r="1228" spans="1:8" ht="12.75">
      <c r="A1228" s="148" t="s">
        <v>137</v>
      </c>
      <c r="C1228" s="149">
        <v>589.5920000001788</v>
      </c>
      <c r="D1228" s="129">
        <v>599321.1331777573</v>
      </c>
      <c r="F1228" s="129">
        <v>4380</v>
      </c>
      <c r="G1228" s="129">
        <v>3800</v>
      </c>
      <c r="H1228" s="150" t="s">
        <v>551</v>
      </c>
    </row>
    <row r="1230" spans="4:8" ht="12.75">
      <c r="D1230" s="129">
        <v>577352.5298128128</v>
      </c>
      <c r="F1230" s="129">
        <v>4280</v>
      </c>
      <c r="G1230" s="129">
        <v>3870</v>
      </c>
      <c r="H1230" s="150" t="s">
        <v>552</v>
      </c>
    </row>
    <row r="1232" spans="4:8" ht="12.75">
      <c r="D1232" s="129">
        <v>574728.2607030869</v>
      </c>
      <c r="F1232" s="129">
        <v>4380</v>
      </c>
      <c r="G1232" s="129">
        <v>3940.0000000037253</v>
      </c>
      <c r="H1232" s="150" t="s">
        <v>553</v>
      </c>
    </row>
    <row r="1234" spans="1:10" ht="12.75">
      <c r="A1234" s="145" t="s">
        <v>22</v>
      </c>
      <c r="C1234" s="151" t="s">
        <v>23</v>
      </c>
      <c r="D1234" s="129">
        <v>583800.6412312189</v>
      </c>
      <c r="F1234" s="129">
        <v>4346.666666666667</v>
      </c>
      <c r="G1234" s="129">
        <v>3870.0000000012415</v>
      </c>
      <c r="H1234" s="129">
        <v>579692.3078978851</v>
      </c>
      <c r="I1234" s="129">
        <v>-0.0001</v>
      </c>
      <c r="J1234" s="129">
        <v>-0.0001</v>
      </c>
    </row>
    <row r="1235" spans="1:8" ht="12.75">
      <c r="A1235" s="128">
        <v>38390.86568287037</v>
      </c>
      <c r="C1235" s="151" t="s">
        <v>24</v>
      </c>
      <c r="D1235" s="129">
        <v>13505.034238649057</v>
      </c>
      <c r="F1235" s="129">
        <v>57.73502691896257</v>
      </c>
      <c r="G1235" s="129">
        <v>70.00000000186192</v>
      </c>
      <c r="H1235" s="129">
        <v>13505.034238649057</v>
      </c>
    </row>
    <row r="1237" spans="3:8" ht="12.75">
      <c r="C1237" s="151" t="s">
        <v>25</v>
      </c>
      <c r="D1237" s="129">
        <v>2.3132955472894525</v>
      </c>
      <c r="F1237" s="129">
        <v>1.3282598217552737</v>
      </c>
      <c r="G1237" s="129">
        <v>1.8087855297632942</v>
      </c>
      <c r="H1237" s="129">
        <v>2.3296900881127476</v>
      </c>
    </row>
    <row r="1238" spans="1:10" ht="12.75">
      <c r="A1238" s="145" t="s">
        <v>14</v>
      </c>
      <c r="C1238" s="146" t="s">
        <v>15</v>
      </c>
      <c r="D1238" s="146" t="s">
        <v>16</v>
      </c>
      <c r="F1238" s="146" t="s">
        <v>17</v>
      </c>
      <c r="G1238" s="146" t="s">
        <v>18</v>
      </c>
      <c r="H1238" s="146" t="s">
        <v>19</v>
      </c>
      <c r="I1238" s="147" t="s">
        <v>20</v>
      </c>
      <c r="J1238" s="146" t="s">
        <v>21</v>
      </c>
    </row>
    <row r="1239" spans="1:8" ht="12.75">
      <c r="A1239" s="148" t="s">
        <v>138</v>
      </c>
      <c r="C1239" s="149">
        <v>766.4900000002235</v>
      </c>
      <c r="D1239" s="129">
        <v>5275.120148859918</v>
      </c>
      <c r="F1239" s="129">
        <v>1903</v>
      </c>
      <c r="G1239" s="129">
        <v>1809</v>
      </c>
      <c r="H1239" s="150" t="s">
        <v>554</v>
      </c>
    </row>
    <row r="1241" spans="4:8" ht="12.75">
      <c r="D1241" s="129">
        <v>5178.186761900783</v>
      </c>
      <c r="F1241" s="129">
        <v>1707.9999999981374</v>
      </c>
      <c r="G1241" s="129">
        <v>1610.9999999981374</v>
      </c>
      <c r="H1241" s="150" t="s">
        <v>555</v>
      </c>
    </row>
    <row r="1243" spans="4:8" ht="12.75">
      <c r="D1243" s="129">
        <v>5198.744752727449</v>
      </c>
      <c r="F1243" s="129">
        <v>1828</v>
      </c>
      <c r="G1243" s="129">
        <v>1757.9999999981374</v>
      </c>
      <c r="H1243" s="150" t="s">
        <v>556</v>
      </c>
    </row>
    <row r="1245" spans="1:10" ht="12.75">
      <c r="A1245" s="145" t="s">
        <v>22</v>
      </c>
      <c r="C1245" s="151" t="s">
        <v>23</v>
      </c>
      <c r="D1245" s="129">
        <v>5217.35055449605</v>
      </c>
      <c r="F1245" s="129">
        <v>1812.9999999993793</v>
      </c>
      <c r="G1245" s="129">
        <v>1725.999999998758</v>
      </c>
      <c r="H1245" s="129">
        <v>3449.548115472603</v>
      </c>
      <c r="I1245" s="129">
        <v>-0.0001</v>
      </c>
      <c r="J1245" s="129">
        <v>-0.0001</v>
      </c>
    </row>
    <row r="1246" spans="1:8" ht="12.75">
      <c r="A1246" s="128">
        <v>38390.86616898148</v>
      </c>
      <c r="C1246" s="151" t="s">
        <v>24</v>
      </c>
      <c r="D1246" s="129">
        <v>51.074967170190675</v>
      </c>
      <c r="F1246" s="129">
        <v>98.3615778655238</v>
      </c>
      <c r="G1246" s="129">
        <v>102.80564186928152</v>
      </c>
      <c r="H1246" s="129">
        <v>51.074967170190675</v>
      </c>
    </row>
    <row r="1248" spans="3:8" ht="12.75">
      <c r="C1248" s="151" t="s">
        <v>25</v>
      </c>
      <c r="D1248" s="129">
        <v>0.9789445166987456</v>
      </c>
      <c r="F1248" s="129">
        <v>5.425349027333563</v>
      </c>
      <c r="G1248" s="129">
        <v>5.956294430437747</v>
      </c>
      <c r="H1248" s="129">
        <v>1.480627765158544</v>
      </c>
    </row>
    <row r="1249" spans="1:16" ht="12.75">
      <c r="A1249" s="139" t="s">
        <v>83</v>
      </c>
      <c r="B1249" s="134" t="s">
        <v>158</v>
      </c>
      <c r="D1249" s="139" t="s">
        <v>84</v>
      </c>
      <c r="E1249" s="134" t="s">
        <v>85</v>
      </c>
      <c r="F1249" s="135" t="s">
        <v>39</v>
      </c>
      <c r="G1249" s="140" t="s">
        <v>87</v>
      </c>
      <c r="H1249" s="141">
        <v>1</v>
      </c>
      <c r="I1249" s="142" t="s">
        <v>88</v>
      </c>
      <c r="J1249" s="141">
        <v>11</v>
      </c>
      <c r="K1249" s="140" t="s">
        <v>89</v>
      </c>
      <c r="L1249" s="143">
        <v>1</v>
      </c>
      <c r="M1249" s="140" t="s">
        <v>90</v>
      </c>
      <c r="N1249" s="144">
        <v>1</v>
      </c>
      <c r="O1249" s="140" t="s">
        <v>91</v>
      </c>
      <c r="P1249" s="144">
        <v>1</v>
      </c>
    </row>
    <row r="1251" spans="1:10" ht="12.75">
      <c r="A1251" s="145" t="s">
        <v>14</v>
      </c>
      <c r="C1251" s="146" t="s">
        <v>15</v>
      </c>
      <c r="D1251" s="146" t="s">
        <v>16</v>
      </c>
      <c r="F1251" s="146" t="s">
        <v>17</v>
      </c>
      <c r="G1251" s="146" t="s">
        <v>18</v>
      </c>
      <c r="H1251" s="146" t="s">
        <v>19</v>
      </c>
      <c r="I1251" s="147" t="s">
        <v>20</v>
      </c>
      <c r="J1251" s="146" t="s">
        <v>21</v>
      </c>
    </row>
    <row r="1252" spans="1:8" ht="12.75">
      <c r="A1252" s="148" t="s">
        <v>115</v>
      </c>
      <c r="C1252" s="149">
        <v>178.2290000000503</v>
      </c>
      <c r="D1252" s="129">
        <v>310.5</v>
      </c>
      <c r="F1252" s="129">
        <v>256</v>
      </c>
      <c r="G1252" s="129">
        <v>241</v>
      </c>
      <c r="H1252" s="150" t="s">
        <v>557</v>
      </c>
    </row>
    <row r="1254" spans="4:8" ht="12.75">
      <c r="D1254" s="129">
        <v>310.7042771400884</v>
      </c>
      <c r="F1254" s="129">
        <v>221</v>
      </c>
      <c r="G1254" s="129">
        <v>216</v>
      </c>
      <c r="H1254" s="150" t="s">
        <v>558</v>
      </c>
    </row>
    <row r="1256" spans="4:8" ht="12.75">
      <c r="D1256" s="129">
        <v>323.14543357212096</v>
      </c>
      <c r="F1256" s="129">
        <v>271</v>
      </c>
      <c r="G1256" s="129">
        <v>248</v>
      </c>
      <c r="H1256" s="150" t="s">
        <v>559</v>
      </c>
    </row>
    <row r="1258" spans="1:8" ht="12.75">
      <c r="A1258" s="145" t="s">
        <v>22</v>
      </c>
      <c r="C1258" s="151" t="s">
        <v>23</v>
      </c>
      <c r="D1258" s="129">
        <v>314.7832369040698</v>
      </c>
      <c r="F1258" s="129">
        <v>249.33333333333331</v>
      </c>
      <c r="G1258" s="129">
        <v>235</v>
      </c>
      <c r="H1258" s="129">
        <v>74.52501219891771</v>
      </c>
    </row>
    <row r="1259" spans="1:8" ht="12.75">
      <c r="A1259" s="128">
        <v>38390.86844907407</v>
      </c>
      <c r="C1259" s="151" t="s">
        <v>24</v>
      </c>
      <c r="D1259" s="129">
        <v>7.242594985492396</v>
      </c>
      <c r="F1259" s="129">
        <v>25.65800719723442</v>
      </c>
      <c r="G1259" s="129">
        <v>16.82260384126072</v>
      </c>
      <c r="H1259" s="129">
        <v>7.242594985492396</v>
      </c>
    </row>
    <row r="1261" spans="3:8" ht="12.75">
      <c r="C1261" s="151" t="s">
        <v>25</v>
      </c>
      <c r="D1261" s="129">
        <v>2.3008197821218723</v>
      </c>
      <c r="F1261" s="129">
        <v>10.290644597821291</v>
      </c>
      <c r="G1261" s="129">
        <v>7.158554826068393</v>
      </c>
      <c r="H1261" s="129">
        <v>9.718341227722169</v>
      </c>
    </row>
    <row r="1262" spans="1:10" ht="12.75">
      <c r="A1262" s="145" t="s">
        <v>14</v>
      </c>
      <c r="C1262" s="146" t="s">
        <v>15</v>
      </c>
      <c r="D1262" s="146" t="s">
        <v>16</v>
      </c>
      <c r="F1262" s="146" t="s">
        <v>17</v>
      </c>
      <c r="G1262" s="146" t="s">
        <v>18</v>
      </c>
      <c r="H1262" s="146" t="s">
        <v>19</v>
      </c>
      <c r="I1262" s="147" t="s">
        <v>20</v>
      </c>
      <c r="J1262" s="146" t="s">
        <v>21</v>
      </c>
    </row>
    <row r="1263" spans="1:8" ht="12.75">
      <c r="A1263" s="148" t="s">
        <v>131</v>
      </c>
      <c r="C1263" s="149">
        <v>251.61100000003353</v>
      </c>
      <c r="D1263" s="129">
        <v>3799421.4324760437</v>
      </c>
      <c r="F1263" s="129">
        <v>25100</v>
      </c>
      <c r="G1263" s="129">
        <v>23300</v>
      </c>
      <c r="H1263" s="150" t="s">
        <v>560</v>
      </c>
    </row>
    <row r="1265" spans="4:8" ht="12.75">
      <c r="D1265" s="129">
        <v>3893709.8513031006</v>
      </c>
      <c r="F1265" s="129">
        <v>26600</v>
      </c>
      <c r="G1265" s="129">
        <v>23500</v>
      </c>
      <c r="H1265" s="150" t="s">
        <v>561</v>
      </c>
    </row>
    <row r="1267" spans="4:8" ht="12.75">
      <c r="D1267" s="129">
        <v>3827643.964187622</v>
      </c>
      <c r="F1267" s="129">
        <v>25300</v>
      </c>
      <c r="G1267" s="129">
        <v>23100</v>
      </c>
      <c r="H1267" s="150" t="s">
        <v>562</v>
      </c>
    </row>
    <row r="1269" spans="1:10" ht="12.75">
      <c r="A1269" s="145" t="s">
        <v>22</v>
      </c>
      <c r="C1269" s="151" t="s">
        <v>23</v>
      </c>
      <c r="D1269" s="129">
        <v>3840258.415988922</v>
      </c>
      <c r="F1269" s="129">
        <v>25666.666666666664</v>
      </c>
      <c r="G1269" s="129">
        <v>23300</v>
      </c>
      <c r="H1269" s="129">
        <v>3815786.7474967716</v>
      </c>
      <c r="I1269" s="129">
        <v>-0.0001</v>
      </c>
      <c r="J1269" s="129">
        <v>-0.0001</v>
      </c>
    </row>
    <row r="1270" spans="1:8" ht="12.75">
      <c r="A1270" s="128">
        <v>38390.86895833333</v>
      </c>
      <c r="C1270" s="151" t="s">
        <v>24</v>
      </c>
      <c r="D1270" s="129">
        <v>48393.38567311308</v>
      </c>
      <c r="F1270" s="129">
        <v>814.4527815247077</v>
      </c>
      <c r="G1270" s="129">
        <v>200</v>
      </c>
      <c r="H1270" s="129">
        <v>48393.38567311308</v>
      </c>
    </row>
    <row r="1272" spans="3:8" ht="12.75">
      <c r="C1272" s="151" t="s">
        <v>25</v>
      </c>
      <c r="D1272" s="129">
        <v>1.2601596150828587</v>
      </c>
      <c r="F1272" s="129">
        <v>3.1731926552910696</v>
      </c>
      <c r="G1272" s="129">
        <v>0.8583690987124464</v>
      </c>
      <c r="H1272" s="129">
        <v>1.2682413582168883</v>
      </c>
    </row>
    <row r="1273" spans="1:10" ht="12.75">
      <c r="A1273" s="145" t="s">
        <v>14</v>
      </c>
      <c r="C1273" s="146" t="s">
        <v>15</v>
      </c>
      <c r="D1273" s="146" t="s">
        <v>16</v>
      </c>
      <c r="F1273" s="146" t="s">
        <v>17</v>
      </c>
      <c r="G1273" s="146" t="s">
        <v>18</v>
      </c>
      <c r="H1273" s="146" t="s">
        <v>19</v>
      </c>
      <c r="I1273" s="147" t="s">
        <v>20</v>
      </c>
      <c r="J1273" s="146" t="s">
        <v>21</v>
      </c>
    </row>
    <row r="1274" spans="1:8" ht="12.75">
      <c r="A1274" s="148" t="s">
        <v>134</v>
      </c>
      <c r="C1274" s="149">
        <v>257.6099999998696</v>
      </c>
      <c r="D1274" s="129">
        <v>183810.59501791</v>
      </c>
      <c r="F1274" s="129">
        <v>9460</v>
      </c>
      <c r="G1274" s="129">
        <v>8157.499999992549</v>
      </c>
      <c r="H1274" s="150" t="s">
        <v>563</v>
      </c>
    </row>
    <row r="1276" spans="4:8" ht="12.75">
      <c r="D1276" s="129">
        <v>187325.87518763542</v>
      </c>
      <c r="F1276" s="129">
        <v>9522.5</v>
      </c>
      <c r="G1276" s="129">
        <v>8195</v>
      </c>
      <c r="H1276" s="150" t="s">
        <v>564</v>
      </c>
    </row>
    <row r="1278" spans="4:8" ht="12.75">
      <c r="D1278" s="129">
        <v>188564.82334899902</v>
      </c>
      <c r="F1278" s="129">
        <v>9392.5</v>
      </c>
      <c r="G1278" s="129">
        <v>8212.5</v>
      </c>
      <c r="H1278" s="150" t="s">
        <v>565</v>
      </c>
    </row>
    <row r="1280" spans="1:10" ht="12.75">
      <c r="A1280" s="145" t="s">
        <v>22</v>
      </c>
      <c r="C1280" s="151" t="s">
        <v>23</v>
      </c>
      <c r="D1280" s="129">
        <v>186567.09785151482</v>
      </c>
      <c r="F1280" s="129">
        <v>9458.333333333334</v>
      </c>
      <c r="G1280" s="129">
        <v>8188.333333330849</v>
      </c>
      <c r="H1280" s="129">
        <v>177743.76451818272</v>
      </c>
      <c r="I1280" s="129">
        <v>-0.0001</v>
      </c>
      <c r="J1280" s="129">
        <v>-0.0001</v>
      </c>
    </row>
    <row r="1281" spans="1:8" ht="12.75">
      <c r="A1281" s="128">
        <v>38390.86960648148</v>
      </c>
      <c r="C1281" s="151" t="s">
        <v>24</v>
      </c>
      <c r="D1281" s="129">
        <v>2466.2682417742226</v>
      </c>
      <c r="F1281" s="129">
        <v>65.0160236659651</v>
      </c>
      <c r="G1281" s="129">
        <v>28.099525503992048</v>
      </c>
      <c r="H1281" s="129">
        <v>2466.2682417742226</v>
      </c>
    </row>
    <row r="1283" spans="3:8" ht="12.75">
      <c r="C1283" s="151" t="s">
        <v>25</v>
      </c>
      <c r="D1283" s="129">
        <v>1.321920247554624</v>
      </c>
      <c r="F1283" s="129">
        <v>0.6873940828119658</v>
      </c>
      <c r="G1283" s="129">
        <v>0.34316538372481864</v>
      </c>
      <c r="H1283" s="129">
        <v>1.3875413567725632</v>
      </c>
    </row>
    <row r="1284" spans="1:10" ht="12.75">
      <c r="A1284" s="145" t="s">
        <v>14</v>
      </c>
      <c r="C1284" s="146" t="s">
        <v>15</v>
      </c>
      <c r="D1284" s="146" t="s">
        <v>16</v>
      </c>
      <c r="F1284" s="146" t="s">
        <v>17</v>
      </c>
      <c r="G1284" s="146" t="s">
        <v>18</v>
      </c>
      <c r="H1284" s="146" t="s">
        <v>19</v>
      </c>
      <c r="I1284" s="147" t="s">
        <v>20</v>
      </c>
      <c r="J1284" s="146" t="s">
        <v>21</v>
      </c>
    </row>
    <row r="1285" spans="1:8" ht="12.75">
      <c r="A1285" s="148" t="s">
        <v>133</v>
      </c>
      <c r="C1285" s="149">
        <v>259.9399999999441</v>
      </c>
      <c r="D1285" s="129">
        <v>1594775.785068512</v>
      </c>
      <c r="F1285" s="129">
        <v>18075</v>
      </c>
      <c r="G1285" s="129">
        <v>17050</v>
      </c>
      <c r="H1285" s="150" t="s">
        <v>566</v>
      </c>
    </row>
    <row r="1287" spans="4:8" ht="12.75">
      <c r="D1287" s="129">
        <v>1626410.367603302</v>
      </c>
      <c r="F1287" s="129">
        <v>18125</v>
      </c>
      <c r="G1287" s="129">
        <v>17025</v>
      </c>
      <c r="H1287" s="150" t="s">
        <v>567</v>
      </c>
    </row>
    <row r="1289" spans="4:8" ht="12.75">
      <c r="D1289" s="129">
        <v>1620723.566904068</v>
      </c>
      <c r="F1289" s="129">
        <v>18350</v>
      </c>
      <c r="G1289" s="129">
        <v>17025</v>
      </c>
      <c r="H1289" s="150" t="s">
        <v>568</v>
      </c>
    </row>
    <row r="1291" spans="1:10" ht="12.75">
      <c r="A1291" s="145" t="s">
        <v>22</v>
      </c>
      <c r="C1291" s="151" t="s">
        <v>23</v>
      </c>
      <c r="D1291" s="129">
        <v>1613969.9065252938</v>
      </c>
      <c r="F1291" s="129">
        <v>18183.333333333332</v>
      </c>
      <c r="G1291" s="129">
        <v>17033.333333333332</v>
      </c>
      <c r="H1291" s="129">
        <v>1596355.7651111525</v>
      </c>
      <c r="I1291" s="129">
        <v>-0.0001</v>
      </c>
      <c r="J1291" s="129">
        <v>-0.0001</v>
      </c>
    </row>
    <row r="1292" spans="1:8" ht="12.75">
      <c r="A1292" s="128">
        <v>38390.87027777778</v>
      </c>
      <c r="C1292" s="151" t="s">
        <v>24</v>
      </c>
      <c r="D1292" s="129">
        <v>16864.034197713983</v>
      </c>
      <c r="F1292" s="129">
        <v>146.48663192705789</v>
      </c>
      <c r="G1292" s="129">
        <v>14.433756729740642</v>
      </c>
      <c r="H1292" s="129">
        <v>16864.034197713983</v>
      </c>
    </row>
    <row r="1294" spans="3:8" ht="12.75">
      <c r="C1294" s="151" t="s">
        <v>25</v>
      </c>
      <c r="D1294" s="129">
        <v>1.044879097778252</v>
      </c>
      <c r="F1294" s="129">
        <v>0.805609341487028</v>
      </c>
      <c r="G1294" s="129">
        <v>0.084738297826266</v>
      </c>
      <c r="H1294" s="129">
        <v>1.0564082622609976</v>
      </c>
    </row>
    <row r="1295" spans="1:10" ht="12.75">
      <c r="A1295" s="145" t="s">
        <v>14</v>
      </c>
      <c r="C1295" s="146" t="s">
        <v>15</v>
      </c>
      <c r="D1295" s="146" t="s">
        <v>16</v>
      </c>
      <c r="F1295" s="146" t="s">
        <v>17</v>
      </c>
      <c r="G1295" s="146" t="s">
        <v>18</v>
      </c>
      <c r="H1295" s="146" t="s">
        <v>19</v>
      </c>
      <c r="I1295" s="147" t="s">
        <v>20</v>
      </c>
      <c r="J1295" s="146" t="s">
        <v>21</v>
      </c>
    </row>
    <row r="1296" spans="1:8" ht="12.75">
      <c r="A1296" s="148" t="s">
        <v>135</v>
      </c>
      <c r="C1296" s="149">
        <v>285.2129999999888</v>
      </c>
      <c r="D1296" s="129">
        <v>302527.5741863251</v>
      </c>
      <c r="F1296" s="129">
        <v>10375</v>
      </c>
      <c r="G1296" s="129">
        <v>10125</v>
      </c>
      <c r="H1296" s="150" t="s">
        <v>569</v>
      </c>
    </row>
    <row r="1298" spans="4:8" ht="12.75">
      <c r="D1298" s="129">
        <v>299460.8443746567</v>
      </c>
      <c r="F1298" s="129">
        <v>10325</v>
      </c>
      <c r="G1298" s="129">
        <v>10125</v>
      </c>
      <c r="H1298" s="150" t="s">
        <v>570</v>
      </c>
    </row>
    <row r="1300" spans="4:8" ht="12.75">
      <c r="D1300" s="129">
        <v>319524.88851070404</v>
      </c>
      <c r="F1300" s="129">
        <v>10400</v>
      </c>
      <c r="G1300" s="129">
        <v>10150</v>
      </c>
      <c r="H1300" s="150" t="s">
        <v>571</v>
      </c>
    </row>
    <row r="1302" spans="1:10" ht="12.75">
      <c r="A1302" s="145" t="s">
        <v>22</v>
      </c>
      <c r="C1302" s="151" t="s">
        <v>23</v>
      </c>
      <c r="D1302" s="129">
        <v>307171.1023572286</v>
      </c>
      <c r="F1302" s="129">
        <v>10366.666666666666</v>
      </c>
      <c r="G1302" s="129">
        <v>10133.333333333334</v>
      </c>
      <c r="H1302" s="129">
        <v>296933.4352855396</v>
      </c>
      <c r="I1302" s="129">
        <v>-0.0001</v>
      </c>
      <c r="J1302" s="129">
        <v>-0.0001</v>
      </c>
    </row>
    <row r="1303" spans="1:8" ht="12.75">
      <c r="A1303" s="128">
        <v>38390.87096064815</v>
      </c>
      <c r="C1303" s="151" t="s">
        <v>24</v>
      </c>
      <c r="D1303" s="129">
        <v>10808.017032683472</v>
      </c>
      <c r="F1303" s="129">
        <v>38.188130791298676</v>
      </c>
      <c r="G1303" s="129">
        <v>14.433756729740642</v>
      </c>
      <c r="H1303" s="129">
        <v>10808.017032683472</v>
      </c>
    </row>
    <row r="1305" spans="3:8" ht="12.75">
      <c r="C1305" s="151" t="s">
        <v>25</v>
      </c>
      <c r="D1305" s="129">
        <v>3.5185656950614295</v>
      </c>
      <c r="F1305" s="129">
        <v>0.36837425200609664</v>
      </c>
      <c r="G1305" s="129">
        <v>0.14243838878033527</v>
      </c>
      <c r="H1305" s="129">
        <v>3.639878756762497</v>
      </c>
    </row>
    <row r="1306" spans="1:10" ht="12.75">
      <c r="A1306" s="145" t="s">
        <v>14</v>
      </c>
      <c r="C1306" s="146" t="s">
        <v>15</v>
      </c>
      <c r="D1306" s="146" t="s">
        <v>16</v>
      </c>
      <c r="F1306" s="146" t="s">
        <v>17</v>
      </c>
      <c r="G1306" s="146" t="s">
        <v>18</v>
      </c>
      <c r="H1306" s="146" t="s">
        <v>19</v>
      </c>
      <c r="I1306" s="147" t="s">
        <v>20</v>
      </c>
      <c r="J1306" s="146" t="s">
        <v>21</v>
      </c>
    </row>
    <row r="1307" spans="1:8" ht="12.75">
      <c r="A1307" s="148" t="s">
        <v>131</v>
      </c>
      <c r="C1307" s="149">
        <v>288.1579999998212</v>
      </c>
      <c r="D1307" s="129">
        <v>403625.9946703911</v>
      </c>
      <c r="F1307" s="129">
        <v>3780</v>
      </c>
      <c r="G1307" s="129">
        <v>3400</v>
      </c>
      <c r="H1307" s="150" t="s">
        <v>572</v>
      </c>
    </row>
    <row r="1309" spans="4:8" ht="12.75">
      <c r="D1309" s="129">
        <v>386225.75480270386</v>
      </c>
      <c r="F1309" s="129">
        <v>3780</v>
      </c>
      <c r="G1309" s="129">
        <v>3400</v>
      </c>
      <c r="H1309" s="150" t="s">
        <v>573</v>
      </c>
    </row>
    <row r="1311" spans="4:8" ht="12.75">
      <c r="D1311" s="129">
        <v>396958.5132699013</v>
      </c>
      <c r="F1311" s="129">
        <v>3780</v>
      </c>
      <c r="G1311" s="129">
        <v>3400</v>
      </c>
      <c r="H1311" s="150" t="s">
        <v>574</v>
      </c>
    </row>
    <row r="1313" spans="1:10" ht="12.75">
      <c r="A1313" s="145" t="s">
        <v>22</v>
      </c>
      <c r="C1313" s="151" t="s">
        <v>23</v>
      </c>
      <c r="D1313" s="129">
        <v>395603.42091433203</v>
      </c>
      <c r="F1313" s="129">
        <v>3780</v>
      </c>
      <c r="G1313" s="129">
        <v>3400</v>
      </c>
      <c r="H1313" s="129">
        <v>392016.3633922081</v>
      </c>
      <c r="I1313" s="129">
        <v>-0.0001</v>
      </c>
      <c r="J1313" s="129">
        <v>-0.0001</v>
      </c>
    </row>
    <row r="1314" spans="1:8" ht="12.75">
      <c r="A1314" s="128">
        <v>38390.87138888889</v>
      </c>
      <c r="C1314" s="151" t="s">
        <v>24</v>
      </c>
      <c r="D1314" s="129">
        <v>8778.911853549722</v>
      </c>
      <c r="H1314" s="129">
        <v>8778.911853549722</v>
      </c>
    </row>
    <row r="1316" spans="3:8" ht="12.75">
      <c r="C1316" s="151" t="s">
        <v>25</v>
      </c>
      <c r="D1316" s="129">
        <v>2.2191192971131555</v>
      </c>
      <c r="F1316" s="129">
        <v>0</v>
      </c>
      <c r="G1316" s="129">
        <v>0</v>
      </c>
      <c r="H1316" s="129">
        <v>2.239424848897574</v>
      </c>
    </row>
    <row r="1317" spans="1:10" ht="12.75">
      <c r="A1317" s="145" t="s">
        <v>14</v>
      </c>
      <c r="C1317" s="146" t="s">
        <v>15</v>
      </c>
      <c r="D1317" s="146" t="s">
        <v>16</v>
      </c>
      <c r="F1317" s="146" t="s">
        <v>17</v>
      </c>
      <c r="G1317" s="146" t="s">
        <v>18</v>
      </c>
      <c r="H1317" s="146" t="s">
        <v>19</v>
      </c>
      <c r="I1317" s="147" t="s">
        <v>20</v>
      </c>
      <c r="J1317" s="146" t="s">
        <v>21</v>
      </c>
    </row>
    <row r="1318" spans="1:8" ht="12.75">
      <c r="A1318" s="148" t="s">
        <v>132</v>
      </c>
      <c r="C1318" s="149">
        <v>334.94100000010803</v>
      </c>
      <c r="D1318" s="129">
        <v>307236.78841114044</v>
      </c>
      <c r="F1318" s="129">
        <v>25400</v>
      </c>
      <c r="G1318" s="129">
        <v>45400</v>
      </c>
      <c r="H1318" s="150" t="s">
        <v>575</v>
      </c>
    </row>
    <row r="1320" spans="4:8" ht="12.75">
      <c r="D1320" s="129">
        <v>314192.116669178</v>
      </c>
      <c r="F1320" s="129">
        <v>25200</v>
      </c>
      <c r="G1320" s="129">
        <v>44400</v>
      </c>
      <c r="H1320" s="150" t="s">
        <v>576</v>
      </c>
    </row>
    <row r="1322" spans="4:8" ht="12.75">
      <c r="D1322" s="129">
        <v>312217.61332559586</v>
      </c>
      <c r="F1322" s="129">
        <v>25500</v>
      </c>
      <c r="G1322" s="129">
        <v>46100</v>
      </c>
      <c r="H1322" s="150" t="s">
        <v>577</v>
      </c>
    </row>
    <row r="1324" spans="1:10" ht="12.75">
      <c r="A1324" s="145" t="s">
        <v>22</v>
      </c>
      <c r="C1324" s="151" t="s">
        <v>23</v>
      </c>
      <c r="D1324" s="129">
        <v>311215.50613530475</v>
      </c>
      <c r="F1324" s="129">
        <v>25366.666666666664</v>
      </c>
      <c r="G1324" s="129">
        <v>45300</v>
      </c>
      <c r="H1324" s="129">
        <v>271616.4394686381</v>
      </c>
      <c r="I1324" s="129">
        <v>-0.0001</v>
      </c>
      <c r="J1324" s="129">
        <v>-0.0001</v>
      </c>
    </row>
    <row r="1325" spans="1:8" ht="12.75">
      <c r="A1325" s="128">
        <v>38390.87186342593</v>
      </c>
      <c r="C1325" s="151" t="s">
        <v>24</v>
      </c>
      <c r="D1325" s="129">
        <v>3584.314705755597</v>
      </c>
      <c r="F1325" s="129">
        <v>152.7525231651947</v>
      </c>
      <c r="G1325" s="129">
        <v>854.4003745317532</v>
      </c>
      <c r="H1325" s="129">
        <v>3584.314705755597</v>
      </c>
    </row>
    <row r="1327" spans="3:8" ht="12.75">
      <c r="C1327" s="151" t="s">
        <v>25</v>
      </c>
      <c r="D1327" s="129">
        <v>1.1517146912973137</v>
      </c>
      <c r="F1327" s="129">
        <v>0.6021781465119372</v>
      </c>
      <c r="G1327" s="129">
        <v>1.8860935420127003</v>
      </c>
      <c r="H1327" s="129">
        <v>1.3196236254210436</v>
      </c>
    </row>
    <row r="1328" spans="1:10" ht="12.75">
      <c r="A1328" s="145" t="s">
        <v>14</v>
      </c>
      <c r="C1328" s="146" t="s">
        <v>15</v>
      </c>
      <c r="D1328" s="146" t="s">
        <v>16</v>
      </c>
      <c r="F1328" s="146" t="s">
        <v>17</v>
      </c>
      <c r="G1328" s="146" t="s">
        <v>18</v>
      </c>
      <c r="H1328" s="146" t="s">
        <v>19</v>
      </c>
      <c r="I1328" s="147" t="s">
        <v>20</v>
      </c>
      <c r="J1328" s="146" t="s">
        <v>21</v>
      </c>
    </row>
    <row r="1329" spans="1:8" ht="12.75">
      <c r="A1329" s="148" t="s">
        <v>136</v>
      </c>
      <c r="C1329" s="149">
        <v>393.36599999992177</v>
      </c>
      <c r="D1329" s="129">
        <v>1817293.7764720917</v>
      </c>
      <c r="F1329" s="129">
        <v>10600</v>
      </c>
      <c r="G1329" s="129">
        <v>11300</v>
      </c>
      <c r="H1329" s="150" t="s">
        <v>578</v>
      </c>
    </row>
    <row r="1331" spans="4:8" ht="12.75">
      <c r="D1331" s="129">
        <v>1753114.7855949402</v>
      </c>
      <c r="F1331" s="129">
        <v>10800</v>
      </c>
      <c r="G1331" s="129">
        <v>11300</v>
      </c>
      <c r="H1331" s="150" t="s">
        <v>579</v>
      </c>
    </row>
    <row r="1333" spans="4:8" ht="12.75">
      <c r="D1333" s="129">
        <v>1879980.0920944214</v>
      </c>
      <c r="F1333" s="129">
        <v>10900</v>
      </c>
      <c r="G1333" s="129">
        <v>11000</v>
      </c>
      <c r="H1333" s="150" t="s">
        <v>580</v>
      </c>
    </row>
    <row r="1335" spans="1:10" ht="12.75">
      <c r="A1335" s="145" t="s">
        <v>22</v>
      </c>
      <c r="C1335" s="151" t="s">
        <v>23</v>
      </c>
      <c r="D1335" s="129">
        <v>1816796.2180538177</v>
      </c>
      <c r="F1335" s="129">
        <v>10766.666666666668</v>
      </c>
      <c r="G1335" s="129">
        <v>11200</v>
      </c>
      <c r="H1335" s="129">
        <v>1805812.8847204843</v>
      </c>
      <c r="I1335" s="129">
        <v>-0.0001</v>
      </c>
      <c r="J1335" s="129">
        <v>-0.0001</v>
      </c>
    </row>
    <row r="1336" spans="1:8" ht="12.75">
      <c r="A1336" s="128">
        <v>38390.87233796297</v>
      </c>
      <c r="C1336" s="151" t="s">
        <v>24</v>
      </c>
      <c r="D1336" s="129">
        <v>63434.11677942582</v>
      </c>
      <c r="F1336" s="129">
        <v>152.7525231651947</v>
      </c>
      <c r="G1336" s="129">
        <v>173.20508075688772</v>
      </c>
      <c r="H1336" s="129">
        <v>63434.11677942582</v>
      </c>
    </row>
    <row r="1338" spans="3:8" ht="12.75">
      <c r="C1338" s="151" t="s">
        <v>25</v>
      </c>
      <c r="D1338" s="129">
        <v>3.491537253824619</v>
      </c>
      <c r="F1338" s="129">
        <v>1.4187540851256475</v>
      </c>
      <c r="G1338" s="129">
        <v>1.5464739353293546</v>
      </c>
      <c r="H1338" s="129">
        <v>3.5127735169108933</v>
      </c>
    </row>
    <row r="1339" spans="1:10" ht="12.75">
      <c r="A1339" s="145" t="s">
        <v>14</v>
      </c>
      <c r="C1339" s="146" t="s">
        <v>15</v>
      </c>
      <c r="D1339" s="146" t="s">
        <v>16</v>
      </c>
      <c r="F1339" s="146" t="s">
        <v>17</v>
      </c>
      <c r="G1339" s="146" t="s">
        <v>18</v>
      </c>
      <c r="H1339" s="146" t="s">
        <v>19</v>
      </c>
      <c r="I1339" s="147" t="s">
        <v>20</v>
      </c>
      <c r="J1339" s="146" t="s">
        <v>21</v>
      </c>
    </row>
    <row r="1340" spans="1:8" ht="12.75">
      <c r="A1340" s="148" t="s">
        <v>130</v>
      </c>
      <c r="C1340" s="149">
        <v>396.15199999976903</v>
      </c>
      <c r="D1340" s="129">
        <v>4147042.6076202393</v>
      </c>
      <c r="F1340" s="129">
        <v>72100</v>
      </c>
      <c r="G1340" s="129">
        <v>73500</v>
      </c>
      <c r="H1340" s="150" t="s">
        <v>581</v>
      </c>
    </row>
    <row r="1342" spans="4:8" ht="12.75">
      <c r="D1342" s="129">
        <v>3939841.4828414917</v>
      </c>
      <c r="F1342" s="129">
        <v>74000</v>
      </c>
      <c r="G1342" s="129">
        <v>74300</v>
      </c>
      <c r="H1342" s="150" t="s">
        <v>582</v>
      </c>
    </row>
    <row r="1344" spans="4:8" ht="12.75">
      <c r="D1344" s="129">
        <v>4209176.3781814575</v>
      </c>
      <c r="F1344" s="129">
        <v>74300</v>
      </c>
      <c r="G1344" s="129">
        <v>74200</v>
      </c>
      <c r="H1344" s="150" t="s">
        <v>583</v>
      </c>
    </row>
    <row r="1346" spans="1:10" ht="12.75">
      <c r="A1346" s="145" t="s">
        <v>22</v>
      </c>
      <c r="C1346" s="151" t="s">
        <v>23</v>
      </c>
      <c r="D1346" s="129">
        <v>4098686.8228810625</v>
      </c>
      <c r="F1346" s="129">
        <v>73466.66666666667</v>
      </c>
      <c r="G1346" s="129">
        <v>74000</v>
      </c>
      <c r="H1346" s="129">
        <v>4024956.343293271</v>
      </c>
      <c r="I1346" s="129">
        <v>-0.0001</v>
      </c>
      <c r="J1346" s="129">
        <v>-0.0001</v>
      </c>
    </row>
    <row r="1347" spans="1:8" ht="12.75">
      <c r="A1347" s="128">
        <v>38390.87280092593</v>
      </c>
      <c r="C1347" s="151" t="s">
        <v>24</v>
      </c>
      <c r="D1347" s="129">
        <v>141028.48258510287</v>
      </c>
      <c r="F1347" s="129">
        <v>1193.0353445448854</v>
      </c>
      <c r="G1347" s="129">
        <v>435.88989435406734</v>
      </c>
      <c r="H1347" s="129">
        <v>141028.48258510287</v>
      </c>
    </row>
    <row r="1349" spans="3:8" ht="12.75">
      <c r="C1349" s="151" t="s">
        <v>25</v>
      </c>
      <c r="D1349" s="129">
        <v>3.440821138072967</v>
      </c>
      <c r="F1349" s="129">
        <v>1.6239138083641818</v>
      </c>
      <c r="G1349" s="129">
        <v>0.5890403977757669</v>
      </c>
      <c r="H1349" s="129">
        <v>3.5038512360536953</v>
      </c>
    </row>
    <row r="1350" spans="1:10" ht="12.75">
      <c r="A1350" s="145" t="s">
        <v>14</v>
      </c>
      <c r="C1350" s="146" t="s">
        <v>15</v>
      </c>
      <c r="D1350" s="146" t="s">
        <v>16</v>
      </c>
      <c r="F1350" s="146" t="s">
        <v>17</v>
      </c>
      <c r="G1350" s="146" t="s">
        <v>18</v>
      </c>
      <c r="H1350" s="146" t="s">
        <v>19</v>
      </c>
      <c r="I1350" s="147" t="s">
        <v>20</v>
      </c>
      <c r="J1350" s="146" t="s">
        <v>21</v>
      </c>
    </row>
    <row r="1351" spans="1:8" ht="12.75">
      <c r="A1351" s="148" t="s">
        <v>137</v>
      </c>
      <c r="C1351" s="149">
        <v>589.5920000001788</v>
      </c>
      <c r="D1351" s="129">
        <v>439835.2775712013</v>
      </c>
      <c r="F1351" s="129">
        <v>3420</v>
      </c>
      <c r="G1351" s="129">
        <v>3090</v>
      </c>
      <c r="H1351" s="150" t="s">
        <v>584</v>
      </c>
    </row>
    <row r="1353" spans="4:8" ht="12.75">
      <c r="D1353" s="129">
        <v>428202.81265449524</v>
      </c>
      <c r="F1353" s="129">
        <v>3670</v>
      </c>
      <c r="G1353" s="129">
        <v>3230</v>
      </c>
      <c r="H1353" s="150" t="s">
        <v>585</v>
      </c>
    </row>
    <row r="1355" spans="4:8" ht="12.75">
      <c r="D1355" s="129">
        <v>419960.1585044861</v>
      </c>
      <c r="F1355" s="129">
        <v>3600</v>
      </c>
      <c r="G1355" s="129">
        <v>3190</v>
      </c>
      <c r="H1355" s="150" t="s">
        <v>586</v>
      </c>
    </row>
    <row r="1357" spans="1:10" ht="12.75">
      <c r="A1357" s="145" t="s">
        <v>22</v>
      </c>
      <c r="C1357" s="151" t="s">
        <v>23</v>
      </c>
      <c r="D1357" s="129">
        <v>429332.7495767275</v>
      </c>
      <c r="F1357" s="129">
        <v>3563.333333333333</v>
      </c>
      <c r="G1357" s="129">
        <v>3170</v>
      </c>
      <c r="H1357" s="129">
        <v>425966.0829100609</v>
      </c>
      <c r="I1357" s="129">
        <v>-0.0001</v>
      </c>
      <c r="J1357" s="129">
        <v>-0.0001</v>
      </c>
    </row>
    <row r="1358" spans="1:8" ht="12.75">
      <c r="A1358" s="128">
        <v>38390.87329861111</v>
      </c>
      <c r="C1358" s="151" t="s">
        <v>24</v>
      </c>
      <c r="D1358" s="129">
        <v>9985.622542696492</v>
      </c>
      <c r="F1358" s="129">
        <v>128.970280814354</v>
      </c>
      <c r="G1358" s="129">
        <v>72.11102550927978</v>
      </c>
      <c r="H1358" s="129">
        <v>9985.622542696492</v>
      </c>
    </row>
    <row r="1360" spans="3:8" ht="12.75">
      <c r="C1360" s="151" t="s">
        <v>25</v>
      </c>
      <c r="D1360" s="129">
        <v>2.3258469223559493</v>
      </c>
      <c r="F1360" s="129">
        <v>3.619371772152125</v>
      </c>
      <c r="G1360" s="129">
        <v>2.2747957573905295</v>
      </c>
      <c r="H1360" s="129">
        <v>2.344229492282105</v>
      </c>
    </row>
    <row r="1361" spans="1:10" ht="12.75">
      <c r="A1361" s="145" t="s">
        <v>14</v>
      </c>
      <c r="C1361" s="146" t="s">
        <v>15</v>
      </c>
      <c r="D1361" s="146" t="s">
        <v>16</v>
      </c>
      <c r="F1361" s="146" t="s">
        <v>17</v>
      </c>
      <c r="G1361" s="146" t="s">
        <v>18</v>
      </c>
      <c r="H1361" s="146" t="s">
        <v>19</v>
      </c>
      <c r="I1361" s="147" t="s">
        <v>20</v>
      </c>
      <c r="J1361" s="146" t="s">
        <v>21</v>
      </c>
    </row>
    <row r="1362" spans="1:8" ht="12.75">
      <c r="A1362" s="148" t="s">
        <v>138</v>
      </c>
      <c r="C1362" s="149">
        <v>766.4900000002235</v>
      </c>
      <c r="D1362" s="129">
        <v>48953.613995969296</v>
      </c>
      <c r="F1362" s="129">
        <v>2402</v>
      </c>
      <c r="G1362" s="129">
        <v>2163</v>
      </c>
      <c r="H1362" s="150" t="s">
        <v>587</v>
      </c>
    </row>
    <row r="1364" spans="4:8" ht="12.75">
      <c r="D1364" s="129">
        <v>52251.02347868681</v>
      </c>
      <c r="F1364" s="129">
        <v>1893</v>
      </c>
      <c r="G1364" s="129">
        <v>2189</v>
      </c>
      <c r="H1364" s="150" t="s">
        <v>588</v>
      </c>
    </row>
    <row r="1366" spans="4:8" ht="12.75">
      <c r="D1366" s="129">
        <v>49183.10407239199</v>
      </c>
      <c r="F1366" s="129">
        <v>2265</v>
      </c>
      <c r="G1366" s="129">
        <v>2228</v>
      </c>
      <c r="H1366" s="150" t="s">
        <v>589</v>
      </c>
    </row>
    <row r="1368" spans="1:10" ht="12.75">
      <c r="A1368" s="145" t="s">
        <v>22</v>
      </c>
      <c r="C1368" s="151" t="s">
        <v>23</v>
      </c>
      <c r="D1368" s="129">
        <v>50129.24718234937</v>
      </c>
      <c r="F1368" s="129">
        <v>2186.6666666666665</v>
      </c>
      <c r="G1368" s="129">
        <v>2193.3333333333335</v>
      </c>
      <c r="H1368" s="129">
        <v>47939.117101048556</v>
      </c>
      <c r="I1368" s="129">
        <v>-0.0001</v>
      </c>
      <c r="J1368" s="129">
        <v>-0.0001</v>
      </c>
    </row>
    <row r="1369" spans="1:8" ht="12.75">
      <c r="A1369" s="128">
        <v>38390.8737962963</v>
      </c>
      <c r="C1369" s="151" t="s">
        <v>24</v>
      </c>
      <c r="D1369" s="129">
        <v>1841.0913645358178</v>
      </c>
      <c r="F1369" s="129">
        <v>263.38628159669463</v>
      </c>
      <c r="G1369" s="129">
        <v>32.715949219506584</v>
      </c>
      <c r="H1369" s="129">
        <v>1841.0913645358178</v>
      </c>
    </row>
    <row r="1371" spans="3:8" ht="12.75">
      <c r="C1371" s="151" t="s">
        <v>25</v>
      </c>
      <c r="D1371" s="129">
        <v>3.672689034883553</v>
      </c>
      <c r="F1371" s="129">
        <v>12.045104341312255</v>
      </c>
      <c r="G1371" s="129">
        <v>1.4916086270291755</v>
      </c>
      <c r="H1371" s="129">
        <v>3.8404782479724644</v>
      </c>
    </row>
    <row r="1372" spans="1:16" ht="12.75">
      <c r="A1372" s="139" t="s">
        <v>83</v>
      </c>
      <c r="B1372" s="134" t="s">
        <v>6</v>
      </c>
      <c r="D1372" s="139" t="s">
        <v>84</v>
      </c>
      <c r="E1372" s="134" t="s">
        <v>85</v>
      </c>
      <c r="F1372" s="135" t="s">
        <v>41</v>
      </c>
      <c r="G1372" s="140" t="s">
        <v>87</v>
      </c>
      <c r="H1372" s="141">
        <v>1</v>
      </c>
      <c r="I1372" s="142" t="s">
        <v>88</v>
      </c>
      <c r="J1372" s="141">
        <v>12</v>
      </c>
      <c r="K1372" s="140" t="s">
        <v>89</v>
      </c>
      <c r="L1372" s="143">
        <v>1</v>
      </c>
      <c r="M1372" s="140" t="s">
        <v>90</v>
      </c>
      <c r="N1372" s="144">
        <v>1</v>
      </c>
      <c r="O1372" s="140" t="s">
        <v>91</v>
      </c>
      <c r="P1372" s="144">
        <v>1</v>
      </c>
    </row>
    <row r="1374" spans="1:10" ht="12.75">
      <c r="A1374" s="145" t="s">
        <v>14</v>
      </c>
      <c r="C1374" s="146" t="s">
        <v>15</v>
      </c>
      <c r="D1374" s="146" t="s">
        <v>16</v>
      </c>
      <c r="F1374" s="146" t="s">
        <v>17</v>
      </c>
      <c r="G1374" s="146" t="s">
        <v>18</v>
      </c>
      <c r="H1374" s="146" t="s">
        <v>19</v>
      </c>
      <c r="I1374" s="147" t="s">
        <v>20</v>
      </c>
      <c r="J1374" s="146" t="s">
        <v>21</v>
      </c>
    </row>
    <row r="1375" spans="1:8" ht="12.75">
      <c r="A1375" s="148" t="s">
        <v>115</v>
      </c>
      <c r="C1375" s="149">
        <v>178.2290000000503</v>
      </c>
      <c r="D1375" s="129">
        <v>417.0559600694105</v>
      </c>
      <c r="F1375" s="129">
        <v>259</v>
      </c>
      <c r="G1375" s="129">
        <v>246</v>
      </c>
      <c r="H1375" s="150" t="s">
        <v>590</v>
      </c>
    </row>
    <row r="1377" spans="4:8" ht="12.75">
      <c r="D1377" s="129">
        <v>387.4295128057711</v>
      </c>
      <c r="F1377" s="129">
        <v>246</v>
      </c>
      <c r="G1377" s="129">
        <v>260</v>
      </c>
      <c r="H1377" s="150" t="s">
        <v>591</v>
      </c>
    </row>
    <row r="1379" spans="4:8" ht="12.75">
      <c r="D1379" s="129">
        <v>377.9105204157531</v>
      </c>
      <c r="F1379" s="129">
        <v>253</v>
      </c>
      <c r="G1379" s="129">
        <v>254</v>
      </c>
      <c r="H1379" s="150" t="s">
        <v>592</v>
      </c>
    </row>
    <row r="1381" spans="1:8" ht="12.75">
      <c r="A1381" s="145" t="s">
        <v>22</v>
      </c>
      <c r="C1381" s="151" t="s">
        <v>23</v>
      </c>
      <c r="D1381" s="129">
        <v>394.1319977636449</v>
      </c>
      <c r="F1381" s="129">
        <v>252.66666666666669</v>
      </c>
      <c r="G1381" s="129">
        <v>253.33333333333331</v>
      </c>
      <c r="H1381" s="129">
        <v>141.04323302124888</v>
      </c>
    </row>
    <row r="1382" spans="1:8" ht="12.75">
      <c r="A1382" s="128">
        <v>38390.876076388886</v>
      </c>
      <c r="C1382" s="151" t="s">
        <v>24</v>
      </c>
      <c r="D1382" s="129">
        <v>20.415284467218342</v>
      </c>
      <c r="F1382" s="129">
        <v>6.5064070986477125</v>
      </c>
      <c r="G1382" s="129">
        <v>7.023769168568492</v>
      </c>
      <c r="H1382" s="129">
        <v>20.415284467218342</v>
      </c>
    </row>
    <row r="1384" spans="3:8" ht="12.75">
      <c r="C1384" s="151" t="s">
        <v>25</v>
      </c>
      <c r="D1384" s="129">
        <v>5.179808942957502</v>
      </c>
      <c r="F1384" s="129">
        <v>2.5750951577761403</v>
      </c>
      <c r="G1384" s="129">
        <v>2.7725404612770377</v>
      </c>
      <c r="H1384" s="129">
        <v>14.474487027777275</v>
      </c>
    </row>
    <row r="1385" spans="1:10" ht="12.75">
      <c r="A1385" s="145" t="s">
        <v>14</v>
      </c>
      <c r="C1385" s="146" t="s">
        <v>15</v>
      </c>
      <c r="D1385" s="146" t="s">
        <v>16</v>
      </c>
      <c r="F1385" s="146" t="s">
        <v>17</v>
      </c>
      <c r="G1385" s="146" t="s">
        <v>18</v>
      </c>
      <c r="H1385" s="146" t="s">
        <v>19</v>
      </c>
      <c r="I1385" s="147" t="s">
        <v>20</v>
      </c>
      <c r="J1385" s="146" t="s">
        <v>21</v>
      </c>
    </row>
    <row r="1386" spans="1:8" ht="12.75">
      <c r="A1386" s="148" t="s">
        <v>131</v>
      </c>
      <c r="C1386" s="149">
        <v>251.61100000003353</v>
      </c>
      <c r="D1386" s="129">
        <v>3115027.9638519287</v>
      </c>
      <c r="F1386" s="129">
        <v>23900</v>
      </c>
      <c r="G1386" s="129">
        <v>22300</v>
      </c>
      <c r="H1386" s="150" t="s">
        <v>593</v>
      </c>
    </row>
    <row r="1388" spans="4:8" ht="12.75">
      <c r="D1388" s="129">
        <v>3243339.170902252</v>
      </c>
      <c r="F1388" s="129">
        <v>23300</v>
      </c>
      <c r="G1388" s="129">
        <v>22200</v>
      </c>
      <c r="H1388" s="150" t="s">
        <v>594</v>
      </c>
    </row>
    <row r="1390" spans="4:8" ht="12.75">
      <c r="D1390" s="129">
        <v>3020044.5673446655</v>
      </c>
      <c r="F1390" s="129">
        <v>23400</v>
      </c>
      <c r="G1390" s="129">
        <v>22200</v>
      </c>
      <c r="H1390" s="150" t="s">
        <v>595</v>
      </c>
    </row>
    <row r="1392" spans="1:10" ht="12.75">
      <c r="A1392" s="145" t="s">
        <v>22</v>
      </c>
      <c r="C1392" s="151" t="s">
        <v>23</v>
      </c>
      <c r="D1392" s="129">
        <v>3126137.2340329485</v>
      </c>
      <c r="F1392" s="129">
        <v>23533.333333333336</v>
      </c>
      <c r="G1392" s="129">
        <v>22233.333333333336</v>
      </c>
      <c r="H1392" s="129">
        <v>3103260.3081475897</v>
      </c>
      <c r="I1392" s="129">
        <v>-0.0001</v>
      </c>
      <c r="J1392" s="129">
        <v>-0.0001</v>
      </c>
    </row>
    <row r="1393" spans="1:8" ht="12.75">
      <c r="A1393" s="128">
        <v>38390.876597222225</v>
      </c>
      <c r="C1393" s="151" t="s">
        <v>24</v>
      </c>
      <c r="D1393" s="129">
        <v>112061.06329788089</v>
      </c>
      <c r="F1393" s="129">
        <v>321.4550253664318</v>
      </c>
      <c r="G1393" s="129">
        <v>57.73502691896257</v>
      </c>
      <c r="H1393" s="129">
        <v>112061.06329788089</v>
      </c>
    </row>
    <row r="1395" spans="3:8" ht="12.75">
      <c r="C1395" s="151" t="s">
        <v>25</v>
      </c>
      <c r="D1395" s="129">
        <v>3.584649518195138</v>
      </c>
      <c r="F1395" s="129">
        <v>1.3659561984409283</v>
      </c>
      <c r="G1395" s="129">
        <v>0.2596777822442094</v>
      </c>
      <c r="H1395" s="129">
        <v>3.6110751973872546</v>
      </c>
    </row>
    <row r="1396" spans="1:10" ht="12.75">
      <c r="A1396" s="145" t="s">
        <v>14</v>
      </c>
      <c r="C1396" s="146" t="s">
        <v>15</v>
      </c>
      <c r="D1396" s="146" t="s">
        <v>16</v>
      </c>
      <c r="F1396" s="146" t="s">
        <v>17</v>
      </c>
      <c r="G1396" s="146" t="s">
        <v>18</v>
      </c>
      <c r="H1396" s="146" t="s">
        <v>19</v>
      </c>
      <c r="I1396" s="147" t="s">
        <v>20</v>
      </c>
      <c r="J1396" s="146" t="s">
        <v>21</v>
      </c>
    </row>
    <row r="1397" spans="1:8" ht="12.75">
      <c r="A1397" s="148" t="s">
        <v>134</v>
      </c>
      <c r="C1397" s="149">
        <v>257.6099999998696</v>
      </c>
      <c r="D1397" s="129">
        <v>298049.13783979416</v>
      </c>
      <c r="F1397" s="129">
        <v>10900</v>
      </c>
      <c r="G1397" s="129">
        <v>8747.5</v>
      </c>
      <c r="H1397" s="150" t="s">
        <v>596</v>
      </c>
    </row>
    <row r="1399" spans="4:8" ht="12.75">
      <c r="D1399" s="129">
        <v>315819.61737155914</v>
      </c>
      <c r="F1399" s="129">
        <v>10645</v>
      </c>
      <c r="G1399" s="129">
        <v>8680</v>
      </c>
      <c r="H1399" s="150" t="s">
        <v>597</v>
      </c>
    </row>
    <row r="1401" spans="4:8" ht="12.75">
      <c r="D1401" s="129">
        <v>306140.2065143585</v>
      </c>
      <c r="F1401" s="129">
        <v>10735</v>
      </c>
      <c r="G1401" s="129">
        <v>8725</v>
      </c>
      <c r="H1401" s="150" t="s">
        <v>598</v>
      </c>
    </row>
    <row r="1403" spans="1:10" ht="12.75">
      <c r="A1403" s="145" t="s">
        <v>22</v>
      </c>
      <c r="C1403" s="151" t="s">
        <v>23</v>
      </c>
      <c r="D1403" s="129">
        <v>306669.6539085706</v>
      </c>
      <c r="F1403" s="129">
        <v>10760</v>
      </c>
      <c r="G1403" s="129">
        <v>8717.5</v>
      </c>
      <c r="H1403" s="129">
        <v>296930.9039085706</v>
      </c>
      <c r="I1403" s="129">
        <v>-0.0001</v>
      </c>
      <c r="J1403" s="129">
        <v>-0.0001</v>
      </c>
    </row>
    <row r="1404" spans="1:8" ht="12.75">
      <c r="A1404" s="128">
        <v>38390.877233796295</v>
      </c>
      <c r="C1404" s="151" t="s">
        <v>24</v>
      </c>
      <c r="D1404" s="129">
        <v>8897.062526736647</v>
      </c>
      <c r="F1404" s="129">
        <v>129.32517156377563</v>
      </c>
      <c r="G1404" s="129">
        <v>34.3693177121688</v>
      </c>
      <c r="H1404" s="129">
        <v>8897.062526736647</v>
      </c>
    </row>
    <row r="1406" spans="3:8" ht="12.75">
      <c r="C1406" s="151" t="s">
        <v>25</v>
      </c>
      <c r="D1406" s="129">
        <v>2.9011877808389825</v>
      </c>
      <c r="F1406" s="129">
        <v>1.2019067989198478</v>
      </c>
      <c r="G1406" s="129">
        <v>0.3942565840225844</v>
      </c>
      <c r="H1406" s="129">
        <v>2.9963410374678223</v>
      </c>
    </row>
    <row r="1407" spans="1:10" ht="12.75">
      <c r="A1407" s="145" t="s">
        <v>14</v>
      </c>
      <c r="C1407" s="146" t="s">
        <v>15</v>
      </c>
      <c r="D1407" s="146" t="s">
        <v>16</v>
      </c>
      <c r="F1407" s="146" t="s">
        <v>17</v>
      </c>
      <c r="G1407" s="146" t="s">
        <v>18</v>
      </c>
      <c r="H1407" s="146" t="s">
        <v>19</v>
      </c>
      <c r="I1407" s="147" t="s">
        <v>20</v>
      </c>
      <c r="J1407" s="146" t="s">
        <v>21</v>
      </c>
    </row>
    <row r="1408" spans="1:8" ht="12.75">
      <c r="A1408" s="148" t="s">
        <v>133</v>
      </c>
      <c r="C1408" s="149">
        <v>259.9399999999441</v>
      </c>
      <c r="D1408" s="129">
        <v>3258402.105354309</v>
      </c>
      <c r="F1408" s="129">
        <v>22200</v>
      </c>
      <c r="G1408" s="129">
        <v>20200</v>
      </c>
      <c r="H1408" s="150" t="s">
        <v>599</v>
      </c>
    </row>
    <row r="1410" spans="4:8" ht="12.75">
      <c r="D1410" s="129">
        <v>3417892.1305732727</v>
      </c>
      <c r="F1410" s="129">
        <v>23100</v>
      </c>
      <c r="G1410" s="129">
        <v>20725</v>
      </c>
      <c r="H1410" s="150" t="s">
        <v>600</v>
      </c>
    </row>
    <row r="1412" spans="4:8" ht="12.75">
      <c r="D1412" s="129">
        <v>3445848.072605133</v>
      </c>
      <c r="F1412" s="129">
        <v>23600</v>
      </c>
      <c r="G1412" s="129">
        <v>20700</v>
      </c>
      <c r="H1412" s="150" t="s">
        <v>601</v>
      </c>
    </row>
    <row r="1414" spans="1:10" ht="12.75">
      <c r="A1414" s="145" t="s">
        <v>22</v>
      </c>
      <c r="C1414" s="151" t="s">
        <v>23</v>
      </c>
      <c r="D1414" s="129">
        <v>3374047.4361775713</v>
      </c>
      <c r="F1414" s="129">
        <v>22966.666666666664</v>
      </c>
      <c r="G1414" s="129">
        <v>20541.666666666668</v>
      </c>
      <c r="H1414" s="129">
        <v>3352281.022036157</v>
      </c>
      <c r="I1414" s="129">
        <v>-0.0001</v>
      </c>
      <c r="J1414" s="129">
        <v>-0.0001</v>
      </c>
    </row>
    <row r="1415" spans="1:8" ht="12.75">
      <c r="A1415" s="128">
        <v>38390.877905092595</v>
      </c>
      <c r="C1415" s="151" t="s">
        <v>24</v>
      </c>
      <c r="D1415" s="129">
        <v>101122.527557612</v>
      </c>
      <c r="F1415" s="129">
        <v>709.4598884597588</v>
      </c>
      <c r="G1415" s="129">
        <v>296.1559273986144</v>
      </c>
      <c r="H1415" s="129">
        <v>101122.527557612</v>
      </c>
    </row>
    <row r="1417" spans="3:8" ht="12.75">
      <c r="C1417" s="151" t="s">
        <v>25</v>
      </c>
      <c r="D1417" s="129">
        <v>2.9970689348746333</v>
      </c>
      <c r="F1417" s="129">
        <v>3.089085145688356</v>
      </c>
      <c r="G1417" s="129">
        <v>1.4417327094455872</v>
      </c>
      <c r="H1417" s="129">
        <v>3.016528951268851</v>
      </c>
    </row>
    <row r="1418" spans="1:10" ht="12.75">
      <c r="A1418" s="145" t="s">
        <v>14</v>
      </c>
      <c r="C1418" s="146" t="s">
        <v>15</v>
      </c>
      <c r="D1418" s="146" t="s">
        <v>16</v>
      </c>
      <c r="F1418" s="146" t="s">
        <v>17</v>
      </c>
      <c r="G1418" s="146" t="s">
        <v>18</v>
      </c>
      <c r="H1418" s="146" t="s">
        <v>19</v>
      </c>
      <c r="I1418" s="147" t="s">
        <v>20</v>
      </c>
      <c r="J1418" s="146" t="s">
        <v>21</v>
      </c>
    </row>
    <row r="1419" spans="1:8" ht="12.75">
      <c r="A1419" s="148" t="s">
        <v>135</v>
      </c>
      <c r="C1419" s="149">
        <v>285.2129999999888</v>
      </c>
      <c r="D1419" s="129">
        <v>676003.5100774765</v>
      </c>
      <c r="F1419" s="129">
        <v>12200</v>
      </c>
      <c r="G1419" s="129">
        <v>10975</v>
      </c>
      <c r="H1419" s="150" t="s">
        <v>602</v>
      </c>
    </row>
    <row r="1421" spans="4:8" ht="12.75">
      <c r="D1421" s="129">
        <v>621695.3364152908</v>
      </c>
      <c r="F1421" s="129">
        <v>11900</v>
      </c>
      <c r="G1421" s="129">
        <v>10925</v>
      </c>
      <c r="H1421" s="150" t="s">
        <v>603</v>
      </c>
    </row>
    <row r="1423" spans="4:8" ht="12.75">
      <c r="D1423" s="129">
        <v>593357.0846862793</v>
      </c>
      <c r="F1423" s="129">
        <v>11600</v>
      </c>
      <c r="G1423" s="129">
        <v>10950</v>
      </c>
      <c r="H1423" s="150" t="s">
        <v>604</v>
      </c>
    </row>
    <row r="1425" spans="1:10" ht="12.75">
      <c r="A1425" s="145" t="s">
        <v>22</v>
      </c>
      <c r="C1425" s="151" t="s">
        <v>23</v>
      </c>
      <c r="D1425" s="129">
        <v>630351.9770596822</v>
      </c>
      <c r="F1425" s="129">
        <v>11900</v>
      </c>
      <c r="G1425" s="129">
        <v>10950</v>
      </c>
      <c r="H1425" s="129">
        <v>618977.1896963773</v>
      </c>
      <c r="I1425" s="129">
        <v>-0.0001</v>
      </c>
      <c r="J1425" s="129">
        <v>-0.0001</v>
      </c>
    </row>
    <row r="1426" spans="1:8" ht="12.75">
      <c r="A1426" s="128">
        <v>38390.87857638889</v>
      </c>
      <c r="C1426" s="151" t="s">
        <v>24</v>
      </c>
      <c r="D1426" s="129">
        <v>41997.74967686017</v>
      </c>
      <c r="F1426" s="129">
        <v>300</v>
      </c>
      <c r="G1426" s="129">
        <v>25</v>
      </c>
      <c r="H1426" s="129">
        <v>41997.74967686017</v>
      </c>
    </row>
    <row r="1428" spans="3:8" ht="12.75">
      <c r="C1428" s="151" t="s">
        <v>25</v>
      </c>
      <c r="D1428" s="129">
        <v>6.662587126760733</v>
      </c>
      <c r="F1428" s="129">
        <v>2.5210084033613445</v>
      </c>
      <c r="G1428" s="129">
        <v>0.228310502283105</v>
      </c>
      <c r="H1428" s="129">
        <v>6.785023806363695</v>
      </c>
    </row>
    <row r="1429" spans="1:10" ht="12.75">
      <c r="A1429" s="145" t="s">
        <v>14</v>
      </c>
      <c r="C1429" s="146" t="s">
        <v>15</v>
      </c>
      <c r="D1429" s="146" t="s">
        <v>16</v>
      </c>
      <c r="F1429" s="146" t="s">
        <v>17</v>
      </c>
      <c r="G1429" s="146" t="s">
        <v>18</v>
      </c>
      <c r="H1429" s="146" t="s">
        <v>19</v>
      </c>
      <c r="I1429" s="147" t="s">
        <v>20</v>
      </c>
      <c r="J1429" s="146" t="s">
        <v>21</v>
      </c>
    </row>
    <row r="1430" spans="1:8" ht="12.75">
      <c r="A1430" s="148" t="s">
        <v>131</v>
      </c>
      <c r="C1430" s="149">
        <v>288.1579999998212</v>
      </c>
      <c r="D1430" s="129">
        <v>334925.53044080734</v>
      </c>
      <c r="F1430" s="129">
        <v>3740.0000000037253</v>
      </c>
      <c r="G1430" s="129">
        <v>3350</v>
      </c>
      <c r="H1430" s="150" t="s">
        <v>605</v>
      </c>
    </row>
    <row r="1432" spans="4:8" ht="12.75">
      <c r="D1432" s="129">
        <v>341512.26423978806</v>
      </c>
      <c r="F1432" s="129">
        <v>3740.0000000037253</v>
      </c>
      <c r="G1432" s="129">
        <v>3350</v>
      </c>
      <c r="H1432" s="150" t="s">
        <v>606</v>
      </c>
    </row>
    <row r="1434" spans="4:8" ht="12.75">
      <c r="D1434" s="129">
        <v>306768.03455734253</v>
      </c>
      <c r="F1434" s="129">
        <v>3740.0000000037253</v>
      </c>
      <c r="G1434" s="129">
        <v>3350</v>
      </c>
      <c r="H1434" s="150" t="s">
        <v>607</v>
      </c>
    </row>
    <row r="1436" spans="1:10" ht="12.75">
      <c r="A1436" s="145" t="s">
        <v>22</v>
      </c>
      <c r="C1436" s="151" t="s">
        <v>23</v>
      </c>
      <c r="D1436" s="129">
        <v>327735.276412646</v>
      </c>
      <c r="F1436" s="129">
        <v>3740.0000000037253</v>
      </c>
      <c r="G1436" s="129">
        <v>3350</v>
      </c>
      <c r="H1436" s="129">
        <v>324193.2963241486</v>
      </c>
      <c r="I1436" s="129">
        <v>-0.0001</v>
      </c>
      <c r="J1436" s="129">
        <v>-0.0001</v>
      </c>
    </row>
    <row r="1437" spans="1:8" ht="12.75">
      <c r="A1437" s="128">
        <v>38390.87900462963</v>
      </c>
      <c r="C1437" s="151" t="s">
        <v>24</v>
      </c>
      <c r="D1437" s="129">
        <v>18454.408383872673</v>
      </c>
      <c r="H1437" s="129">
        <v>18454.408383872673</v>
      </c>
    </row>
    <row r="1439" spans="3:8" ht="12.75">
      <c r="C1439" s="151" t="s">
        <v>25</v>
      </c>
      <c r="D1439" s="129">
        <v>5.630888620191449</v>
      </c>
      <c r="F1439" s="129">
        <v>0</v>
      </c>
      <c r="G1439" s="129">
        <v>0</v>
      </c>
      <c r="H1439" s="129">
        <v>5.692409002011198</v>
      </c>
    </row>
    <row r="1440" spans="1:10" ht="12.75">
      <c r="A1440" s="145" t="s">
        <v>14</v>
      </c>
      <c r="C1440" s="146" t="s">
        <v>15</v>
      </c>
      <c r="D1440" s="146" t="s">
        <v>16</v>
      </c>
      <c r="F1440" s="146" t="s">
        <v>17</v>
      </c>
      <c r="G1440" s="146" t="s">
        <v>18</v>
      </c>
      <c r="H1440" s="146" t="s">
        <v>19</v>
      </c>
      <c r="I1440" s="147" t="s">
        <v>20</v>
      </c>
      <c r="J1440" s="146" t="s">
        <v>21</v>
      </c>
    </row>
    <row r="1441" spans="1:8" ht="12.75">
      <c r="A1441" s="148" t="s">
        <v>132</v>
      </c>
      <c r="C1441" s="149">
        <v>334.94100000010803</v>
      </c>
      <c r="D1441" s="129">
        <v>1223268.2094860077</v>
      </c>
      <c r="F1441" s="129">
        <v>29300</v>
      </c>
      <c r="G1441" s="129">
        <v>100300</v>
      </c>
      <c r="H1441" s="150" t="s">
        <v>608</v>
      </c>
    </row>
    <row r="1443" spans="4:8" ht="12.75">
      <c r="D1443" s="129">
        <v>1194251.0976638794</v>
      </c>
      <c r="F1443" s="129">
        <v>29000</v>
      </c>
      <c r="G1443" s="129">
        <v>102900</v>
      </c>
      <c r="H1443" s="150" t="s">
        <v>609</v>
      </c>
    </row>
    <row r="1445" spans="4:8" ht="12.75">
      <c r="D1445" s="129">
        <v>1207990.1151542664</v>
      </c>
      <c r="F1445" s="129">
        <v>29400</v>
      </c>
      <c r="G1445" s="129">
        <v>108700</v>
      </c>
      <c r="H1445" s="150" t="s">
        <v>610</v>
      </c>
    </row>
    <row r="1447" spans="1:10" ht="12.75">
      <c r="A1447" s="145" t="s">
        <v>22</v>
      </c>
      <c r="C1447" s="151" t="s">
        <v>23</v>
      </c>
      <c r="D1447" s="129">
        <v>1208503.1407680511</v>
      </c>
      <c r="F1447" s="129">
        <v>29233.333333333336</v>
      </c>
      <c r="G1447" s="129">
        <v>103966.66666666666</v>
      </c>
      <c r="H1447" s="129">
        <v>1125910.2074347178</v>
      </c>
      <c r="I1447" s="129">
        <v>-0.0001</v>
      </c>
      <c r="J1447" s="129">
        <v>-0.0001</v>
      </c>
    </row>
    <row r="1448" spans="1:8" ht="12.75">
      <c r="A1448" s="128">
        <v>38390.879479166666</v>
      </c>
      <c r="C1448" s="151" t="s">
        <v>24</v>
      </c>
      <c r="D1448" s="129">
        <v>14515.357077405411</v>
      </c>
      <c r="F1448" s="129">
        <v>208.16659994661327</v>
      </c>
      <c r="G1448" s="129">
        <v>4300.387579432037</v>
      </c>
      <c r="H1448" s="129">
        <v>14515.357077405411</v>
      </c>
    </row>
    <row r="1450" spans="3:8" ht="12.75">
      <c r="C1450" s="151" t="s">
        <v>25</v>
      </c>
      <c r="D1450" s="129">
        <v>1.2011021393109773</v>
      </c>
      <c r="F1450" s="129">
        <v>0.7120864308322006</v>
      </c>
      <c r="G1450" s="129">
        <v>4.136313798748353</v>
      </c>
      <c r="H1450" s="129">
        <v>1.2892108963535653</v>
      </c>
    </row>
    <row r="1451" spans="1:10" ht="12.75">
      <c r="A1451" s="145" t="s">
        <v>14</v>
      </c>
      <c r="C1451" s="146" t="s">
        <v>15</v>
      </c>
      <c r="D1451" s="146" t="s">
        <v>16</v>
      </c>
      <c r="F1451" s="146" t="s">
        <v>17</v>
      </c>
      <c r="G1451" s="146" t="s">
        <v>18</v>
      </c>
      <c r="H1451" s="146" t="s">
        <v>19</v>
      </c>
      <c r="I1451" s="147" t="s">
        <v>20</v>
      </c>
      <c r="J1451" s="146" t="s">
        <v>21</v>
      </c>
    </row>
    <row r="1452" spans="1:8" ht="12.75">
      <c r="A1452" s="148" t="s">
        <v>136</v>
      </c>
      <c r="C1452" s="149">
        <v>393.36599999992177</v>
      </c>
      <c r="D1452" s="129">
        <v>3237914.4732666016</v>
      </c>
      <c r="F1452" s="129">
        <v>13000</v>
      </c>
      <c r="G1452" s="129">
        <v>14000</v>
      </c>
      <c r="H1452" s="150" t="s">
        <v>611</v>
      </c>
    </row>
    <row r="1454" spans="4:8" ht="12.75">
      <c r="D1454" s="129">
        <v>3155242.208797455</v>
      </c>
      <c r="F1454" s="129">
        <v>13600</v>
      </c>
      <c r="G1454" s="129">
        <v>13600</v>
      </c>
      <c r="H1454" s="150" t="s">
        <v>612</v>
      </c>
    </row>
    <row r="1456" spans="4:8" ht="12.75">
      <c r="D1456" s="129">
        <v>3157693.462589264</v>
      </c>
      <c r="F1456" s="129">
        <v>13400</v>
      </c>
      <c r="G1456" s="129">
        <v>13800</v>
      </c>
      <c r="H1456" s="150" t="s">
        <v>613</v>
      </c>
    </row>
    <row r="1458" spans="1:10" ht="12.75">
      <c r="A1458" s="145" t="s">
        <v>22</v>
      </c>
      <c r="C1458" s="151" t="s">
        <v>23</v>
      </c>
      <c r="D1458" s="129">
        <v>3183616.7148844404</v>
      </c>
      <c r="F1458" s="129">
        <v>13333.333333333332</v>
      </c>
      <c r="G1458" s="129">
        <v>13800</v>
      </c>
      <c r="H1458" s="129">
        <v>3170050.0482177734</v>
      </c>
      <c r="I1458" s="129">
        <v>-0.0001</v>
      </c>
      <c r="J1458" s="129">
        <v>-0.0001</v>
      </c>
    </row>
    <row r="1459" spans="1:8" ht="12.75">
      <c r="A1459" s="128">
        <v>38390.879953703705</v>
      </c>
      <c r="C1459" s="151" t="s">
        <v>24</v>
      </c>
      <c r="D1459" s="129">
        <v>47039.20795765309</v>
      </c>
      <c r="F1459" s="129">
        <v>305.5050463303894</v>
      </c>
      <c r="G1459" s="129">
        <v>200</v>
      </c>
      <c r="H1459" s="129">
        <v>47039.20795765309</v>
      </c>
    </row>
    <row r="1461" spans="3:8" ht="12.75">
      <c r="C1461" s="151" t="s">
        <v>25</v>
      </c>
      <c r="D1461" s="129">
        <v>1.4775399229979396</v>
      </c>
      <c r="F1461" s="129">
        <v>2.2912878474779212</v>
      </c>
      <c r="G1461" s="129">
        <v>1.4492753623188406</v>
      </c>
      <c r="H1461" s="129">
        <v>1.4838632590075005</v>
      </c>
    </row>
    <row r="1462" spans="1:10" ht="12.75">
      <c r="A1462" s="145" t="s">
        <v>14</v>
      </c>
      <c r="C1462" s="146" t="s">
        <v>15</v>
      </c>
      <c r="D1462" s="146" t="s">
        <v>16</v>
      </c>
      <c r="F1462" s="146" t="s">
        <v>17</v>
      </c>
      <c r="G1462" s="146" t="s">
        <v>18</v>
      </c>
      <c r="H1462" s="146" t="s">
        <v>19</v>
      </c>
      <c r="I1462" s="147" t="s">
        <v>20</v>
      </c>
      <c r="J1462" s="146" t="s">
        <v>21</v>
      </c>
    </row>
    <row r="1463" spans="1:8" ht="12.75">
      <c r="A1463" s="148" t="s">
        <v>130</v>
      </c>
      <c r="C1463" s="149">
        <v>396.15199999976903</v>
      </c>
      <c r="D1463" s="129">
        <v>3585353.5059661865</v>
      </c>
      <c r="F1463" s="129">
        <v>77100</v>
      </c>
      <c r="G1463" s="129">
        <v>77500</v>
      </c>
      <c r="H1463" s="150" t="s">
        <v>614</v>
      </c>
    </row>
    <row r="1465" spans="4:8" ht="12.75">
      <c r="D1465" s="129">
        <v>3656935.95835495</v>
      </c>
      <c r="F1465" s="129">
        <v>76500</v>
      </c>
      <c r="G1465" s="129">
        <v>77700</v>
      </c>
      <c r="H1465" s="150" t="s">
        <v>615</v>
      </c>
    </row>
    <row r="1467" spans="4:8" ht="12.75">
      <c r="D1467" s="129">
        <v>3624786.372707367</v>
      </c>
      <c r="F1467" s="129">
        <v>77100</v>
      </c>
      <c r="G1467" s="129">
        <v>77700</v>
      </c>
      <c r="H1467" s="150" t="s">
        <v>616</v>
      </c>
    </row>
    <row r="1469" spans="1:10" ht="12.75">
      <c r="A1469" s="145" t="s">
        <v>22</v>
      </c>
      <c r="C1469" s="151" t="s">
        <v>23</v>
      </c>
      <c r="D1469" s="129">
        <v>3622358.6123428345</v>
      </c>
      <c r="F1469" s="129">
        <v>76900</v>
      </c>
      <c r="G1469" s="129">
        <v>77633.33333333333</v>
      </c>
      <c r="H1469" s="129">
        <v>3545095.8695762865</v>
      </c>
      <c r="I1469" s="129">
        <v>-0.0001</v>
      </c>
      <c r="J1469" s="129">
        <v>-0.0001</v>
      </c>
    </row>
    <row r="1470" spans="1:8" ht="12.75">
      <c r="A1470" s="128">
        <v>38390.88041666667</v>
      </c>
      <c r="C1470" s="151" t="s">
        <v>24</v>
      </c>
      <c r="D1470" s="129">
        <v>35852.92718579614</v>
      </c>
      <c r="F1470" s="129">
        <v>346.41016151377545</v>
      </c>
      <c r="G1470" s="129">
        <v>115.47005383792514</v>
      </c>
      <c r="H1470" s="129">
        <v>35852.92718579614</v>
      </c>
    </row>
    <row r="1472" spans="3:8" ht="12.75">
      <c r="C1472" s="151" t="s">
        <v>25</v>
      </c>
      <c r="D1472" s="129">
        <v>0.9897674698366634</v>
      </c>
      <c r="F1472" s="129">
        <v>0.45046835047305</v>
      </c>
      <c r="G1472" s="129">
        <v>0.14873772499518054</v>
      </c>
      <c r="H1472" s="129">
        <v>1.0113387198773085</v>
      </c>
    </row>
    <row r="1473" spans="1:10" ht="12.75">
      <c r="A1473" s="145" t="s">
        <v>14</v>
      </c>
      <c r="C1473" s="146" t="s">
        <v>15</v>
      </c>
      <c r="D1473" s="146" t="s">
        <v>16</v>
      </c>
      <c r="F1473" s="146" t="s">
        <v>17</v>
      </c>
      <c r="G1473" s="146" t="s">
        <v>18</v>
      </c>
      <c r="H1473" s="146" t="s">
        <v>19</v>
      </c>
      <c r="I1473" s="147" t="s">
        <v>20</v>
      </c>
      <c r="J1473" s="146" t="s">
        <v>21</v>
      </c>
    </row>
    <row r="1474" spans="1:8" ht="12.75">
      <c r="A1474" s="148" t="s">
        <v>137</v>
      </c>
      <c r="C1474" s="149">
        <v>589.5920000001788</v>
      </c>
      <c r="D1474" s="129">
        <v>288091.2934484482</v>
      </c>
      <c r="F1474" s="129">
        <v>3080</v>
      </c>
      <c r="G1474" s="129">
        <v>2870</v>
      </c>
      <c r="H1474" s="150" t="s">
        <v>617</v>
      </c>
    </row>
    <row r="1476" spans="4:8" ht="12.75">
      <c r="D1476" s="129">
        <v>296126.1766023636</v>
      </c>
      <c r="F1476" s="129">
        <v>3120</v>
      </c>
      <c r="G1476" s="129">
        <v>2930</v>
      </c>
      <c r="H1476" s="150" t="s">
        <v>618</v>
      </c>
    </row>
    <row r="1478" spans="4:8" ht="12.75">
      <c r="D1478" s="129">
        <v>294102.57238197327</v>
      </c>
      <c r="F1478" s="129">
        <v>3209.9999999962747</v>
      </c>
      <c r="G1478" s="129">
        <v>2900</v>
      </c>
      <c r="H1478" s="150" t="s">
        <v>619</v>
      </c>
    </row>
    <row r="1480" spans="1:10" ht="12.75">
      <c r="A1480" s="145" t="s">
        <v>22</v>
      </c>
      <c r="C1480" s="151" t="s">
        <v>23</v>
      </c>
      <c r="D1480" s="129">
        <v>292773.34747759503</v>
      </c>
      <c r="F1480" s="129">
        <v>3136.6666666654246</v>
      </c>
      <c r="G1480" s="129">
        <v>2900</v>
      </c>
      <c r="H1480" s="129">
        <v>289755.01414426224</v>
      </c>
      <c r="I1480" s="129">
        <v>-0.0001</v>
      </c>
      <c r="J1480" s="129">
        <v>-0.0001</v>
      </c>
    </row>
    <row r="1481" spans="1:8" ht="12.75">
      <c r="A1481" s="128">
        <v>38390.88092592593</v>
      </c>
      <c r="C1481" s="151" t="s">
        <v>24</v>
      </c>
      <c r="D1481" s="129">
        <v>4179.1106660463665</v>
      </c>
      <c r="F1481" s="129">
        <v>66.58328118276484</v>
      </c>
      <c r="G1481" s="129">
        <v>30</v>
      </c>
      <c r="H1481" s="129">
        <v>4179.1106660463665</v>
      </c>
    </row>
    <row r="1483" spans="3:8" ht="12.75">
      <c r="C1483" s="151" t="s">
        <v>25</v>
      </c>
      <c r="D1483" s="129">
        <v>1.4274218271750914</v>
      </c>
      <c r="F1483" s="129">
        <v>2.122740101470496</v>
      </c>
      <c r="G1483" s="129">
        <v>1.0344827586206897</v>
      </c>
      <c r="H1483" s="129">
        <v>1.4422910603941042</v>
      </c>
    </row>
    <row r="1484" spans="1:10" ht="12.75">
      <c r="A1484" s="145" t="s">
        <v>14</v>
      </c>
      <c r="C1484" s="146" t="s">
        <v>15</v>
      </c>
      <c r="D1484" s="146" t="s">
        <v>16</v>
      </c>
      <c r="F1484" s="146" t="s">
        <v>17</v>
      </c>
      <c r="G1484" s="146" t="s">
        <v>18</v>
      </c>
      <c r="H1484" s="146" t="s">
        <v>19</v>
      </c>
      <c r="I1484" s="147" t="s">
        <v>20</v>
      </c>
      <c r="J1484" s="146" t="s">
        <v>21</v>
      </c>
    </row>
    <row r="1485" spans="1:8" ht="12.75">
      <c r="A1485" s="148" t="s">
        <v>138</v>
      </c>
      <c r="C1485" s="149">
        <v>766.4900000002235</v>
      </c>
      <c r="D1485" s="129">
        <v>19292.48594725132</v>
      </c>
      <c r="F1485" s="129">
        <v>2094</v>
      </c>
      <c r="G1485" s="129">
        <v>1904</v>
      </c>
      <c r="H1485" s="150" t="s">
        <v>843</v>
      </c>
    </row>
    <row r="1487" spans="4:8" ht="12.75">
      <c r="D1487" s="129">
        <v>19120.970827907324</v>
      </c>
      <c r="F1487" s="129">
        <v>1894</v>
      </c>
      <c r="G1487" s="129">
        <v>1909</v>
      </c>
      <c r="H1487" s="150" t="s">
        <v>844</v>
      </c>
    </row>
    <row r="1489" spans="4:8" ht="12.75">
      <c r="D1489" s="129">
        <v>18985.248639523983</v>
      </c>
      <c r="F1489" s="129">
        <v>1968</v>
      </c>
      <c r="G1489" s="129">
        <v>1963</v>
      </c>
      <c r="H1489" s="150" t="s">
        <v>845</v>
      </c>
    </row>
    <row r="1491" spans="1:10" ht="12.75">
      <c r="A1491" s="145" t="s">
        <v>22</v>
      </c>
      <c r="C1491" s="151" t="s">
        <v>23</v>
      </c>
      <c r="D1491" s="129">
        <v>19132.90180489421</v>
      </c>
      <c r="F1491" s="129">
        <v>1985.3333333333335</v>
      </c>
      <c r="G1491" s="129">
        <v>1925.3333333333335</v>
      </c>
      <c r="H1491" s="129">
        <v>17178.739203268193</v>
      </c>
      <c r="I1491" s="129">
        <v>-0.0001</v>
      </c>
      <c r="J1491" s="129">
        <v>-0.0001</v>
      </c>
    </row>
    <row r="1492" spans="1:8" ht="12.75">
      <c r="A1492" s="128">
        <v>38390.881423611114</v>
      </c>
      <c r="C1492" s="151" t="s">
        <v>24</v>
      </c>
      <c r="D1492" s="129">
        <v>153.96574935314982</v>
      </c>
      <c r="F1492" s="129">
        <v>101.12039029460544</v>
      </c>
      <c r="G1492" s="129">
        <v>32.715949219506584</v>
      </c>
      <c r="H1492" s="129">
        <v>153.96574935314982</v>
      </c>
    </row>
    <row r="1494" spans="3:8" ht="12.75">
      <c r="C1494" s="151" t="s">
        <v>25</v>
      </c>
      <c r="D1494" s="129">
        <v>0.8047171878223159</v>
      </c>
      <c r="F1494" s="129">
        <v>5.093370901340098</v>
      </c>
      <c r="G1494" s="129">
        <v>1.6992355896558127</v>
      </c>
      <c r="H1494" s="129">
        <v>0.8962575630920478</v>
      </c>
    </row>
    <row r="1495" spans="1:16" ht="12.75">
      <c r="A1495" s="139" t="s">
        <v>83</v>
      </c>
      <c r="B1495" s="134" t="s">
        <v>156</v>
      </c>
      <c r="D1495" s="139" t="s">
        <v>84</v>
      </c>
      <c r="E1495" s="134" t="s">
        <v>85</v>
      </c>
      <c r="F1495" s="135" t="s">
        <v>42</v>
      </c>
      <c r="G1495" s="140" t="s">
        <v>87</v>
      </c>
      <c r="H1495" s="141">
        <v>1</v>
      </c>
      <c r="I1495" s="142" t="s">
        <v>88</v>
      </c>
      <c r="J1495" s="141">
        <v>13</v>
      </c>
      <c r="K1495" s="140" t="s">
        <v>89</v>
      </c>
      <c r="L1495" s="143">
        <v>1</v>
      </c>
      <c r="M1495" s="140" t="s">
        <v>90</v>
      </c>
      <c r="N1495" s="144">
        <v>1</v>
      </c>
      <c r="O1495" s="140" t="s">
        <v>91</v>
      </c>
      <c r="P1495" s="144">
        <v>1</v>
      </c>
    </row>
    <row r="1497" spans="1:10" ht="12.75">
      <c r="A1497" s="145" t="s">
        <v>14</v>
      </c>
      <c r="C1497" s="146" t="s">
        <v>15</v>
      </c>
      <c r="D1497" s="146" t="s">
        <v>16</v>
      </c>
      <c r="F1497" s="146" t="s">
        <v>17</v>
      </c>
      <c r="G1497" s="146" t="s">
        <v>18</v>
      </c>
      <c r="H1497" s="146" t="s">
        <v>19</v>
      </c>
      <c r="I1497" s="147" t="s">
        <v>20</v>
      </c>
      <c r="J1497" s="146" t="s">
        <v>21</v>
      </c>
    </row>
    <row r="1498" spans="1:8" ht="12.75">
      <c r="A1498" s="148" t="s">
        <v>115</v>
      </c>
      <c r="C1498" s="149">
        <v>178.2290000000503</v>
      </c>
      <c r="D1498" s="129">
        <v>319.93645241018385</v>
      </c>
      <c r="F1498" s="129">
        <v>309</v>
      </c>
      <c r="G1498" s="129">
        <v>294</v>
      </c>
      <c r="H1498" s="150" t="s">
        <v>846</v>
      </c>
    </row>
    <row r="1500" spans="4:8" ht="12.75">
      <c r="D1500" s="129">
        <v>327.8859387990087</v>
      </c>
      <c r="F1500" s="129">
        <v>339</v>
      </c>
      <c r="G1500" s="129">
        <v>319</v>
      </c>
      <c r="H1500" s="150" t="s">
        <v>624</v>
      </c>
    </row>
    <row r="1502" spans="4:8" ht="12.75">
      <c r="D1502" s="129">
        <v>331.6472138315439</v>
      </c>
      <c r="F1502" s="129">
        <v>261</v>
      </c>
      <c r="G1502" s="129">
        <v>260</v>
      </c>
      <c r="H1502" s="150" t="s">
        <v>625</v>
      </c>
    </row>
    <row r="1504" spans="1:8" ht="12.75">
      <c r="A1504" s="145" t="s">
        <v>22</v>
      </c>
      <c r="C1504" s="151" t="s">
        <v>23</v>
      </c>
      <c r="D1504" s="129">
        <v>326.48986834691215</v>
      </c>
      <c r="F1504" s="129">
        <v>303</v>
      </c>
      <c r="G1504" s="129">
        <v>291</v>
      </c>
      <c r="H1504" s="129">
        <v>31.08763371004066</v>
      </c>
    </row>
    <row r="1505" spans="1:8" ht="12.75">
      <c r="A1505" s="128">
        <v>38390.8837037037</v>
      </c>
      <c r="C1505" s="151" t="s">
        <v>24</v>
      </c>
      <c r="D1505" s="129">
        <v>5.978899798243763</v>
      </c>
      <c r="F1505" s="129">
        <v>39.344631145812</v>
      </c>
      <c r="G1505" s="129">
        <v>29.614185789921695</v>
      </c>
      <c r="H1505" s="129">
        <v>5.978899798243763</v>
      </c>
    </row>
    <row r="1507" spans="3:8" ht="12.75">
      <c r="C1507" s="151" t="s">
        <v>25</v>
      </c>
      <c r="D1507" s="129">
        <v>1.8312665653351539</v>
      </c>
      <c r="F1507" s="129">
        <v>12.98502678079604</v>
      </c>
      <c r="G1507" s="129">
        <v>10.176696147739415</v>
      </c>
      <c r="H1507" s="129">
        <v>19.232405573257584</v>
      </c>
    </row>
    <row r="1508" spans="1:10" ht="12.75">
      <c r="A1508" s="145" t="s">
        <v>14</v>
      </c>
      <c r="C1508" s="146" t="s">
        <v>15</v>
      </c>
      <c r="D1508" s="146" t="s">
        <v>16</v>
      </c>
      <c r="F1508" s="146" t="s">
        <v>17</v>
      </c>
      <c r="G1508" s="146" t="s">
        <v>18</v>
      </c>
      <c r="H1508" s="146" t="s">
        <v>19</v>
      </c>
      <c r="I1508" s="147" t="s">
        <v>20</v>
      </c>
      <c r="J1508" s="146" t="s">
        <v>21</v>
      </c>
    </row>
    <row r="1509" spans="1:8" ht="12.75">
      <c r="A1509" s="148" t="s">
        <v>131</v>
      </c>
      <c r="C1509" s="149">
        <v>251.61100000003353</v>
      </c>
      <c r="D1509" s="129">
        <v>2555882.1559906006</v>
      </c>
      <c r="F1509" s="129">
        <v>22400</v>
      </c>
      <c r="G1509" s="129">
        <v>20900</v>
      </c>
      <c r="H1509" s="150" t="s">
        <v>626</v>
      </c>
    </row>
    <row r="1511" spans="4:8" ht="12.75">
      <c r="D1511" s="129">
        <v>2565483.7991218567</v>
      </c>
      <c r="F1511" s="129">
        <v>22800</v>
      </c>
      <c r="G1511" s="129">
        <v>20700</v>
      </c>
      <c r="H1511" s="150" t="s">
        <v>627</v>
      </c>
    </row>
    <row r="1513" spans="4:8" ht="12.75">
      <c r="D1513" s="129">
        <v>2568629.855945587</v>
      </c>
      <c r="F1513" s="129">
        <v>22600</v>
      </c>
      <c r="G1513" s="129">
        <v>20900</v>
      </c>
      <c r="H1513" s="150" t="s">
        <v>628</v>
      </c>
    </row>
    <row r="1515" spans="1:10" ht="12.75">
      <c r="A1515" s="145" t="s">
        <v>22</v>
      </c>
      <c r="C1515" s="151" t="s">
        <v>23</v>
      </c>
      <c r="D1515" s="129">
        <v>2563331.937019348</v>
      </c>
      <c r="F1515" s="129">
        <v>22600</v>
      </c>
      <c r="G1515" s="129">
        <v>20833.333333333332</v>
      </c>
      <c r="H1515" s="129">
        <v>2541623.977910184</v>
      </c>
      <c r="I1515" s="129">
        <v>-0.0001</v>
      </c>
      <c r="J1515" s="129">
        <v>-0.0001</v>
      </c>
    </row>
    <row r="1516" spans="1:8" ht="12.75">
      <c r="A1516" s="128">
        <v>38390.88422453704</v>
      </c>
      <c r="C1516" s="151" t="s">
        <v>24</v>
      </c>
      <c r="D1516" s="129">
        <v>6640.696229939548</v>
      </c>
      <c r="F1516" s="129">
        <v>200</v>
      </c>
      <c r="G1516" s="129">
        <v>115.47005383792514</v>
      </c>
      <c r="H1516" s="129">
        <v>6640.696229939548</v>
      </c>
    </row>
    <row r="1518" spans="3:8" ht="12.75">
      <c r="C1518" s="151" t="s">
        <v>25</v>
      </c>
      <c r="D1518" s="129">
        <v>0.2590650135487866</v>
      </c>
      <c r="F1518" s="129">
        <v>0.8849557522123894</v>
      </c>
      <c r="G1518" s="129">
        <v>0.5542562584220407</v>
      </c>
      <c r="H1518" s="129">
        <v>0.2612776826019627</v>
      </c>
    </row>
    <row r="1519" spans="1:10" ht="12.75">
      <c r="A1519" s="145" t="s">
        <v>14</v>
      </c>
      <c r="C1519" s="146" t="s">
        <v>15</v>
      </c>
      <c r="D1519" s="146" t="s">
        <v>16</v>
      </c>
      <c r="F1519" s="146" t="s">
        <v>17</v>
      </c>
      <c r="G1519" s="146" t="s">
        <v>18</v>
      </c>
      <c r="H1519" s="146" t="s">
        <v>19</v>
      </c>
      <c r="I1519" s="147" t="s">
        <v>20</v>
      </c>
      <c r="J1519" s="146" t="s">
        <v>21</v>
      </c>
    </row>
    <row r="1520" spans="1:8" ht="12.75">
      <c r="A1520" s="148" t="s">
        <v>134</v>
      </c>
      <c r="C1520" s="149">
        <v>257.6099999998696</v>
      </c>
      <c r="D1520" s="129">
        <v>208751.08372592926</v>
      </c>
      <c r="F1520" s="129">
        <v>10195</v>
      </c>
      <c r="G1520" s="129">
        <v>8537.5</v>
      </c>
      <c r="H1520" s="150" t="s">
        <v>629</v>
      </c>
    </row>
    <row r="1522" spans="4:8" ht="12.75">
      <c r="D1522" s="129">
        <v>197900.94054460526</v>
      </c>
      <c r="F1522" s="129">
        <v>9950</v>
      </c>
      <c r="G1522" s="129">
        <v>8592.5</v>
      </c>
      <c r="H1522" s="150" t="s">
        <v>630</v>
      </c>
    </row>
    <row r="1524" spans="4:8" ht="12.75">
      <c r="D1524" s="129">
        <v>207675.34811973572</v>
      </c>
      <c r="F1524" s="129">
        <v>9745</v>
      </c>
      <c r="G1524" s="129">
        <v>8580</v>
      </c>
      <c r="H1524" s="150" t="s">
        <v>631</v>
      </c>
    </row>
    <row r="1526" spans="1:10" ht="12.75">
      <c r="A1526" s="145" t="s">
        <v>22</v>
      </c>
      <c r="C1526" s="151" t="s">
        <v>23</v>
      </c>
      <c r="D1526" s="129">
        <v>204775.79079675674</v>
      </c>
      <c r="F1526" s="129">
        <v>9963.333333333334</v>
      </c>
      <c r="G1526" s="129">
        <v>8570</v>
      </c>
      <c r="H1526" s="129">
        <v>195509.12413009006</v>
      </c>
      <c r="I1526" s="129">
        <v>-0.0001</v>
      </c>
      <c r="J1526" s="129">
        <v>-0.0001</v>
      </c>
    </row>
    <row r="1527" spans="1:8" ht="12.75">
      <c r="A1527" s="128">
        <v>38390.88486111111</v>
      </c>
      <c r="C1527" s="151" t="s">
        <v>24</v>
      </c>
      <c r="D1527" s="129">
        <v>5978.041172971476</v>
      </c>
      <c r="F1527" s="129">
        <v>225.29610146057416</v>
      </c>
      <c r="G1527" s="129">
        <v>28.831406486676993</v>
      </c>
      <c r="H1527" s="129">
        <v>5978.041172971476</v>
      </c>
    </row>
    <row r="1529" spans="3:8" ht="12.75">
      <c r="C1529" s="151" t="s">
        <v>25</v>
      </c>
      <c r="D1529" s="129">
        <v>2.919310505266113</v>
      </c>
      <c r="F1529" s="129">
        <v>2.261252272939854</v>
      </c>
      <c r="G1529" s="129">
        <v>0.336422479424469</v>
      </c>
      <c r="H1529" s="129">
        <v>3.0576788677104103</v>
      </c>
    </row>
    <row r="1530" spans="1:10" ht="12.75">
      <c r="A1530" s="145" t="s">
        <v>14</v>
      </c>
      <c r="C1530" s="146" t="s">
        <v>15</v>
      </c>
      <c r="D1530" s="146" t="s">
        <v>16</v>
      </c>
      <c r="F1530" s="146" t="s">
        <v>17</v>
      </c>
      <c r="G1530" s="146" t="s">
        <v>18</v>
      </c>
      <c r="H1530" s="146" t="s">
        <v>19</v>
      </c>
      <c r="I1530" s="147" t="s">
        <v>20</v>
      </c>
      <c r="J1530" s="146" t="s">
        <v>21</v>
      </c>
    </row>
    <row r="1531" spans="1:8" ht="12.75">
      <c r="A1531" s="148" t="s">
        <v>133</v>
      </c>
      <c r="C1531" s="149">
        <v>259.9399999999441</v>
      </c>
      <c r="D1531" s="129">
        <v>2059878.3396091461</v>
      </c>
      <c r="F1531" s="129">
        <v>19600</v>
      </c>
      <c r="G1531" s="129">
        <v>17800</v>
      </c>
      <c r="H1531" s="150" t="s">
        <v>632</v>
      </c>
    </row>
    <row r="1533" spans="4:8" ht="12.75">
      <c r="D1533" s="129">
        <v>2165726.282802582</v>
      </c>
      <c r="F1533" s="129">
        <v>19875</v>
      </c>
      <c r="G1533" s="129">
        <v>17600</v>
      </c>
      <c r="H1533" s="150" t="s">
        <v>633</v>
      </c>
    </row>
    <row r="1535" spans="4:8" ht="12.75">
      <c r="D1535" s="129">
        <v>2054820.301208496</v>
      </c>
      <c r="F1535" s="129">
        <v>19750</v>
      </c>
      <c r="G1535" s="129">
        <v>17400</v>
      </c>
      <c r="H1535" s="150" t="s">
        <v>634</v>
      </c>
    </row>
    <row r="1537" spans="1:10" ht="12.75">
      <c r="A1537" s="145" t="s">
        <v>22</v>
      </c>
      <c r="C1537" s="151" t="s">
        <v>23</v>
      </c>
      <c r="D1537" s="129">
        <v>2093474.9745400748</v>
      </c>
      <c r="F1537" s="129">
        <v>19741.666666666668</v>
      </c>
      <c r="G1537" s="129">
        <v>17600</v>
      </c>
      <c r="H1537" s="129">
        <v>2074793.3247084252</v>
      </c>
      <c r="I1537" s="129">
        <v>-0.0001</v>
      </c>
      <c r="J1537" s="129">
        <v>-0.0001</v>
      </c>
    </row>
    <row r="1538" spans="1:8" ht="12.75">
      <c r="A1538" s="128">
        <v>38390.88553240741</v>
      </c>
      <c r="C1538" s="151" t="s">
        <v>24</v>
      </c>
      <c r="D1538" s="129">
        <v>62622.55661779014</v>
      </c>
      <c r="F1538" s="129">
        <v>137.68926368215253</v>
      </c>
      <c r="G1538" s="129">
        <v>200</v>
      </c>
      <c r="H1538" s="129">
        <v>62622.55661779014</v>
      </c>
    </row>
    <row r="1540" spans="3:8" ht="12.75">
      <c r="C1540" s="151" t="s">
        <v>25</v>
      </c>
      <c r="D1540" s="129">
        <v>2.9913210035648023</v>
      </c>
      <c r="F1540" s="129">
        <v>0.6974551136284636</v>
      </c>
      <c r="G1540" s="129">
        <v>1.1363636363636365</v>
      </c>
      <c r="H1540" s="129">
        <v>3.0182551617082454</v>
      </c>
    </row>
    <row r="1541" spans="1:10" ht="12.75">
      <c r="A1541" s="145" t="s">
        <v>14</v>
      </c>
      <c r="C1541" s="146" t="s">
        <v>15</v>
      </c>
      <c r="D1541" s="146" t="s">
        <v>16</v>
      </c>
      <c r="F1541" s="146" t="s">
        <v>17</v>
      </c>
      <c r="G1541" s="146" t="s">
        <v>18</v>
      </c>
      <c r="H1541" s="146" t="s">
        <v>19</v>
      </c>
      <c r="I1541" s="147" t="s">
        <v>20</v>
      </c>
      <c r="J1541" s="146" t="s">
        <v>21</v>
      </c>
    </row>
    <row r="1542" spans="1:8" ht="12.75">
      <c r="A1542" s="148" t="s">
        <v>135</v>
      </c>
      <c r="C1542" s="149">
        <v>285.2129999999888</v>
      </c>
      <c r="D1542" s="129">
        <v>3854773.7624282837</v>
      </c>
      <c r="F1542" s="129">
        <v>23475</v>
      </c>
      <c r="G1542" s="129">
        <v>18875</v>
      </c>
      <c r="H1542" s="150" t="s">
        <v>635</v>
      </c>
    </row>
    <row r="1544" spans="4:8" ht="12.75">
      <c r="D1544" s="129">
        <v>3661330.345779419</v>
      </c>
      <c r="F1544" s="129">
        <v>24000</v>
      </c>
      <c r="G1544" s="129">
        <v>19450</v>
      </c>
      <c r="H1544" s="150" t="s">
        <v>636</v>
      </c>
    </row>
    <row r="1546" spans="4:8" ht="12.75">
      <c r="D1546" s="129">
        <v>3745168.910808563</v>
      </c>
      <c r="F1546" s="129">
        <v>25150</v>
      </c>
      <c r="G1546" s="129">
        <v>18625</v>
      </c>
      <c r="H1546" s="150" t="s">
        <v>637</v>
      </c>
    </row>
    <row r="1548" spans="1:10" ht="12.75">
      <c r="A1548" s="145" t="s">
        <v>22</v>
      </c>
      <c r="C1548" s="151" t="s">
        <v>23</v>
      </c>
      <c r="D1548" s="129">
        <v>3753757.6730054216</v>
      </c>
      <c r="F1548" s="129">
        <v>24208.333333333336</v>
      </c>
      <c r="G1548" s="129">
        <v>18983.333333333332</v>
      </c>
      <c r="H1548" s="129">
        <v>3732438.009173911</v>
      </c>
      <c r="I1548" s="129">
        <v>-0.0001</v>
      </c>
      <c r="J1548" s="129">
        <v>-0.0001</v>
      </c>
    </row>
    <row r="1549" spans="1:8" ht="12.75">
      <c r="A1549" s="128">
        <v>38390.88621527778</v>
      </c>
      <c r="C1549" s="151" t="s">
        <v>24</v>
      </c>
      <c r="D1549" s="129">
        <v>97007.28832541399</v>
      </c>
      <c r="F1549" s="129">
        <v>856.7136822377319</v>
      </c>
      <c r="G1549" s="129">
        <v>423.0346715499018</v>
      </c>
      <c r="H1549" s="129">
        <v>97007.28832541399</v>
      </c>
    </row>
    <row r="1551" spans="3:8" ht="12.75">
      <c r="C1551" s="151" t="s">
        <v>25</v>
      </c>
      <c r="D1551" s="129">
        <v>2.5842714627805408</v>
      </c>
      <c r="F1551" s="129">
        <v>3.5389205462488063</v>
      </c>
      <c r="G1551" s="129">
        <v>2.228453054696586</v>
      </c>
      <c r="H1551" s="129">
        <v>2.5990328060903103</v>
      </c>
    </row>
    <row r="1552" spans="1:10" ht="12.75">
      <c r="A1552" s="145" t="s">
        <v>14</v>
      </c>
      <c r="C1552" s="146" t="s">
        <v>15</v>
      </c>
      <c r="D1552" s="146" t="s">
        <v>16</v>
      </c>
      <c r="F1552" s="146" t="s">
        <v>17</v>
      </c>
      <c r="G1552" s="146" t="s">
        <v>18</v>
      </c>
      <c r="H1552" s="146" t="s">
        <v>19</v>
      </c>
      <c r="I1552" s="147" t="s">
        <v>20</v>
      </c>
      <c r="J1552" s="146" t="s">
        <v>21</v>
      </c>
    </row>
    <row r="1553" spans="1:8" ht="12.75">
      <c r="A1553" s="148" t="s">
        <v>131</v>
      </c>
      <c r="C1553" s="149">
        <v>288.1579999998212</v>
      </c>
      <c r="D1553" s="129">
        <v>258352.14996933937</v>
      </c>
      <c r="F1553" s="129">
        <v>3680</v>
      </c>
      <c r="G1553" s="129">
        <v>3280</v>
      </c>
      <c r="H1553" s="150" t="s">
        <v>638</v>
      </c>
    </row>
    <row r="1555" spans="4:8" ht="12.75">
      <c r="D1555" s="129">
        <v>257289.35520076752</v>
      </c>
      <c r="F1555" s="129">
        <v>3680</v>
      </c>
      <c r="G1555" s="129">
        <v>3280</v>
      </c>
      <c r="H1555" s="150" t="s">
        <v>639</v>
      </c>
    </row>
    <row r="1557" spans="4:8" ht="12.75">
      <c r="D1557" s="129">
        <v>252588.13261675835</v>
      </c>
      <c r="F1557" s="129">
        <v>3680</v>
      </c>
      <c r="G1557" s="129">
        <v>3280</v>
      </c>
      <c r="H1557" s="150" t="s">
        <v>640</v>
      </c>
    </row>
    <row r="1559" spans="1:10" ht="12.75">
      <c r="A1559" s="145" t="s">
        <v>22</v>
      </c>
      <c r="C1559" s="151" t="s">
        <v>23</v>
      </c>
      <c r="D1559" s="129">
        <v>256076.54592895508</v>
      </c>
      <c r="F1559" s="129">
        <v>3680</v>
      </c>
      <c r="G1559" s="129">
        <v>3280</v>
      </c>
      <c r="H1559" s="129">
        <v>252599.6432740878</v>
      </c>
      <c r="I1559" s="129">
        <v>-0.0001</v>
      </c>
      <c r="J1559" s="129">
        <v>-0.0001</v>
      </c>
    </row>
    <row r="1560" spans="1:8" ht="12.75">
      <c r="A1560" s="128">
        <v>38390.88664351852</v>
      </c>
      <c r="C1560" s="151" t="s">
        <v>24</v>
      </c>
      <c r="D1560" s="129">
        <v>3067.4343933595555</v>
      </c>
      <c r="H1560" s="129">
        <v>3067.4343933595555</v>
      </c>
    </row>
    <row r="1562" spans="3:8" ht="12.75">
      <c r="C1562" s="151" t="s">
        <v>25</v>
      </c>
      <c r="D1562" s="129">
        <v>1.1978583912212613</v>
      </c>
      <c r="F1562" s="129">
        <v>0</v>
      </c>
      <c r="G1562" s="129">
        <v>0</v>
      </c>
      <c r="H1562" s="129">
        <v>1.2143462886965286</v>
      </c>
    </row>
    <row r="1563" spans="1:10" ht="12.75">
      <c r="A1563" s="145" t="s">
        <v>14</v>
      </c>
      <c r="C1563" s="146" t="s">
        <v>15</v>
      </c>
      <c r="D1563" s="146" t="s">
        <v>16</v>
      </c>
      <c r="F1563" s="146" t="s">
        <v>17</v>
      </c>
      <c r="G1563" s="146" t="s">
        <v>18</v>
      </c>
      <c r="H1563" s="146" t="s">
        <v>19</v>
      </c>
      <c r="I1563" s="147" t="s">
        <v>20</v>
      </c>
      <c r="J1563" s="146" t="s">
        <v>21</v>
      </c>
    </row>
    <row r="1564" spans="1:8" ht="12.75">
      <c r="A1564" s="148" t="s">
        <v>132</v>
      </c>
      <c r="C1564" s="149">
        <v>334.94100000010803</v>
      </c>
      <c r="D1564" s="129">
        <v>26333.434925436974</v>
      </c>
      <c r="F1564" s="129">
        <v>24700</v>
      </c>
      <c r="G1564" s="129">
        <v>24000</v>
      </c>
      <c r="H1564" s="150" t="s">
        <v>641</v>
      </c>
    </row>
    <row r="1566" spans="4:8" ht="12.75">
      <c r="D1566" s="129">
        <v>26384.299653708935</v>
      </c>
      <c r="F1566" s="129">
        <v>24500</v>
      </c>
      <c r="G1566" s="129">
        <v>24100</v>
      </c>
      <c r="H1566" s="150" t="s">
        <v>642</v>
      </c>
    </row>
    <row r="1568" spans="4:8" ht="12.75">
      <c r="D1568" s="129">
        <v>26565.315745562315</v>
      </c>
      <c r="F1568" s="129">
        <v>24500</v>
      </c>
      <c r="G1568" s="129">
        <v>24100</v>
      </c>
      <c r="H1568" s="150" t="s">
        <v>643</v>
      </c>
    </row>
    <row r="1570" spans="1:10" ht="12.75">
      <c r="A1570" s="145" t="s">
        <v>22</v>
      </c>
      <c r="C1570" s="151" t="s">
        <v>23</v>
      </c>
      <c r="D1570" s="129">
        <v>26427.68344156941</v>
      </c>
      <c r="F1570" s="129">
        <v>24566.666666666664</v>
      </c>
      <c r="G1570" s="129">
        <v>24066.666666666664</v>
      </c>
      <c r="H1570" s="129">
        <v>2218.016774902741</v>
      </c>
      <c r="I1570" s="129">
        <v>-0.0001</v>
      </c>
      <c r="J1570" s="129">
        <v>-0.0001</v>
      </c>
    </row>
    <row r="1571" spans="1:8" ht="12.75">
      <c r="A1571" s="128">
        <v>38390.88711805556</v>
      </c>
      <c r="C1571" s="151" t="s">
        <v>24</v>
      </c>
      <c r="D1571" s="129">
        <v>121.87613988182218</v>
      </c>
      <c r="F1571" s="129">
        <v>115.47005383792514</v>
      </c>
      <c r="G1571" s="129">
        <v>57.73502691896257</v>
      </c>
      <c r="H1571" s="129">
        <v>121.87613988182218</v>
      </c>
    </row>
    <row r="1573" spans="3:8" ht="12.75">
      <c r="C1573" s="151" t="s">
        <v>25</v>
      </c>
      <c r="D1573" s="129">
        <v>0.46116845674833973</v>
      </c>
      <c r="F1573" s="129">
        <v>0.47002735619236835</v>
      </c>
      <c r="G1573" s="129">
        <v>0.23989623373530158</v>
      </c>
      <c r="H1573" s="129">
        <v>5.494824983330723</v>
      </c>
    </row>
    <row r="1574" spans="1:10" ht="12.75">
      <c r="A1574" s="145" t="s">
        <v>14</v>
      </c>
      <c r="C1574" s="146" t="s">
        <v>15</v>
      </c>
      <c r="D1574" s="146" t="s">
        <v>16</v>
      </c>
      <c r="F1574" s="146" t="s">
        <v>17</v>
      </c>
      <c r="G1574" s="146" t="s">
        <v>18</v>
      </c>
      <c r="H1574" s="146" t="s">
        <v>19</v>
      </c>
      <c r="I1574" s="147" t="s">
        <v>20</v>
      </c>
      <c r="J1574" s="146" t="s">
        <v>21</v>
      </c>
    </row>
    <row r="1575" spans="1:8" ht="12.75">
      <c r="A1575" s="148" t="s">
        <v>136</v>
      </c>
      <c r="C1575" s="149">
        <v>393.36599999992177</v>
      </c>
      <c r="D1575" s="129">
        <v>52653.249023497105</v>
      </c>
      <c r="F1575" s="129">
        <v>7800</v>
      </c>
      <c r="G1575" s="129">
        <v>7800</v>
      </c>
      <c r="H1575" s="150" t="s">
        <v>644</v>
      </c>
    </row>
    <row r="1577" spans="4:8" ht="12.75">
      <c r="D1577" s="129">
        <v>54140.068387269974</v>
      </c>
      <c r="F1577" s="129">
        <v>7900</v>
      </c>
      <c r="G1577" s="129">
        <v>7800</v>
      </c>
      <c r="H1577" s="150" t="s">
        <v>645</v>
      </c>
    </row>
    <row r="1579" spans="4:8" ht="12.75">
      <c r="D1579" s="129">
        <v>53012.62673872709</v>
      </c>
      <c r="F1579" s="129">
        <v>7900</v>
      </c>
      <c r="G1579" s="129">
        <v>7900</v>
      </c>
      <c r="H1579" s="150" t="s">
        <v>646</v>
      </c>
    </row>
    <row r="1581" spans="1:10" ht="12.75">
      <c r="A1581" s="145" t="s">
        <v>22</v>
      </c>
      <c r="C1581" s="151" t="s">
        <v>23</v>
      </c>
      <c r="D1581" s="129">
        <v>53268.64804983139</v>
      </c>
      <c r="F1581" s="129">
        <v>7866.666666666666</v>
      </c>
      <c r="G1581" s="129">
        <v>7833.333333333334</v>
      </c>
      <c r="H1581" s="129">
        <v>45418.64804983139</v>
      </c>
      <c r="I1581" s="129">
        <v>-0.0001</v>
      </c>
      <c r="J1581" s="129">
        <v>-0.0001</v>
      </c>
    </row>
    <row r="1582" spans="1:8" ht="12.75">
      <c r="A1582" s="128">
        <v>38390.88759259259</v>
      </c>
      <c r="C1582" s="151" t="s">
        <v>24</v>
      </c>
      <c r="D1582" s="129">
        <v>775.769385144457</v>
      </c>
      <c r="F1582" s="129">
        <v>57.73502691896257</v>
      </c>
      <c r="G1582" s="129">
        <v>57.73502691896257</v>
      </c>
      <c r="H1582" s="129">
        <v>775.769385144457</v>
      </c>
    </row>
    <row r="1584" spans="3:8" ht="12.75">
      <c r="C1584" s="151" t="s">
        <v>25</v>
      </c>
      <c r="D1584" s="129">
        <v>1.4563339103683384</v>
      </c>
      <c r="F1584" s="129">
        <v>0.7339198337156261</v>
      </c>
      <c r="G1584" s="129">
        <v>0.73704289683782</v>
      </c>
      <c r="H1584" s="129">
        <v>1.708041561019862</v>
      </c>
    </row>
    <row r="1585" spans="1:10" ht="12.75">
      <c r="A1585" s="145" t="s">
        <v>14</v>
      </c>
      <c r="C1585" s="146" t="s">
        <v>15</v>
      </c>
      <c r="D1585" s="146" t="s">
        <v>16</v>
      </c>
      <c r="F1585" s="146" t="s">
        <v>17</v>
      </c>
      <c r="G1585" s="146" t="s">
        <v>18</v>
      </c>
      <c r="H1585" s="146" t="s">
        <v>19</v>
      </c>
      <c r="I1585" s="147" t="s">
        <v>20</v>
      </c>
      <c r="J1585" s="146" t="s">
        <v>21</v>
      </c>
    </row>
    <row r="1586" spans="1:8" ht="12.75">
      <c r="A1586" s="148" t="s">
        <v>130</v>
      </c>
      <c r="C1586" s="149">
        <v>396.15199999976903</v>
      </c>
      <c r="D1586" s="129">
        <v>113200.23717927933</v>
      </c>
      <c r="F1586" s="129">
        <v>61100</v>
      </c>
      <c r="G1586" s="129">
        <v>60600</v>
      </c>
      <c r="H1586" s="150" t="s">
        <v>647</v>
      </c>
    </row>
    <row r="1588" spans="4:8" ht="12.75">
      <c r="D1588" s="129">
        <v>111025.83889698982</v>
      </c>
      <c r="F1588" s="129">
        <v>60400</v>
      </c>
      <c r="G1588" s="129">
        <v>61100</v>
      </c>
      <c r="H1588" s="150" t="s">
        <v>648</v>
      </c>
    </row>
    <row r="1590" spans="4:8" ht="12.75">
      <c r="D1590" s="129">
        <v>111643.38783502579</v>
      </c>
      <c r="F1590" s="129">
        <v>60800</v>
      </c>
      <c r="G1590" s="129">
        <v>61100</v>
      </c>
      <c r="H1590" s="150" t="s">
        <v>649</v>
      </c>
    </row>
    <row r="1592" spans="1:10" ht="12.75">
      <c r="A1592" s="145" t="s">
        <v>22</v>
      </c>
      <c r="C1592" s="151" t="s">
        <v>23</v>
      </c>
      <c r="D1592" s="129">
        <v>111956.48797043166</v>
      </c>
      <c r="F1592" s="129">
        <v>60766.66666666667</v>
      </c>
      <c r="G1592" s="129">
        <v>60933.33333333333</v>
      </c>
      <c r="H1592" s="129">
        <v>51107.37976591322</v>
      </c>
      <c r="I1592" s="129">
        <v>-0.0001</v>
      </c>
      <c r="J1592" s="129">
        <v>-0.0001</v>
      </c>
    </row>
    <row r="1593" spans="1:8" ht="12.75">
      <c r="A1593" s="128">
        <v>38390.88805555556</v>
      </c>
      <c r="C1593" s="151" t="s">
        <v>24</v>
      </c>
      <c r="D1593" s="129">
        <v>1120.5024514016047</v>
      </c>
      <c r="F1593" s="129">
        <v>351.1884584284246</v>
      </c>
      <c r="G1593" s="129">
        <v>288.6751345948129</v>
      </c>
      <c r="H1593" s="129">
        <v>1120.5024514016047</v>
      </c>
    </row>
    <row r="1595" spans="3:8" ht="12.75">
      <c r="C1595" s="151" t="s">
        <v>25</v>
      </c>
      <c r="D1595" s="129">
        <v>1.0008374429336653</v>
      </c>
      <c r="F1595" s="129">
        <v>0.5779294433819385</v>
      </c>
      <c r="G1595" s="129">
        <v>0.47375569134816126</v>
      </c>
      <c r="H1595" s="129">
        <v>2.1924474636223468</v>
      </c>
    </row>
    <row r="1596" spans="1:10" ht="12.75">
      <c r="A1596" s="145" t="s">
        <v>14</v>
      </c>
      <c r="C1596" s="146" t="s">
        <v>15</v>
      </c>
      <c r="D1596" s="146" t="s">
        <v>16</v>
      </c>
      <c r="F1596" s="146" t="s">
        <v>17</v>
      </c>
      <c r="G1596" s="146" t="s">
        <v>18</v>
      </c>
      <c r="H1596" s="146" t="s">
        <v>19</v>
      </c>
      <c r="I1596" s="147" t="s">
        <v>20</v>
      </c>
      <c r="J1596" s="146" t="s">
        <v>21</v>
      </c>
    </row>
    <row r="1597" spans="1:8" ht="12.75">
      <c r="A1597" s="148" t="s">
        <v>137</v>
      </c>
      <c r="C1597" s="149">
        <v>589.5920000001788</v>
      </c>
      <c r="D1597" s="129">
        <v>7041.9886666461825</v>
      </c>
      <c r="F1597" s="129">
        <v>1900</v>
      </c>
      <c r="G1597" s="129">
        <v>1870.0000000018626</v>
      </c>
      <c r="H1597" s="150" t="s">
        <v>650</v>
      </c>
    </row>
    <row r="1599" spans="4:8" ht="12.75">
      <c r="D1599" s="129">
        <v>7028.867903538048</v>
      </c>
      <c r="F1599" s="129">
        <v>1900</v>
      </c>
      <c r="G1599" s="129">
        <v>1840</v>
      </c>
      <c r="H1599" s="150" t="s">
        <v>651</v>
      </c>
    </row>
    <row r="1601" spans="4:8" ht="12.75">
      <c r="D1601" s="129">
        <v>6970.9066602140665</v>
      </c>
      <c r="F1601" s="129">
        <v>1890</v>
      </c>
      <c r="G1601" s="129">
        <v>1840</v>
      </c>
      <c r="H1601" s="150" t="s">
        <v>652</v>
      </c>
    </row>
    <row r="1603" spans="1:10" ht="12.75">
      <c r="A1603" s="145" t="s">
        <v>22</v>
      </c>
      <c r="C1603" s="151" t="s">
        <v>23</v>
      </c>
      <c r="D1603" s="129">
        <v>7013.921076799432</v>
      </c>
      <c r="F1603" s="129">
        <v>1896.6666666666665</v>
      </c>
      <c r="G1603" s="129">
        <v>1850.0000000006207</v>
      </c>
      <c r="H1603" s="129">
        <v>5140.587743465789</v>
      </c>
      <c r="I1603" s="129">
        <v>-0.0001</v>
      </c>
      <c r="J1603" s="129">
        <v>-0.0001</v>
      </c>
    </row>
    <row r="1604" spans="1:8" ht="12.75">
      <c r="A1604" s="128">
        <v>38390.888553240744</v>
      </c>
      <c r="C1604" s="151" t="s">
        <v>24</v>
      </c>
      <c r="D1604" s="129">
        <v>37.82484146407664</v>
      </c>
      <c r="F1604" s="129">
        <v>5.773502691896258</v>
      </c>
      <c r="G1604" s="129">
        <v>17.320508076789977</v>
      </c>
      <c r="H1604" s="129">
        <v>37.82484146407664</v>
      </c>
    </row>
    <row r="1606" spans="3:8" ht="12.75">
      <c r="C1606" s="151" t="s">
        <v>25</v>
      </c>
      <c r="D1606" s="129">
        <v>0.5392823935415133</v>
      </c>
      <c r="F1606" s="129">
        <v>0.3044026023846886</v>
      </c>
      <c r="G1606" s="129">
        <v>0.9362436798261713</v>
      </c>
      <c r="H1606" s="129">
        <v>0.7358077198887595</v>
      </c>
    </row>
    <row r="1607" spans="1:10" ht="12.75">
      <c r="A1607" s="145" t="s">
        <v>14</v>
      </c>
      <c r="C1607" s="146" t="s">
        <v>15</v>
      </c>
      <c r="D1607" s="146" t="s">
        <v>16</v>
      </c>
      <c r="F1607" s="146" t="s">
        <v>17</v>
      </c>
      <c r="G1607" s="146" t="s">
        <v>18</v>
      </c>
      <c r="H1607" s="146" t="s">
        <v>19</v>
      </c>
      <c r="I1607" s="147" t="s">
        <v>20</v>
      </c>
      <c r="J1607" s="146" t="s">
        <v>21</v>
      </c>
    </row>
    <row r="1608" spans="1:8" ht="12.75">
      <c r="A1608" s="148" t="s">
        <v>138</v>
      </c>
      <c r="C1608" s="149">
        <v>766.4900000002235</v>
      </c>
      <c r="D1608" s="129">
        <v>1809.1807260736823</v>
      </c>
      <c r="F1608" s="129">
        <v>1707</v>
      </c>
      <c r="G1608" s="129">
        <v>1779</v>
      </c>
      <c r="H1608" s="150" t="s">
        <v>653</v>
      </c>
    </row>
    <row r="1610" spans="4:8" ht="12.75">
      <c r="D1610" s="129">
        <v>1784.5000000018626</v>
      </c>
      <c r="F1610" s="129">
        <v>1681</v>
      </c>
      <c r="G1610" s="129">
        <v>1581</v>
      </c>
      <c r="H1610" s="150" t="s">
        <v>654</v>
      </c>
    </row>
    <row r="1612" spans="4:8" ht="12.75">
      <c r="D1612" s="129">
        <v>1907.3948676846921</v>
      </c>
      <c r="F1612" s="129">
        <v>1746</v>
      </c>
      <c r="G1612" s="129">
        <v>1998.0000000018626</v>
      </c>
      <c r="H1612" s="150" t="s">
        <v>655</v>
      </c>
    </row>
    <row r="1614" spans="1:10" ht="12.75">
      <c r="A1614" s="145" t="s">
        <v>22</v>
      </c>
      <c r="C1614" s="151" t="s">
        <v>23</v>
      </c>
      <c r="D1614" s="129">
        <v>1833.6918645867459</v>
      </c>
      <c r="F1614" s="129">
        <v>1711.3333333333335</v>
      </c>
      <c r="G1614" s="129">
        <v>1786.0000000006207</v>
      </c>
      <c r="H1614" s="129">
        <v>83.56828735065078</v>
      </c>
      <c r="I1614" s="129">
        <v>-0.0001</v>
      </c>
      <c r="J1614" s="129">
        <v>-0.0001</v>
      </c>
    </row>
    <row r="1615" spans="1:8" ht="12.75">
      <c r="A1615" s="128">
        <v>38390.88905092593</v>
      </c>
      <c r="C1615" s="151" t="s">
        <v>24</v>
      </c>
      <c r="D1615" s="129">
        <v>65.01064573667422</v>
      </c>
      <c r="F1615" s="129">
        <v>32.715949219506584</v>
      </c>
      <c r="G1615" s="129">
        <v>208.588110879779</v>
      </c>
      <c r="H1615" s="129">
        <v>65.01064573667422</v>
      </c>
    </row>
    <row r="1617" spans="3:8" ht="12.75">
      <c r="C1617" s="151" t="s">
        <v>25</v>
      </c>
      <c r="D1617" s="129">
        <v>3.5453418860712187</v>
      </c>
      <c r="F1617" s="129">
        <v>1.9117227825968006</v>
      </c>
      <c r="G1617" s="129">
        <v>11.679065558774163</v>
      </c>
      <c r="H1617" s="129">
        <v>77.79344030815292</v>
      </c>
    </row>
    <row r="1618" spans="1:16" ht="12.75">
      <c r="A1618" s="139" t="s">
        <v>83</v>
      </c>
      <c r="B1618" s="134" t="s">
        <v>49</v>
      </c>
      <c r="D1618" s="139" t="s">
        <v>84</v>
      </c>
      <c r="E1618" s="134" t="s">
        <v>85</v>
      </c>
      <c r="F1618" s="135" t="s">
        <v>43</v>
      </c>
      <c r="G1618" s="140" t="s">
        <v>87</v>
      </c>
      <c r="H1618" s="141">
        <v>1</v>
      </c>
      <c r="I1618" s="142" t="s">
        <v>88</v>
      </c>
      <c r="J1618" s="141">
        <v>14</v>
      </c>
      <c r="K1618" s="140" t="s">
        <v>89</v>
      </c>
      <c r="L1618" s="143">
        <v>1</v>
      </c>
      <c r="M1618" s="140" t="s">
        <v>90</v>
      </c>
      <c r="N1618" s="144">
        <v>1</v>
      </c>
      <c r="O1618" s="140" t="s">
        <v>91</v>
      </c>
      <c r="P1618" s="144">
        <v>1</v>
      </c>
    </row>
    <row r="1620" spans="1:10" ht="12.75">
      <c r="A1620" s="145" t="s">
        <v>14</v>
      </c>
      <c r="C1620" s="146" t="s">
        <v>15</v>
      </c>
      <c r="D1620" s="146" t="s">
        <v>16</v>
      </c>
      <c r="F1620" s="146" t="s">
        <v>17</v>
      </c>
      <c r="G1620" s="146" t="s">
        <v>18</v>
      </c>
      <c r="H1620" s="146" t="s">
        <v>19</v>
      </c>
      <c r="I1620" s="147" t="s">
        <v>20</v>
      </c>
      <c r="J1620" s="146" t="s">
        <v>21</v>
      </c>
    </row>
    <row r="1621" spans="1:8" ht="12.75">
      <c r="A1621" s="148" t="s">
        <v>115</v>
      </c>
      <c r="C1621" s="149">
        <v>178.2290000000503</v>
      </c>
      <c r="D1621" s="129">
        <v>277.2297722445801</v>
      </c>
      <c r="F1621" s="129">
        <v>280</v>
      </c>
      <c r="G1621" s="129">
        <v>234.99999999976717</v>
      </c>
      <c r="H1621" s="150" t="s">
        <v>656</v>
      </c>
    </row>
    <row r="1623" spans="4:8" ht="12.75">
      <c r="D1623" s="129">
        <v>251</v>
      </c>
      <c r="F1623" s="129">
        <v>257</v>
      </c>
      <c r="G1623" s="129">
        <v>252</v>
      </c>
      <c r="H1623" s="150" t="s">
        <v>657</v>
      </c>
    </row>
    <row r="1625" spans="4:8" ht="12.75">
      <c r="D1625" s="129">
        <v>253</v>
      </c>
      <c r="F1625" s="129">
        <v>227</v>
      </c>
      <c r="G1625" s="129">
        <v>248</v>
      </c>
      <c r="H1625" s="150" t="s">
        <v>658</v>
      </c>
    </row>
    <row r="1627" spans="1:8" ht="12.75">
      <c r="A1627" s="145" t="s">
        <v>22</v>
      </c>
      <c r="C1627" s="151" t="s">
        <v>23</v>
      </c>
      <c r="D1627" s="129">
        <v>260.4099240815267</v>
      </c>
      <c r="F1627" s="129">
        <v>254.66666666666669</v>
      </c>
      <c r="G1627" s="129">
        <v>244.9999999999224</v>
      </c>
      <c r="H1627" s="129">
        <v>11.863679512984897</v>
      </c>
    </row>
    <row r="1628" spans="1:8" ht="12.75">
      <c r="A1628" s="128">
        <v>38390.89131944445</v>
      </c>
      <c r="C1628" s="151" t="s">
        <v>24</v>
      </c>
      <c r="D1628" s="129">
        <v>14.600700982183412</v>
      </c>
      <c r="F1628" s="129">
        <v>26.576932353703526</v>
      </c>
      <c r="G1628" s="129">
        <v>8.888194417446217</v>
      </c>
      <c r="H1628" s="129">
        <v>14.600700982183412</v>
      </c>
    </row>
    <row r="1630" spans="3:8" ht="12.75">
      <c r="C1630" s="151" t="s">
        <v>25</v>
      </c>
      <c r="D1630" s="129">
        <v>5.606814346143107</v>
      </c>
      <c r="F1630" s="129">
        <v>10.435968201716044</v>
      </c>
      <c r="G1630" s="129">
        <v>3.627834456101646</v>
      </c>
      <c r="H1630" s="129">
        <v>123.0705951404269</v>
      </c>
    </row>
    <row r="1631" spans="1:10" ht="12.75">
      <c r="A1631" s="145" t="s">
        <v>14</v>
      </c>
      <c r="C1631" s="146" t="s">
        <v>15</v>
      </c>
      <c r="D1631" s="146" t="s">
        <v>16</v>
      </c>
      <c r="F1631" s="146" t="s">
        <v>17</v>
      </c>
      <c r="G1631" s="146" t="s">
        <v>18</v>
      </c>
      <c r="H1631" s="146" t="s">
        <v>19</v>
      </c>
      <c r="I1631" s="147" t="s">
        <v>20</v>
      </c>
      <c r="J1631" s="146" t="s">
        <v>21</v>
      </c>
    </row>
    <row r="1632" spans="1:8" ht="12.75">
      <c r="A1632" s="148" t="s">
        <v>131</v>
      </c>
      <c r="C1632" s="149">
        <v>251.61100000003353</v>
      </c>
      <c r="D1632" s="129">
        <v>3148016.188835144</v>
      </c>
      <c r="F1632" s="129">
        <v>24200</v>
      </c>
      <c r="G1632" s="129">
        <v>21600</v>
      </c>
      <c r="H1632" s="150" t="s">
        <v>659</v>
      </c>
    </row>
    <row r="1634" spans="4:8" ht="12.75">
      <c r="D1634" s="129">
        <v>3162081.011226654</v>
      </c>
      <c r="F1634" s="129">
        <v>24400</v>
      </c>
      <c r="G1634" s="129">
        <v>21700</v>
      </c>
      <c r="H1634" s="150" t="s">
        <v>660</v>
      </c>
    </row>
    <row r="1636" spans="4:8" ht="12.75">
      <c r="D1636" s="129">
        <v>3183980.5159988403</v>
      </c>
      <c r="F1636" s="129">
        <v>24700</v>
      </c>
      <c r="G1636" s="129">
        <v>21100</v>
      </c>
      <c r="H1636" s="150" t="s">
        <v>661</v>
      </c>
    </row>
    <row r="1638" spans="1:10" ht="12.75">
      <c r="A1638" s="145" t="s">
        <v>22</v>
      </c>
      <c r="C1638" s="151" t="s">
        <v>23</v>
      </c>
      <c r="D1638" s="129">
        <v>3164692.572020213</v>
      </c>
      <c r="F1638" s="129">
        <v>24433.333333333336</v>
      </c>
      <c r="G1638" s="129">
        <v>21466.666666666664</v>
      </c>
      <c r="H1638" s="129">
        <v>3141757.1941450755</v>
      </c>
      <c r="I1638" s="129">
        <v>-0.0001</v>
      </c>
      <c r="J1638" s="129">
        <v>-0.0001</v>
      </c>
    </row>
    <row r="1639" spans="1:8" ht="12.75">
      <c r="A1639" s="128">
        <v>38390.89184027778</v>
      </c>
      <c r="C1639" s="151" t="s">
        <v>24</v>
      </c>
      <c r="D1639" s="129">
        <v>18123.83498104085</v>
      </c>
      <c r="F1639" s="129">
        <v>251.66114784235833</v>
      </c>
      <c r="G1639" s="129">
        <v>321.4550253664318</v>
      </c>
      <c r="H1639" s="129">
        <v>18123.83498104085</v>
      </c>
    </row>
    <row r="1641" spans="3:8" ht="12.75">
      <c r="C1641" s="151" t="s">
        <v>25</v>
      </c>
      <c r="D1641" s="129">
        <v>0.5726886441127936</v>
      </c>
      <c r="F1641" s="129">
        <v>1.0299910552893246</v>
      </c>
      <c r="G1641" s="129">
        <v>1.4974612982908317</v>
      </c>
      <c r="H1641" s="129">
        <v>0.5768693715356527</v>
      </c>
    </row>
    <row r="1642" spans="1:10" ht="12.75">
      <c r="A1642" s="145" t="s">
        <v>14</v>
      </c>
      <c r="C1642" s="146" t="s">
        <v>15</v>
      </c>
      <c r="D1642" s="146" t="s">
        <v>16</v>
      </c>
      <c r="F1642" s="146" t="s">
        <v>17</v>
      </c>
      <c r="G1642" s="146" t="s">
        <v>18</v>
      </c>
      <c r="H1642" s="146" t="s">
        <v>19</v>
      </c>
      <c r="I1642" s="147" t="s">
        <v>20</v>
      </c>
      <c r="J1642" s="146" t="s">
        <v>21</v>
      </c>
    </row>
    <row r="1643" spans="1:8" ht="12.75">
      <c r="A1643" s="148" t="s">
        <v>134</v>
      </c>
      <c r="C1643" s="149">
        <v>257.6099999998696</v>
      </c>
      <c r="D1643" s="129">
        <v>190531.52771115303</v>
      </c>
      <c r="F1643" s="129">
        <v>9355</v>
      </c>
      <c r="G1643" s="129">
        <v>8215</v>
      </c>
      <c r="H1643" s="150" t="s">
        <v>662</v>
      </c>
    </row>
    <row r="1645" spans="4:8" ht="12.75">
      <c r="D1645" s="129">
        <v>194730.7996108532</v>
      </c>
      <c r="F1645" s="129">
        <v>9410</v>
      </c>
      <c r="G1645" s="129">
        <v>8115</v>
      </c>
      <c r="H1645" s="150" t="s">
        <v>663</v>
      </c>
    </row>
    <row r="1647" spans="4:8" ht="12.75">
      <c r="D1647" s="129">
        <v>201880.20874738693</v>
      </c>
      <c r="F1647" s="129">
        <v>9492.5</v>
      </c>
      <c r="G1647" s="129">
        <v>8107.499999992549</v>
      </c>
      <c r="H1647" s="150" t="s">
        <v>664</v>
      </c>
    </row>
    <row r="1649" spans="1:10" ht="12.75">
      <c r="A1649" s="145" t="s">
        <v>22</v>
      </c>
      <c r="C1649" s="151" t="s">
        <v>23</v>
      </c>
      <c r="D1649" s="129">
        <v>195714.1786897977</v>
      </c>
      <c r="F1649" s="129">
        <v>9419.166666666666</v>
      </c>
      <c r="G1649" s="129">
        <v>8145.833333330849</v>
      </c>
      <c r="H1649" s="129">
        <v>186931.67868979898</v>
      </c>
      <c r="I1649" s="129">
        <v>-0.0001</v>
      </c>
      <c r="J1649" s="129">
        <v>-0.0001</v>
      </c>
    </row>
    <row r="1650" spans="1:8" ht="12.75">
      <c r="A1650" s="128">
        <v>38390.892488425925</v>
      </c>
      <c r="C1650" s="151" t="s">
        <v>24</v>
      </c>
      <c r="D1650" s="129">
        <v>5737.893003988035</v>
      </c>
      <c r="F1650" s="129">
        <v>69.20681565664854</v>
      </c>
      <c r="G1650" s="129">
        <v>60.01735860253926</v>
      </c>
      <c r="H1650" s="129">
        <v>5737.893003988035</v>
      </c>
    </row>
    <row r="1652" spans="3:8" ht="12.75">
      <c r="C1652" s="151" t="s">
        <v>25</v>
      </c>
      <c r="D1652" s="129">
        <v>2.931771751234468</v>
      </c>
      <c r="F1652" s="129">
        <v>0.7347445703616584</v>
      </c>
      <c r="G1652" s="129">
        <v>0.7367859879597863</v>
      </c>
      <c r="H1652" s="129">
        <v>3.069513441597932</v>
      </c>
    </row>
    <row r="1653" spans="1:10" ht="12.75">
      <c r="A1653" s="145" t="s">
        <v>14</v>
      </c>
      <c r="C1653" s="146" t="s">
        <v>15</v>
      </c>
      <c r="D1653" s="146" t="s">
        <v>16</v>
      </c>
      <c r="F1653" s="146" t="s">
        <v>17</v>
      </c>
      <c r="G1653" s="146" t="s">
        <v>18</v>
      </c>
      <c r="H1653" s="146" t="s">
        <v>19</v>
      </c>
      <c r="I1653" s="147" t="s">
        <v>20</v>
      </c>
      <c r="J1653" s="146" t="s">
        <v>21</v>
      </c>
    </row>
    <row r="1654" spans="1:8" ht="12.75">
      <c r="A1654" s="148" t="s">
        <v>133</v>
      </c>
      <c r="C1654" s="149">
        <v>259.9399999999441</v>
      </c>
      <c r="D1654" s="129">
        <v>1557841.4741725922</v>
      </c>
      <c r="F1654" s="129">
        <v>17750</v>
      </c>
      <c r="G1654" s="129">
        <v>16500</v>
      </c>
      <c r="H1654" s="150" t="s">
        <v>665</v>
      </c>
    </row>
    <row r="1656" spans="4:8" ht="12.75">
      <c r="D1656" s="129">
        <v>1494248.4057426453</v>
      </c>
      <c r="F1656" s="129">
        <v>17950</v>
      </c>
      <c r="G1656" s="129">
        <v>16525</v>
      </c>
      <c r="H1656" s="150" t="s">
        <v>666</v>
      </c>
    </row>
    <row r="1658" spans="4:8" ht="12.75">
      <c r="D1658" s="129">
        <v>1502995.9318714142</v>
      </c>
      <c r="F1658" s="129">
        <v>18000</v>
      </c>
      <c r="G1658" s="129">
        <v>16550</v>
      </c>
      <c r="H1658" s="150" t="s">
        <v>667</v>
      </c>
    </row>
    <row r="1660" spans="1:10" ht="12.75">
      <c r="A1660" s="145" t="s">
        <v>22</v>
      </c>
      <c r="C1660" s="151" t="s">
        <v>23</v>
      </c>
      <c r="D1660" s="129">
        <v>1518361.937262217</v>
      </c>
      <c r="F1660" s="129">
        <v>17900</v>
      </c>
      <c r="G1660" s="129">
        <v>16525</v>
      </c>
      <c r="H1660" s="129">
        <v>1501142.492817773</v>
      </c>
      <c r="I1660" s="129">
        <v>-0.0001</v>
      </c>
      <c r="J1660" s="129">
        <v>-0.0001</v>
      </c>
    </row>
    <row r="1661" spans="1:8" ht="12.75">
      <c r="A1661" s="128">
        <v>38390.893159722225</v>
      </c>
      <c r="C1661" s="151" t="s">
        <v>24</v>
      </c>
      <c r="D1661" s="129">
        <v>34468.90162649031</v>
      </c>
      <c r="F1661" s="129">
        <v>132.2875655532295</v>
      </c>
      <c r="G1661" s="129">
        <v>25</v>
      </c>
      <c r="H1661" s="129">
        <v>34468.90162649031</v>
      </c>
    </row>
    <row r="1663" spans="3:8" ht="12.75">
      <c r="C1663" s="151" t="s">
        <v>25</v>
      </c>
      <c r="D1663" s="129">
        <v>2.2701373618889416</v>
      </c>
      <c r="F1663" s="129">
        <v>0.7390366790683213</v>
      </c>
      <c r="G1663" s="129">
        <v>0.15128593040847202</v>
      </c>
      <c r="H1663" s="129">
        <v>2.29617786395409</v>
      </c>
    </row>
    <row r="1664" spans="1:10" ht="12.75">
      <c r="A1664" s="145" t="s">
        <v>14</v>
      </c>
      <c r="C1664" s="146" t="s">
        <v>15</v>
      </c>
      <c r="D1664" s="146" t="s">
        <v>16</v>
      </c>
      <c r="F1664" s="146" t="s">
        <v>17</v>
      </c>
      <c r="G1664" s="146" t="s">
        <v>18</v>
      </c>
      <c r="H1664" s="146" t="s">
        <v>19</v>
      </c>
      <c r="I1664" s="147" t="s">
        <v>20</v>
      </c>
      <c r="J1664" s="146" t="s">
        <v>21</v>
      </c>
    </row>
    <row r="1665" spans="1:8" ht="12.75">
      <c r="A1665" s="148" t="s">
        <v>135</v>
      </c>
      <c r="C1665" s="149">
        <v>285.2129999999888</v>
      </c>
      <c r="D1665" s="129">
        <v>677507.5689916611</v>
      </c>
      <c r="F1665" s="129">
        <v>11800</v>
      </c>
      <c r="G1665" s="129">
        <v>11000</v>
      </c>
      <c r="H1665" s="150" t="s">
        <v>668</v>
      </c>
    </row>
    <row r="1667" spans="4:8" ht="12.75">
      <c r="D1667" s="129">
        <v>664945.9935503006</v>
      </c>
      <c r="F1667" s="129">
        <v>11800</v>
      </c>
      <c r="G1667" s="129">
        <v>11000</v>
      </c>
      <c r="H1667" s="150" t="s">
        <v>669</v>
      </c>
    </row>
    <row r="1669" spans="4:8" ht="12.75">
      <c r="D1669" s="129">
        <v>651595.349899292</v>
      </c>
      <c r="F1669" s="129">
        <v>11800</v>
      </c>
      <c r="G1669" s="129">
        <v>10975</v>
      </c>
      <c r="H1669" s="150" t="s">
        <v>670</v>
      </c>
    </row>
    <row r="1671" spans="1:10" ht="12.75">
      <c r="A1671" s="145" t="s">
        <v>22</v>
      </c>
      <c r="C1671" s="151" t="s">
        <v>23</v>
      </c>
      <c r="D1671" s="129">
        <v>664682.9708137512</v>
      </c>
      <c r="F1671" s="129">
        <v>11800</v>
      </c>
      <c r="G1671" s="129">
        <v>10991.666666666668</v>
      </c>
      <c r="H1671" s="129">
        <v>653329.8622677812</v>
      </c>
      <c r="I1671" s="129">
        <v>-0.0001</v>
      </c>
      <c r="J1671" s="129">
        <v>-0.0001</v>
      </c>
    </row>
    <row r="1672" spans="1:8" ht="12.75">
      <c r="A1672" s="128">
        <v>38390.893842592595</v>
      </c>
      <c r="C1672" s="151" t="s">
        <v>24</v>
      </c>
      <c r="D1672" s="129">
        <v>12958.11175645636</v>
      </c>
      <c r="G1672" s="129">
        <v>14.433756729740642</v>
      </c>
      <c r="H1672" s="129">
        <v>12958.11175645636</v>
      </c>
    </row>
    <row r="1674" spans="3:8" ht="12.75">
      <c r="C1674" s="151" t="s">
        <v>25</v>
      </c>
      <c r="D1674" s="129">
        <v>1.949517638550622</v>
      </c>
      <c r="F1674" s="129">
        <v>0</v>
      </c>
      <c r="G1674" s="129">
        <v>0.13131545167315214</v>
      </c>
      <c r="H1674" s="129">
        <v>1.9833949900096874</v>
      </c>
    </row>
    <row r="1675" spans="1:10" ht="12.75">
      <c r="A1675" s="145" t="s">
        <v>14</v>
      </c>
      <c r="C1675" s="146" t="s">
        <v>15</v>
      </c>
      <c r="D1675" s="146" t="s">
        <v>16</v>
      </c>
      <c r="F1675" s="146" t="s">
        <v>17</v>
      </c>
      <c r="G1675" s="146" t="s">
        <v>18</v>
      </c>
      <c r="H1675" s="146" t="s">
        <v>19</v>
      </c>
      <c r="I1675" s="147" t="s">
        <v>20</v>
      </c>
      <c r="J1675" s="146" t="s">
        <v>21</v>
      </c>
    </row>
    <row r="1676" spans="1:8" ht="12.75">
      <c r="A1676" s="148" t="s">
        <v>131</v>
      </c>
      <c r="C1676" s="149">
        <v>288.1579999998212</v>
      </c>
      <c r="D1676" s="129">
        <v>320065.53527736664</v>
      </c>
      <c r="F1676" s="129">
        <v>3570</v>
      </c>
      <c r="G1676" s="129">
        <v>3270</v>
      </c>
      <c r="H1676" s="150" t="s">
        <v>671</v>
      </c>
    </row>
    <row r="1678" spans="4:8" ht="12.75">
      <c r="D1678" s="129">
        <v>327303.3664531708</v>
      </c>
      <c r="F1678" s="129">
        <v>3570</v>
      </c>
      <c r="G1678" s="129">
        <v>3270</v>
      </c>
      <c r="H1678" s="150" t="s">
        <v>672</v>
      </c>
    </row>
    <row r="1680" spans="4:8" ht="12.75">
      <c r="D1680" s="129">
        <v>324444.91086244583</v>
      </c>
      <c r="F1680" s="129">
        <v>3570</v>
      </c>
      <c r="G1680" s="129">
        <v>3270</v>
      </c>
      <c r="H1680" s="150" t="s">
        <v>673</v>
      </c>
    </row>
    <row r="1682" spans="1:10" ht="12.75">
      <c r="A1682" s="145" t="s">
        <v>22</v>
      </c>
      <c r="C1682" s="151" t="s">
        <v>23</v>
      </c>
      <c r="D1682" s="129">
        <v>323937.9375309944</v>
      </c>
      <c r="F1682" s="129">
        <v>3570</v>
      </c>
      <c r="G1682" s="129">
        <v>3270</v>
      </c>
      <c r="H1682" s="129">
        <v>320520.260539844</v>
      </c>
      <c r="I1682" s="129">
        <v>-0.0001</v>
      </c>
      <c r="J1682" s="129">
        <v>-0.0001</v>
      </c>
    </row>
    <row r="1683" spans="1:8" ht="12.75">
      <c r="A1683" s="128">
        <v>38390.89425925926</v>
      </c>
      <c r="C1683" s="151" t="s">
        <v>24</v>
      </c>
      <c r="D1683" s="129">
        <v>3645.451481155432</v>
      </c>
      <c r="H1683" s="129">
        <v>3645.451481155432</v>
      </c>
    </row>
    <row r="1685" spans="3:8" ht="12.75">
      <c r="C1685" s="151" t="s">
        <v>25</v>
      </c>
      <c r="D1685" s="129">
        <v>1.125354908702731</v>
      </c>
      <c r="F1685" s="129">
        <v>0</v>
      </c>
      <c r="G1685" s="129">
        <v>0</v>
      </c>
      <c r="H1685" s="129">
        <v>1.137354460842972</v>
      </c>
    </row>
    <row r="1686" spans="1:10" ht="12.75">
      <c r="A1686" s="145" t="s">
        <v>14</v>
      </c>
      <c r="C1686" s="146" t="s">
        <v>15</v>
      </c>
      <c r="D1686" s="146" t="s">
        <v>16</v>
      </c>
      <c r="F1686" s="146" t="s">
        <v>17</v>
      </c>
      <c r="G1686" s="146" t="s">
        <v>18</v>
      </c>
      <c r="H1686" s="146" t="s">
        <v>19</v>
      </c>
      <c r="I1686" s="147" t="s">
        <v>20</v>
      </c>
      <c r="J1686" s="146" t="s">
        <v>21</v>
      </c>
    </row>
    <row r="1687" spans="1:8" ht="12.75">
      <c r="A1687" s="148" t="s">
        <v>132</v>
      </c>
      <c r="C1687" s="149">
        <v>334.94100000010803</v>
      </c>
      <c r="D1687" s="129">
        <v>168477.50090503693</v>
      </c>
      <c r="F1687" s="129">
        <v>24900</v>
      </c>
      <c r="G1687" s="129">
        <v>33900</v>
      </c>
      <c r="H1687" s="150" t="s">
        <v>674</v>
      </c>
    </row>
    <row r="1689" spans="4:8" ht="12.75">
      <c r="D1689" s="129">
        <v>167594.37807106972</v>
      </c>
      <c r="F1689" s="129">
        <v>25500</v>
      </c>
      <c r="G1689" s="129">
        <v>35400</v>
      </c>
      <c r="H1689" s="150" t="s">
        <v>675</v>
      </c>
    </row>
    <row r="1691" spans="4:8" ht="12.75">
      <c r="D1691" s="129">
        <v>169192.35806179047</v>
      </c>
      <c r="F1691" s="129">
        <v>25200</v>
      </c>
      <c r="G1691" s="129">
        <v>34500</v>
      </c>
      <c r="H1691" s="150" t="s">
        <v>676</v>
      </c>
    </row>
    <row r="1693" spans="1:10" ht="12.75">
      <c r="A1693" s="145" t="s">
        <v>22</v>
      </c>
      <c r="C1693" s="151" t="s">
        <v>23</v>
      </c>
      <c r="D1693" s="129">
        <v>168421.41234596568</v>
      </c>
      <c r="F1693" s="129">
        <v>25200</v>
      </c>
      <c r="G1693" s="129">
        <v>34600</v>
      </c>
      <c r="H1693" s="129">
        <v>136509.8123459657</v>
      </c>
      <c r="I1693" s="129">
        <v>-0.0001</v>
      </c>
      <c r="J1693" s="129">
        <v>-0.0001</v>
      </c>
    </row>
    <row r="1694" spans="1:8" ht="12.75">
      <c r="A1694" s="128">
        <v>38390.89474537037</v>
      </c>
      <c r="C1694" s="151" t="s">
        <v>24</v>
      </c>
      <c r="D1694" s="129">
        <v>800.4651507295944</v>
      </c>
      <c r="F1694" s="129">
        <v>300</v>
      </c>
      <c r="G1694" s="129">
        <v>754.983443527075</v>
      </c>
      <c r="H1694" s="129">
        <v>800.4651507295944</v>
      </c>
    </row>
    <row r="1696" spans="3:8" ht="12.75">
      <c r="C1696" s="151" t="s">
        <v>25</v>
      </c>
      <c r="D1696" s="129">
        <v>0.47527516815100995</v>
      </c>
      <c r="F1696" s="129">
        <v>1.1904761904761905</v>
      </c>
      <c r="G1696" s="129">
        <v>2.1820330737776734</v>
      </c>
      <c r="H1696" s="129">
        <v>0.5863792037900714</v>
      </c>
    </row>
    <row r="1697" spans="1:10" ht="12.75">
      <c r="A1697" s="145" t="s">
        <v>14</v>
      </c>
      <c r="C1697" s="146" t="s">
        <v>15</v>
      </c>
      <c r="D1697" s="146" t="s">
        <v>16</v>
      </c>
      <c r="F1697" s="146" t="s">
        <v>17</v>
      </c>
      <c r="G1697" s="146" t="s">
        <v>18</v>
      </c>
      <c r="H1697" s="146" t="s">
        <v>19</v>
      </c>
      <c r="I1697" s="147" t="s">
        <v>20</v>
      </c>
      <c r="J1697" s="146" t="s">
        <v>21</v>
      </c>
    </row>
    <row r="1698" spans="1:8" ht="12.75">
      <c r="A1698" s="148" t="s">
        <v>136</v>
      </c>
      <c r="C1698" s="149">
        <v>393.36599999992177</v>
      </c>
      <c r="D1698" s="129">
        <v>3505232.021469116</v>
      </c>
      <c r="F1698" s="129">
        <v>14100</v>
      </c>
      <c r="G1698" s="129">
        <v>14600</v>
      </c>
      <c r="H1698" s="150" t="s">
        <v>677</v>
      </c>
    </row>
    <row r="1700" spans="4:8" ht="12.75">
      <c r="D1700" s="129">
        <v>3598720.5305404663</v>
      </c>
      <c r="F1700" s="129">
        <v>14300</v>
      </c>
      <c r="G1700" s="129">
        <v>13900</v>
      </c>
      <c r="H1700" s="150" t="s">
        <v>678</v>
      </c>
    </row>
    <row r="1702" spans="4:8" ht="12.75">
      <c r="D1702" s="129">
        <v>3633164.6196784973</v>
      </c>
      <c r="F1702" s="129">
        <v>14500</v>
      </c>
      <c r="G1702" s="129">
        <v>14500</v>
      </c>
      <c r="H1702" s="150" t="s">
        <v>679</v>
      </c>
    </row>
    <row r="1704" spans="1:10" ht="12.75">
      <c r="A1704" s="145" t="s">
        <v>22</v>
      </c>
      <c r="C1704" s="151" t="s">
        <v>23</v>
      </c>
      <c r="D1704" s="129">
        <v>3579039.0572293596</v>
      </c>
      <c r="F1704" s="129">
        <v>14300</v>
      </c>
      <c r="G1704" s="129">
        <v>14333.333333333332</v>
      </c>
      <c r="H1704" s="129">
        <v>3564722.3905626936</v>
      </c>
      <c r="I1704" s="129">
        <v>-0.0001</v>
      </c>
      <c r="J1704" s="129">
        <v>-0.0001</v>
      </c>
    </row>
    <row r="1705" spans="1:8" ht="12.75">
      <c r="A1705" s="128">
        <v>38390.895219907405</v>
      </c>
      <c r="C1705" s="151" t="s">
        <v>24</v>
      </c>
      <c r="D1705" s="129">
        <v>66198.24555776888</v>
      </c>
      <c r="F1705" s="129">
        <v>200</v>
      </c>
      <c r="G1705" s="129">
        <v>378.5938897200183</v>
      </c>
      <c r="H1705" s="129">
        <v>66198.24555776888</v>
      </c>
    </row>
    <row r="1707" spans="3:8" ht="12.75">
      <c r="C1707" s="151" t="s">
        <v>25</v>
      </c>
      <c r="D1707" s="129">
        <v>1.8496094761540518</v>
      </c>
      <c r="F1707" s="129">
        <v>1.3986013986013988</v>
      </c>
      <c r="G1707" s="129">
        <v>2.6413527189768717</v>
      </c>
      <c r="H1707" s="129">
        <v>1.8570378925725948</v>
      </c>
    </row>
    <row r="1708" spans="1:10" ht="12.75">
      <c r="A1708" s="145" t="s">
        <v>14</v>
      </c>
      <c r="C1708" s="146" t="s">
        <v>15</v>
      </c>
      <c r="D1708" s="146" t="s">
        <v>16</v>
      </c>
      <c r="F1708" s="146" t="s">
        <v>17</v>
      </c>
      <c r="G1708" s="146" t="s">
        <v>18</v>
      </c>
      <c r="H1708" s="146" t="s">
        <v>19</v>
      </c>
      <c r="I1708" s="147" t="s">
        <v>20</v>
      </c>
      <c r="J1708" s="146" t="s">
        <v>21</v>
      </c>
    </row>
    <row r="1709" spans="1:8" ht="12.75">
      <c r="A1709" s="148" t="s">
        <v>130</v>
      </c>
      <c r="C1709" s="149">
        <v>396.15199999976903</v>
      </c>
      <c r="D1709" s="129">
        <v>4428312.924537659</v>
      </c>
      <c r="F1709" s="129">
        <v>78700</v>
      </c>
      <c r="G1709" s="129">
        <v>79700</v>
      </c>
      <c r="H1709" s="150" t="s">
        <v>680</v>
      </c>
    </row>
    <row r="1711" spans="4:8" ht="12.75">
      <c r="D1711" s="129">
        <v>4445773.531738281</v>
      </c>
      <c r="F1711" s="129">
        <v>77500</v>
      </c>
      <c r="G1711" s="129">
        <v>79900</v>
      </c>
      <c r="H1711" s="150" t="s">
        <v>681</v>
      </c>
    </row>
    <row r="1713" spans="4:8" ht="12.75">
      <c r="D1713" s="129">
        <v>4351583.46836853</v>
      </c>
      <c r="F1713" s="129">
        <v>77800</v>
      </c>
      <c r="G1713" s="129">
        <v>79200</v>
      </c>
      <c r="H1713" s="150" t="s">
        <v>682</v>
      </c>
    </row>
    <row r="1715" spans="1:10" ht="12.75">
      <c r="A1715" s="145" t="s">
        <v>22</v>
      </c>
      <c r="C1715" s="151" t="s">
        <v>23</v>
      </c>
      <c r="D1715" s="129">
        <v>4408556.641548157</v>
      </c>
      <c r="F1715" s="129">
        <v>78000</v>
      </c>
      <c r="G1715" s="129">
        <v>79600</v>
      </c>
      <c r="H1715" s="129">
        <v>4329765.2027847795</v>
      </c>
      <c r="I1715" s="129">
        <v>-0.0001</v>
      </c>
      <c r="J1715" s="129">
        <v>-0.0001</v>
      </c>
    </row>
    <row r="1716" spans="1:8" ht="12.75">
      <c r="A1716" s="128">
        <v>38390.89569444444</v>
      </c>
      <c r="C1716" s="151" t="s">
        <v>24</v>
      </c>
      <c r="D1716" s="129">
        <v>50106.63676171052</v>
      </c>
      <c r="F1716" s="129">
        <v>624.4997998398399</v>
      </c>
      <c r="G1716" s="129">
        <v>360.5551275463989</v>
      </c>
      <c r="H1716" s="129">
        <v>50106.63676171052</v>
      </c>
    </row>
    <row r="1718" spans="3:8" ht="12.75">
      <c r="C1718" s="151" t="s">
        <v>25</v>
      </c>
      <c r="D1718" s="129">
        <v>1.1365769079495036</v>
      </c>
      <c r="F1718" s="129">
        <v>0.8006407690254359</v>
      </c>
      <c r="G1718" s="129">
        <v>0.45295870294773743</v>
      </c>
      <c r="H1718" s="129">
        <v>1.1572599070610894</v>
      </c>
    </row>
    <row r="1719" spans="1:10" ht="12.75">
      <c r="A1719" s="145" t="s">
        <v>14</v>
      </c>
      <c r="C1719" s="146" t="s">
        <v>15</v>
      </c>
      <c r="D1719" s="146" t="s">
        <v>16</v>
      </c>
      <c r="F1719" s="146" t="s">
        <v>17</v>
      </c>
      <c r="G1719" s="146" t="s">
        <v>18</v>
      </c>
      <c r="H1719" s="146" t="s">
        <v>19</v>
      </c>
      <c r="I1719" s="147" t="s">
        <v>20</v>
      </c>
      <c r="J1719" s="146" t="s">
        <v>21</v>
      </c>
    </row>
    <row r="1720" spans="1:8" ht="12.75">
      <c r="A1720" s="148" t="s">
        <v>137</v>
      </c>
      <c r="C1720" s="149">
        <v>589.5920000001788</v>
      </c>
      <c r="D1720" s="129">
        <v>334402.7985715866</v>
      </c>
      <c r="F1720" s="129">
        <v>3130</v>
      </c>
      <c r="G1720" s="129">
        <v>2920</v>
      </c>
      <c r="H1720" s="150" t="s">
        <v>683</v>
      </c>
    </row>
    <row r="1722" spans="4:8" ht="12.75">
      <c r="D1722" s="129">
        <v>328832.354927063</v>
      </c>
      <c r="F1722" s="129">
        <v>3150</v>
      </c>
      <c r="G1722" s="129">
        <v>2870</v>
      </c>
      <c r="H1722" s="150" t="s">
        <v>684</v>
      </c>
    </row>
    <row r="1724" spans="4:8" ht="12.75">
      <c r="D1724" s="129">
        <v>329718.91846752167</v>
      </c>
      <c r="F1724" s="129">
        <v>3120</v>
      </c>
      <c r="G1724" s="129">
        <v>2880</v>
      </c>
      <c r="H1724" s="150" t="s">
        <v>685</v>
      </c>
    </row>
    <row r="1726" spans="1:10" ht="12.75">
      <c r="A1726" s="145" t="s">
        <v>22</v>
      </c>
      <c r="C1726" s="151" t="s">
        <v>23</v>
      </c>
      <c r="D1726" s="129">
        <v>330984.69065539044</v>
      </c>
      <c r="F1726" s="129">
        <v>3133.333333333333</v>
      </c>
      <c r="G1726" s="129">
        <v>2890</v>
      </c>
      <c r="H1726" s="129">
        <v>327973.02398872375</v>
      </c>
      <c r="I1726" s="129">
        <v>-0.0001</v>
      </c>
      <c r="J1726" s="129">
        <v>-0.0001</v>
      </c>
    </row>
    <row r="1727" spans="1:8" ht="12.75">
      <c r="A1727" s="128">
        <v>38390.89618055556</v>
      </c>
      <c r="C1727" s="151" t="s">
        <v>24</v>
      </c>
      <c r="D1727" s="129">
        <v>2993.174739785605</v>
      </c>
      <c r="F1727" s="129">
        <v>15.275252316519468</v>
      </c>
      <c r="G1727" s="129">
        <v>26.45751311064591</v>
      </c>
      <c r="H1727" s="129">
        <v>2993.174739785605</v>
      </c>
    </row>
    <row r="1729" spans="3:8" ht="12.75">
      <c r="C1729" s="151" t="s">
        <v>25</v>
      </c>
      <c r="D1729" s="129">
        <v>0.9043242253467229</v>
      </c>
      <c r="F1729" s="129">
        <v>0.4875080526548768</v>
      </c>
      <c r="G1729" s="129">
        <v>0.9154848827213117</v>
      </c>
      <c r="H1729" s="129">
        <v>0.9126283324717939</v>
      </c>
    </row>
    <row r="1730" spans="1:10" ht="12.75">
      <c r="A1730" s="145" t="s">
        <v>14</v>
      </c>
      <c r="C1730" s="146" t="s">
        <v>15</v>
      </c>
      <c r="D1730" s="146" t="s">
        <v>16</v>
      </c>
      <c r="F1730" s="146" t="s">
        <v>17</v>
      </c>
      <c r="G1730" s="146" t="s">
        <v>18</v>
      </c>
      <c r="H1730" s="146" t="s">
        <v>19</v>
      </c>
      <c r="I1730" s="147" t="s">
        <v>20</v>
      </c>
      <c r="J1730" s="146" t="s">
        <v>21</v>
      </c>
    </row>
    <row r="1731" spans="1:8" ht="12.75">
      <c r="A1731" s="148" t="s">
        <v>138</v>
      </c>
      <c r="C1731" s="149">
        <v>766.4900000002235</v>
      </c>
      <c r="D1731" s="129">
        <v>2609.290626998991</v>
      </c>
      <c r="F1731" s="129">
        <v>1857</v>
      </c>
      <c r="G1731" s="129">
        <v>1907.9999999981374</v>
      </c>
      <c r="H1731" s="150" t="s">
        <v>686</v>
      </c>
    </row>
    <row r="1733" spans="4:8" ht="12.75">
      <c r="D1733" s="129">
        <v>2519.7105109877884</v>
      </c>
      <c r="F1733" s="129">
        <v>1735.9999999981374</v>
      </c>
      <c r="G1733" s="129">
        <v>1743</v>
      </c>
      <c r="H1733" s="150" t="s">
        <v>687</v>
      </c>
    </row>
    <row r="1735" spans="4:8" ht="12.75">
      <c r="D1735" s="129">
        <v>2452.5</v>
      </c>
      <c r="F1735" s="129">
        <v>1916</v>
      </c>
      <c r="G1735" s="129">
        <v>1757</v>
      </c>
      <c r="H1735" s="150" t="s">
        <v>688</v>
      </c>
    </row>
    <row r="1737" spans="1:10" ht="12.75">
      <c r="A1737" s="145" t="s">
        <v>22</v>
      </c>
      <c r="C1737" s="151" t="s">
        <v>23</v>
      </c>
      <c r="D1737" s="129">
        <v>2527.167045995593</v>
      </c>
      <c r="F1737" s="129">
        <v>1836.3333333327123</v>
      </c>
      <c r="G1737" s="129">
        <v>1802.6666666660458</v>
      </c>
      <c r="H1737" s="129">
        <v>708.3239565653197</v>
      </c>
      <c r="I1737" s="129">
        <v>-0.0001</v>
      </c>
      <c r="J1737" s="129">
        <v>-0.0001</v>
      </c>
    </row>
    <row r="1738" spans="1:8" ht="12.75">
      <c r="A1738" s="128">
        <v>38390.896689814814</v>
      </c>
      <c r="C1738" s="151" t="s">
        <v>24</v>
      </c>
      <c r="D1738" s="129">
        <v>78.66082325036412</v>
      </c>
      <c r="F1738" s="129">
        <v>91.76237428008989</v>
      </c>
      <c r="G1738" s="129">
        <v>91.48952581108416</v>
      </c>
      <c r="H1738" s="129">
        <v>78.66082325036412</v>
      </c>
    </row>
    <row r="1740" spans="3:8" ht="12.75">
      <c r="C1740" s="151" t="s">
        <v>25</v>
      </c>
      <c r="D1740" s="129">
        <v>3.1126087757042273</v>
      </c>
      <c r="F1740" s="129">
        <v>4.997043435112774</v>
      </c>
      <c r="G1740" s="129">
        <v>5.075232570882897</v>
      </c>
      <c r="H1740" s="129">
        <v>11.10520440841679</v>
      </c>
    </row>
    <row r="1741" spans="1:16" ht="12.75">
      <c r="A1741" s="139" t="s">
        <v>83</v>
      </c>
      <c r="B1741" s="134" t="s">
        <v>46</v>
      </c>
      <c r="D1741" s="139" t="s">
        <v>84</v>
      </c>
      <c r="E1741" s="134" t="s">
        <v>85</v>
      </c>
      <c r="F1741" s="135" t="s">
        <v>188</v>
      </c>
      <c r="G1741" s="140" t="s">
        <v>87</v>
      </c>
      <c r="H1741" s="141">
        <v>2</v>
      </c>
      <c r="I1741" s="142" t="s">
        <v>88</v>
      </c>
      <c r="J1741" s="141">
        <v>1</v>
      </c>
      <c r="K1741" s="140" t="s">
        <v>89</v>
      </c>
      <c r="L1741" s="143">
        <v>1</v>
      </c>
      <c r="M1741" s="140" t="s">
        <v>90</v>
      </c>
      <c r="N1741" s="144">
        <v>1</v>
      </c>
      <c r="O1741" s="140" t="s">
        <v>91</v>
      </c>
      <c r="P1741" s="144">
        <v>1</v>
      </c>
    </row>
    <row r="1743" spans="1:10" ht="12.75">
      <c r="A1743" s="145" t="s">
        <v>14</v>
      </c>
      <c r="C1743" s="146" t="s">
        <v>15</v>
      </c>
      <c r="D1743" s="146" t="s">
        <v>16</v>
      </c>
      <c r="F1743" s="146" t="s">
        <v>17</v>
      </c>
      <c r="G1743" s="146" t="s">
        <v>18</v>
      </c>
      <c r="H1743" s="146" t="s">
        <v>19</v>
      </c>
      <c r="I1743" s="147" t="s">
        <v>20</v>
      </c>
      <c r="J1743" s="146" t="s">
        <v>21</v>
      </c>
    </row>
    <row r="1744" spans="1:8" ht="12.75">
      <c r="A1744" s="148" t="s">
        <v>115</v>
      </c>
      <c r="C1744" s="149">
        <v>178.2290000000503</v>
      </c>
      <c r="D1744" s="129">
        <v>274</v>
      </c>
      <c r="F1744" s="129">
        <v>258</v>
      </c>
      <c r="G1744" s="129">
        <v>253</v>
      </c>
      <c r="H1744" s="150" t="s">
        <v>689</v>
      </c>
    </row>
    <row r="1746" spans="4:8" ht="12.75">
      <c r="D1746" s="129">
        <v>282.24116133060306</v>
      </c>
      <c r="F1746" s="129">
        <v>277</v>
      </c>
      <c r="G1746" s="129">
        <v>228</v>
      </c>
      <c r="H1746" s="150" t="s">
        <v>690</v>
      </c>
    </row>
    <row r="1748" spans="4:8" ht="12.75">
      <c r="D1748" s="129">
        <v>265</v>
      </c>
      <c r="F1748" s="129">
        <v>255</v>
      </c>
      <c r="G1748" s="129">
        <v>222.00000000023283</v>
      </c>
      <c r="H1748" s="150" t="s">
        <v>691</v>
      </c>
    </row>
    <row r="1750" spans="1:8" ht="12.75">
      <c r="A1750" s="145" t="s">
        <v>22</v>
      </c>
      <c r="C1750" s="151" t="s">
        <v>23</v>
      </c>
      <c r="D1750" s="129">
        <v>273.7470537768677</v>
      </c>
      <c r="F1750" s="129">
        <v>263.3333333333333</v>
      </c>
      <c r="G1750" s="129">
        <v>234.33333333341096</v>
      </c>
      <c r="H1750" s="129">
        <v>28.774986737712407</v>
      </c>
    </row>
    <row r="1751" spans="1:8" ht="12.75">
      <c r="A1751" s="128">
        <v>38390.89895833333</v>
      </c>
      <c r="C1751" s="151" t="s">
        <v>24</v>
      </c>
      <c r="D1751" s="129">
        <v>8.623363459278398</v>
      </c>
      <c r="F1751" s="129">
        <v>11.930353445448855</v>
      </c>
      <c r="G1751" s="129">
        <v>16.44181660676376</v>
      </c>
      <c r="H1751" s="129">
        <v>8.623363459278398</v>
      </c>
    </row>
    <row r="1753" spans="3:8" ht="12.75">
      <c r="C1753" s="151" t="s">
        <v>25</v>
      </c>
      <c r="D1753" s="129">
        <v>3.1501210114602127</v>
      </c>
      <c r="F1753" s="129">
        <v>4.530513966626148</v>
      </c>
      <c r="G1753" s="129">
        <v>7.016422449541242</v>
      </c>
      <c r="H1753" s="129">
        <v>29.96826215032324</v>
      </c>
    </row>
    <row r="1754" spans="1:10" ht="12.75">
      <c r="A1754" s="145" t="s">
        <v>14</v>
      </c>
      <c r="C1754" s="146" t="s">
        <v>15</v>
      </c>
      <c r="D1754" s="146" t="s">
        <v>16</v>
      </c>
      <c r="F1754" s="146" t="s">
        <v>17</v>
      </c>
      <c r="G1754" s="146" t="s">
        <v>18</v>
      </c>
      <c r="H1754" s="146" t="s">
        <v>19</v>
      </c>
      <c r="I1754" s="147" t="s">
        <v>20</v>
      </c>
      <c r="J1754" s="146" t="s">
        <v>21</v>
      </c>
    </row>
    <row r="1755" spans="1:8" ht="12.75">
      <c r="A1755" s="148" t="s">
        <v>131</v>
      </c>
      <c r="C1755" s="149">
        <v>251.61100000003353</v>
      </c>
      <c r="D1755" s="129">
        <v>3215944.990131378</v>
      </c>
      <c r="F1755" s="129">
        <v>24800</v>
      </c>
      <c r="G1755" s="129">
        <v>22100</v>
      </c>
      <c r="H1755" s="150" t="s">
        <v>692</v>
      </c>
    </row>
    <row r="1757" spans="4:8" ht="12.75">
      <c r="D1757" s="129">
        <v>3233299.5105018616</v>
      </c>
      <c r="F1757" s="129">
        <v>24300</v>
      </c>
      <c r="G1757" s="129">
        <v>21800</v>
      </c>
      <c r="H1757" s="150" t="s">
        <v>693</v>
      </c>
    </row>
    <row r="1759" spans="4:8" ht="12.75">
      <c r="D1759" s="129">
        <v>3275525.32604599</v>
      </c>
      <c r="F1759" s="129">
        <v>24800</v>
      </c>
      <c r="G1759" s="129">
        <v>21700</v>
      </c>
      <c r="H1759" s="150" t="s">
        <v>694</v>
      </c>
    </row>
    <row r="1761" spans="1:10" ht="12.75">
      <c r="A1761" s="145" t="s">
        <v>22</v>
      </c>
      <c r="C1761" s="151" t="s">
        <v>23</v>
      </c>
      <c r="D1761" s="129">
        <v>3241589.94222641</v>
      </c>
      <c r="F1761" s="129">
        <v>24633.333333333336</v>
      </c>
      <c r="G1761" s="129">
        <v>21866.666666666664</v>
      </c>
      <c r="H1761" s="129">
        <v>3218353.5785900457</v>
      </c>
      <c r="I1761" s="129">
        <v>-0.0001</v>
      </c>
      <c r="J1761" s="129">
        <v>-0.0001</v>
      </c>
    </row>
    <row r="1762" spans="1:8" ht="12.75">
      <c r="A1762" s="128">
        <v>38390.89946759259</v>
      </c>
      <c r="C1762" s="151" t="s">
        <v>24</v>
      </c>
      <c r="D1762" s="129">
        <v>30643.14850925081</v>
      </c>
      <c r="F1762" s="129">
        <v>288.6751345948129</v>
      </c>
      <c r="G1762" s="129">
        <v>208.16659994661327</v>
      </c>
      <c r="H1762" s="129">
        <v>30643.14850925081</v>
      </c>
    </row>
    <row r="1764" spans="3:8" ht="12.75">
      <c r="C1764" s="151" t="s">
        <v>25</v>
      </c>
      <c r="D1764" s="129">
        <v>0.9453123021539327</v>
      </c>
      <c r="F1764" s="129">
        <v>1.1718882324552617</v>
      </c>
      <c r="G1764" s="129">
        <v>0.9519814021948781</v>
      </c>
      <c r="H1764" s="129">
        <v>0.9521374131513392</v>
      </c>
    </row>
    <row r="1765" spans="1:10" ht="12.75">
      <c r="A1765" s="145" t="s">
        <v>14</v>
      </c>
      <c r="C1765" s="146" t="s">
        <v>15</v>
      </c>
      <c r="D1765" s="146" t="s">
        <v>16</v>
      </c>
      <c r="F1765" s="146" t="s">
        <v>17</v>
      </c>
      <c r="G1765" s="146" t="s">
        <v>18</v>
      </c>
      <c r="H1765" s="146" t="s">
        <v>19</v>
      </c>
      <c r="I1765" s="147" t="s">
        <v>20</v>
      </c>
      <c r="J1765" s="146" t="s">
        <v>21</v>
      </c>
    </row>
    <row r="1766" spans="1:8" ht="12.75">
      <c r="A1766" s="148" t="s">
        <v>134</v>
      </c>
      <c r="C1766" s="149">
        <v>257.6099999998696</v>
      </c>
      <c r="D1766" s="129">
        <v>176698.50564026833</v>
      </c>
      <c r="F1766" s="129">
        <v>9677.5</v>
      </c>
      <c r="G1766" s="129">
        <v>8230</v>
      </c>
      <c r="H1766" s="150" t="s">
        <v>695</v>
      </c>
    </row>
    <row r="1768" spans="4:8" ht="12.75">
      <c r="D1768" s="129">
        <v>183498.37426567078</v>
      </c>
      <c r="F1768" s="129">
        <v>9515</v>
      </c>
      <c r="G1768" s="129">
        <v>8202.5</v>
      </c>
      <c r="H1768" s="150" t="s">
        <v>696</v>
      </c>
    </row>
    <row r="1770" spans="4:8" ht="12.75">
      <c r="D1770" s="129">
        <v>177998.0361852646</v>
      </c>
      <c r="F1770" s="129">
        <v>9510</v>
      </c>
      <c r="G1770" s="129">
        <v>8140</v>
      </c>
      <c r="H1770" s="150" t="s">
        <v>697</v>
      </c>
    </row>
    <row r="1772" spans="1:10" ht="12.75">
      <c r="A1772" s="145" t="s">
        <v>22</v>
      </c>
      <c r="C1772" s="151" t="s">
        <v>23</v>
      </c>
      <c r="D1772" s="129">
        <v>179398.30536373454</v>
      </c>
      <c r="F1772" s="129">
        <v>9567.5</v>
      </c>
      <c r="G1772" s="129">
        <v>8190.833333333334</v>
      </c>
      <c r="H1772" s="129">
        <v>170519.13869706792</v>
      </c>
      <c r="I1772" s="129">
        <v>-0.0001</v>
      </c>
      <c r="J1772" s="129">
        <v>-0.0001</v>
      </c>
    </row>
    <row r="1773" spans="1:8" ht="12.75">
      <c r="A1773" s="128">
        <v>38390.90011574074</v>
      </c>
      <c r="C1773" s="151" t="s">
        <v>24</v>
      </c>
      <c r="D1773" s="129">
        <v>3609.725565718907</v>
      </c>
      <c r="F1773" s="129">
        <v>95.2955927627296</v>
      </c>
      <c r="G1773" s="129">
        <v>46.12031367340571</v>
      </c>
      <c r="H1773" s="129">
        <v>3609.725565718907</v>
      </c>
    </row>
    <row r="1775" spans="3:8" ht="12.75">
      <c r="C1775" s="151" t="s">
        <v>25</v>
      </c>
      <c r="D1775" s="129">
        <v>2.0121291326582487</v>
      </c>
      <c r="F1775" s="129">
        <v>0.9960344161246886</v>
      </c>
      <c r="G1775" s="129">
        <v>0.5630723004180167</v>
      </c>
      <c r="H1775" s="129">
        <v>2.11690347095389</v>
      </c>
    </row>
    <row r="1776" spans="1:10" ht="12.75">
      <c r="A1776" s="145" t="s">
        <v>14</v>
      </c>
      <c r="C1776" s="146" t="s">
        <v>15</v>
      </c>
      <c r="D1776" s="146" t="s">
        <v>16</v>
      </c>
      <c r="F1776" s="146" t="s">
        <v>17</v>
      </c>
      <c r="G1776" s="146" t="s">
        <v>18</v>
      </c>
      <c r="H1776" s="146" t="s">
        <v>19</v>
      </c>
      <c r="I1776" s="147" t="s">
        <v>20</v>
      </c>
      <c r="J1776" s="146" t="s">
        <v>21</v>
      </c>
    </row>
    <row r="1777" spans="1:8" ht="12.75">
      <c r="A1777" s="148" t="s">
        <v>133</v>
      </c>
      <c r="C1777" s="149">
        <v>259.9399999999441</v>
      </c>
      <c r="D1777" s="129">
        <v>1492274.4703044891</v>
      </c>
      <c r="F1777" s="129">
        <v>17975</v>
      </c>
      <c r="G1777" s="129">
        <v>16500</v>
      </c>
      <c r="H1777" s="150" t="s">
        <v>698</v>
      </c>
    </row>
    <row r="1779" spans="4:8" ht="12.75">
      <c r="D1779" s="129">
        <v>1520369.006483078</v>
      </c>
      <c r="F1779" s="129">
        <v>18125</v>
      </c>
      <c r="G1779" s="129">
        <v>16550</v>
      </c>
      <c r="H1779" s="150" t="s">
        <v>699</v>
      </c>
    </row>
    <row r="1781" spans="4:8" ht="12.75">
      <c r="D1781" s="129">
        <v>1536932.4484233856</v>
      </c>
      <c r="F1781" s="129">
        <v>18150</v>
      </c>
      <c r="G1781" s="129">
        <v>16525</v>
      </c>
      <c r="H1781" s="150" t="s">
        <v>700</v>
      </c>
    </row>
    <row r="1783" spans="1:10" ht="12.75">
      <c r="A1783" s="145" t="s">
        <v>22</v>
      </c>
      <c r="C1783" s="151" t="s">
        <v>23</v>
      </c>
      <c r="D1783" s="129">
        <v>1516525.3084036508</v>
      </c>
      <c r="F1783" s="129">
        <v>18083.333333333332</v>
      </c>
      <c r="G1783" s="129">
        <v>16525</v>
      </c>
      <c r="H1783" s="129">
        <v>1499213.271366614</v>
      </c>
      <c r="I1783" s="129">
        <v>-0.0001</v>
      </c>
      <c r="J1783" s="129">
        <v>-0.0001</v>
      </c>
    </row>
    <row r="1784" spans="1:8" ht="12.75">
      <c r="A1784" s="128">
        <v>38390.90078703704</v>
      </c>
      <c r="C1784" s="151" t="s">
        <v>24</v>
      </c>
      <c r="D1784" s="129">
        <v>22575.745028920603</v>
      </c>
      <c r="F1784" s="129">
        <v>94.64847243000457</v>
      </c>
      <c r="G1784" s="129">
        <v>25</v>
      </c>
      <c r="H1784" s="129">
        <v>22575.745028920603</v>
      </c>
    </row>
    <row r="1786" spans="3:8" ht="12.75">
      <c r="C1786" s="151" t="s">
        <v>25</v>
      </c>
      <c r="D1786" s="129">
        <v>1.4886494082109747</v>
      </c>
      <c r="F1786" s="129">
        <v>0.5234016908571681</v>
      </c>
      <c r="G1786" s="129">
        <v>0.15128593040847202</v>
      </c>
      <c r="H1786" s="129">
        <v>1.5058394599416525</v>
      </c>
    </row>
    <row r="1787" spans="1:10" ht="12.75">
      <c r="A1787" s="145" t="s">
        <v>14</v>
      </c>
      <c r="C1787" s="146" t="s">
        <v>15</v>
      </c>
      <c r="D1787" s="146" t="s">
        <v>16</v>
      </c>
      <c r="F1787" s="146" t="s">
        <v>17</v>
      </c>
      <c r="G1787" s="146" t="s">
        <v>18</v>
      </c>
      <c r="H1787" s="146" t="s">
        <v>19</v>
      </c>
      <c r="I1787" s="147" t="s">
        <v>20</v>
      </c>
      <c r="J1787" s="146" t="s">
        <v>21</v>
      </c>
    </row>
    <row r="1788" spans="1:8" ht="12.75">
      <c r="A1788" s="148" t="s">
        <v>135</v>
      </c>
      <c r="C1788" s="149">
        <v>285.2129999999888</v>
      </c>
      <c r="D1788" s="129">
        <v>653187.2694864273</v>
      </c>
      <c r="F1788" s="129">
        <v>11725</v>
      </c>
      <c r="G1788" s="129">
        <v>10975</v>
      </c>
      <c r="H1788" s="150" t="s">
        <v>701</v>
      </c>
    </row>
    <row r="1790" spans="4:8" ht="12.75">
      <c r="D1790" s="129">
        <v>674466.7907676697</v>
      </c>
      <c r="F1790" s="129">
        <v>11675</v>
      </c>
      <c r="G1790" s="129">
        <v>10950</v>
      </c>
      <c r="H1790" s="150" t="s">
        <v>702</v>
      </c>
    </row>
    <row r="1792" spans="4:8" ht="12.75">
      <c r="D1792" s="129">
        <v>664597.351187706</v>
      </c>
      <c r="F1792" s="129">
        <v>11900</v>
      </c>
      <c r="G1792" s="129">
        <v>10950</v>
      </c>
      <c r="H1792" s="150" t="s">
        <v>703</v>
      </c>
    </row>
    <row r="1794" spans="1:10" ht="12.75">
      <c r="A1794" s="145" t="s">
        <v>22</v>
      </c>
      <c r="C1794" s="151" t="s">
        <v>23</v>
      </c>
      <c r="D1794" s="129">
        <v>664083.8038139343</v>
      </c>
      <c r="F1794" s="129">
        <v>11766.666666666668</v>
      </c>
      <c r="G1794" s="129">
        <v>10958.333333333332</v>
      </c>
      <c r="H1794" s="129">
        <v>652764.0286012976</v>
      </c>
      <c r="I1794" s="129">
        <v>-0.0001</v>
      </c>
      <c r="J1794" s="129">
        <v>-0.0001</v>
      </c>
    </row>
    <row r="1795" spans="1:8" ht="12.75">
      <c r="A1795" s="128">
        <v>38390.901458333334</v>
      </c>
      <c r="C1795" s="151" t="s">
        <v>24</v>
      </c>
      <c r="D1795" s="129">
        <v>10649.051820164163</v>
      </c>
      <c r="F1795" s="129">
        <v>118.14539065631521</v>
      </c>
      <c r="G1795" s="129">
        <v>14.433756729740642</v>
      </c>
      <c r="H1795" s="129">
        <v>10649.051820164163</v>
      </c>
    </row>
    <row r="1797" spans="3:8" ht="12.75">
      <c r="C1797" s="151" t="s">
        <v>25</v>
      </c>
      <c r="D1797" s="129">
        <v>1.6035704769496013</v>
      </c>
      <c r="F1797" s="129">
        <v>1.0040684758327072</v>
      </c>
      <c r="G1797" s="129">
        <v>0.13171489030942032</v>
      </c>
      <c r="H1797" s="129">
        <v>1.6313784696412101</v>
      </c>
    </row>
    <row r="1798" spans="1:10" ht="12.75">
      <c r="A1798" s="145" t="s">
        <v>14</v>
      </c>
      <c r="C1798" s="146" t="s">
        <v>15</v>
      </c>
      <c r="D1798" s="146" t="s">
        <v>16</v>
      </c>
      <c r="F1798" s="146" t="s">
        <v>17</v>
      </c>
      <c r="G1798" s="146" t="s">
        <v>18</v>
      </c>
      <c r="H1798" s="146" t="s">
        <v>19</v>
      </c>
      <c r="I1798" s="147" t="s">
        <v>20</v>
      </c>
      <c r="J1798" s="146" t="s">
        <v>21</v>
      </c>
    </row>
    <row r="1799" spans="1:8" ht="12.75">
      <c r="A1799" s="148" t="s">
        <v>131</v>
      </c>
      <c r="C1799" s="149">
        <v>288.1579999998212</v>
      </c>
      <c r="D1799" s="129">
        <v>321661.3086466789</v>
      </c>
      <c r="F1799" s="129">
        <v>3580</v>
      </c>
      <c r="G1799" s="129">
        <v>3230</v>
      </c>
      <c r="H1799" s="150" t="s">
        <v>704</v>
      </c>
    </row>
    <row r="1801" spans="4:8" ht="12.75">
      <c r="D1801" s="129">
        <v>326956.6411104202</v>
      </c>
      <c r="F1801" s="129">
        <v>3580</v>
      </c>
      <c r="G1801" s="129">
        <v>3230</v>
      </c>
      <c r="H1801" s="150" t="s">
        <v>705</v>
      </c>
    </row>
    <row r="1803" spans="4:8" ht="12.75">
      <c r="D1803" s="129">
        <v>316585.68488550186</v>
      </c>
      <c r="F1803" s="129">
        <v>3580</v>
      </c>
      <c r="G1803" s="129">
        <v>3230</v>
      </c>
      <c r="H1803" s="150" t="s">
        <v>706</v>
      </c>
    </row>
    <row r="1805" spans="1:10" ht="12.75">
      <c r="A1805" s="145" t="s">
        <v>22</v>
      </c>
      <c r="C1805" s="151" t="s">
        <v>23</v>
      </c>
      <c r="D1805" s="129">
        <v>321734.544880867</v>
      </c>
      <c r="F1805" s="129">
        <v>3580</v>
      </c>
      <c r="G1805" s="129">
        <v>3230</v>
      </c>
      <c r="H1805" s="129">
        <v>318332.2550578581</v>
      </c>
      <c r="I1805" s="129">
        <v>-0.0001</v>
      </c>
      <c r="J1805" s="129">
        <v>-0.0001</v>
      </c>
    </row>
    <row r="1806" spans="1:8" ht="12.75">
      <c r="A1806" s="128">
        <v>38390.90188657407</v>
      </c>
      <c r="C1806" s="151" t="s">
        <v>24</v>
      </c>
      <c r="D1806" s="129">
        <v>5185.865975350393</v>
      </c>
      <c r="H1806" s="129">
        <v>5185.865975350393</v>
      </c>
    </row>
    <row r="1808" spans="3:8" ht="12.75">
      <c r="C1808" s="151" t="s">
        <v>25</v>
      </c>
      <c r="D1808" s="129">
        <v>1.6118461812270215</v>
      </c>
      <c r="F1808" s="129">
        <v>0</v>
      </c>
      <c r="G1808" s="129">
        <v>0</v>
      </c>
      <c r="H1808" s="129">
        <v>1.6290733637431247</v>
      </c>
    </row>
    <row r="1809" spans="1:10" ht="12.75">
      <c r="A1809" s="145" t="s">
        <v>14</v>
      </c>
      <c r="C1809" s="146" t="s">
        <v>15</v>
      </c>
      <c r="D1809" s="146" t="s">
        <v>16</v>
      </c>
      <c r="F1809" s="146" t="s">
        <v>17</v>
      </c>
      <c r="G1809" s="146" t="s">
        <v>18</v>
      </c>
      <c r="H1809" s="146" t="s">
        <v>19</v>
      </c>
      <c r="I1809" s="147" t="s">
        <v>20</v>
      </c>
      <c r="J1809" s="146" t="s">
        <v>21</v>
      </c>
    </row>
    <row r="1810" spans="1:8" ht="12.75">
      <c r="A1810" s="148" t="s">
        <v>132</v>
      </c>
      <c r="C1810" s="149">
        <v>334.94100000010803</v>
      </c>
      <c r="D1810" s="129">
        <v>166181.79361057281</v>
      </c>
      <c r="F1810" s="129">
        <v>24800</v>
      </c>
      <c r="G1810" s="129">
        <v>34300</v>
      </c>
      <c r="H1810" s="150" t="s">
        <v>707</v>
      </c>
    </row>
    <row r="1812" spans="4:8" ht="12.75">
      <c r="D1812" s="129">
        <v>163729.6990122795</v>
      </c>
      <c r="F1812" s="129">
        <v>24900</v>
      </c>
      <c r="G1812" s="129">
        <v>33200</v>
      </c>
      <c r="H1812" s="150" t="s">
        <v>708</v>
      </c>
    </row>
    <row r="1814" spans="4:8" ht="12.75">
      <c r="D1814" s="129">
        <v>159419.88689637184</v>
      </c>
      <c r="F1814" s="129">
        <v>24700</v>
      </c>
      <c r="G1814" s="129">
        <v>35300</v>
      </c>
      <c r="H1814" s="150" t="s">
        <v>709</v>
      </c>
    </row>
    <row r="1816" spans="1:10" ht="12.75">
      <c r="A1816" s="145" t="s">
        <v>22</v>
      </c>
      <c r="C1816" s="151" t="s">
        <v>23</v>
      </c>
      <c r="D1816" s="129">
        <v>163110.45983974138</v>
      </c>
      <c r="F1816" s="129">
        <v>24800</v>
      </c>
      <c r="G1816" s="129">
        <v>34266.666666666664</v>
      </c>
      <c r="H1816" s="129">
        <v>131551.2598397414</v>
      </c>
      <c r="I1816" s="129">
        <v>-0.0001</v>
      </c>
      <c r="J1816" s="129">
        <v>-0.0001</v>
      </c>
    </row>
    <row r="1817" spans="1:8" ht="12.75">
      <c r="A1817" s="128">
        <v>38390.90236111111</v>
      </c>
      <c r="C1817" s="151" t="s">
        <v>24</v>
      </c>
      <c r="D1817" s="129">
        <v>3423.2204818698856</v>
      </c>
      <c r="F1817" s="129">
        <v>100</v>
      </c>
      <c r="G1817" s="129">
        <v>1050.3967504392488</v>
      </c>
      <c r="H1817" s="129">
        <v>3423.2204818698856</v>
      </c>
    </row>
    <row r="1819" spans="3:8" ht="12.75">
      <c r="C1819" s="151" t="s">
        <v>25</v>
      </c>
      <c r="D1819" s="129">
        <v>2.098713034855799</v>
      </c>
      <c r="F1819" s="129">
        <v>0.4032258064516129</v>
      </c>
      <c r="G1819" s="129">
        <v>3.0653601666515042</v>
      </c>
      <c r="H1819" s="129">
        <v>2.6021951336993108</v>
      </c>
    </row>
    <row r="1820" spans="1:10" ht="12.75">
      <c r="A1820" s="145" t="s">
        <v>14</v>
      </c>
      <c r="C1820" s="146" t="s">
        <v>15</v>
      </c>
      <c r="D1820" s="146" t="s">
        <v>16</v>
      </c>
      <c r="F1820" s="146" t="s">
        <v>17</v>
      </c>
      <c r="G1820" s="146" t="s">
        <v>18</v>
      </c>
      <c r="H1820" s="146" t="s">
        <v>19</v>
      </c>
      <c r="I1820" s="147" t="s">
        <v>20</v>
      </c>
      <c r="J1820" s="146" t="s">
        <v>21</v>
      </c>
    </row>
    <row r="1821" spans="1:8" ht="12.75">
      <c r="A1821" s="148" t="s">
        <v>136</v>
      </c>
      <c r="C1821" s="149">
        <v>393.36599999992177</v>
      </c>
      <c r="D1821" s="129">
        <v>3527686.7117729187</v>
      </c>
      <c r="F1821" s="129">
        <v>14600</v>
      </c>
      <c r="G1821" s="129">
        <v>15100</v>
      </c>
      <c r="H1821" s="150" t="s">
        <v>710</v>
      </c>
    </row>
    <row r="1823" spans="4:8" ht="12.75">
      <c r="D1823" s="129">
        <v>3556071.7076950073</v>
      </c>
      <c r="F1823" s="129">
        <v>13900</v>
      </c>
      <c r="G1823" s="129">
        <v>13500</v>
      </c>
      <c r="H1823" s="150" t="s">
        <v>711</v>
      </c>
    </row>
    <row r="1825" spans="4:8" ht="12.75">
      <c r="D1825" s="129">
        <v>3671870.5101089478</v>
      </c>
      <c r="F1825" s="129">
        <v>14900</v>
      </c>
      <c r="G1825" s="129">
        <v>14100</v>
      </c>
      <c r="H1825" s="150" t="s">
        <v>712</v>
      </c>
    </row>
    <row r="1827" spans="1:10" ht="12.75">
      <c r="A1827" s="145" t="s">
        <v>22</v>
      </c>
      <c r="C1827" s="151" t="s">
        <v>23</v>
      </c>
      <c r="D1827" s="129">
        <v>3585209.6431922913</v>
      </c>
      <c r="F1827" s="129">
        <v>14466.666666666668</v>
      </c>
      <c r="G1827" s="129">
        <v>14233.333333333332</v>
      </c>
      <c r="H1827" s="129">
        <v>3570859.6431922913</v>
      </c>
      <c r="I1827" s="129">
        <v>-0.0001</v>
      </c>
      <c r="J1827" s="129">
        <v>-0.0001</v>
      </c>
    </row>
    <row r="1828" spans="1:8" ht="12.75">
      <c r="A1828" s="128">
        <v>38390.90283564815</v>
      </c>
      <c r="C1828" s="151" t="s">
        <v>24</v>
      </c>
      <c r="D1828" s="129">
        <v>76380.66764197164</v>
      </c>
      <c r="F1828" s="129">
        <v>513.1601439446883</v>
      </c>
      <c r="G1828" s="129">
        <v>808.2903768654761</v>
      </c>
      <c r="H1828" s="129">
        <v>76380.66764197164</v>
      </c>
    </row>
    <row r="1830" spans="3:8" ht="12.75">
      <c r="C1830" s="151" t="s">
        <v>25</v>
      </c>
      <c r="D1830" s="129">
        <v>2.1304379727697556</v>
      </c>
      <c r="F1830" s="129">
        <v>3.547189935101532</v>
      </c>
      <c r="G1830" s="129">
        <v>5.678855106783207</v>
      </c>
      <c r="H1830" s="129">
        <v>2.138999436384695</v>
      </c>
    </row>
    <row r="1831" spans="1:10" ht="12.75">
      <c r="A1831" s="145" t="s">
        <v>14</v>
      </c>
      <c r="C1831" s="146" t="s">
        <v>15</v>
      </c>
      <c r="D1831" s="146" t="s">
        <v>16</v>
      </c>
      <c r="F1831" s="146" t="s">
        <v>17</v>
      </c>
      <c r="G1831" s="146" t="s">
        <v>18</v>
      </c>
      <c r="H1831" s="146" t="s">
        <v>19</v>
      </c>
      <c r="I1831" s="147" t="s">
        <v>20</v>
      </c>
      <c r="J1831" s="146" t="s">
        <v>21</v>
      </c>
    </row>
    <row r="1832" spans="1:8" ht="12.75">
      <c r="A1832" s="148" t="s">
        <v>130</v>
      </c>
      <c r="C1832" s="149">
        <v>396.15199999976903</v>
      </c>
      <c r="D1832" s="129">
        <v>4562964.091590881</v>
      </c>
      <c r="F1832" s="129">
        <v>79300</v>
      </c>
      <c r="G1832" s="129">
        <v>79400</v>
      </c>
      <c r="H1832" s="150" t="s">
        <v>713</v>
      </c>
    </row>
    <row r="1834" spans="4:8" ht="12.75">
      <c r="D1834" s="129">
        <v>4481737.875541687</v>
      </c>
      <c r="F1834" s="129">
        <v>80100</v>
      </c>
      <c r="G1834" s="129">
        <v>78800</v>
      </c>
      <c r="H1834" s="150" t="s">
        <v>714</v>
      </c>
    </row>
    <row r="1836" spans="4:8" ht="12.75">
      <c r="D1836" s="129">
        <v>4516911.785064697</v>
      </c>
      <c r="F1836" s="129">
        <v>79200</v>
      </c>
      <c r="G1836" s="129">
        <v>79100</v>
      </c>
      <c r="H1836" s="150" t="s">
        <v>715</v>
      </c>
    </row>
    <row r="1838" spans="1:10" ht="12.75">
      <c r="A1838" s="145" t="s">
        <v>22</v>
      </c>
      <c r="C1838" s="151" t="s">
        <v>23</v>
      </c>
      <c r="D1838" s="129">
        <v>4520537.917399089</v>
      </c>
      <c r="F1838" s="129">
        <v>79533.33333333333</v>
      </c>
      <c r="G1838" s="129">
        <v>79100</v>
      </c>
      <c r="H1838" s="129">
        <v>4441218.93206417</v>
      </c>
      <c r="I1838" s="129">
        <v>-0.0001</v>
      </c>
      <c r="J1838" s="129">
        <v>-0.0001</v>
      </c>
    </row>
    <row r="1839" spans="1:8" ht="12.75">
      <c r="A1839" s="128">
        <v>38390.90331018518</v>
      </c>
      <c r="C1839" s="151" t="s">
        <v>24</v>
      </c>
      <c r="D1839" s="129">
        <v>40734.33650128599</v>
      </c>
      <c r="F1839" s="129">
        <v>493.28828623162474</v>
      </c>
      <c r="G1839" s="129">
        <v>300</v>
      </c>
      <c r="H1839" s="129">
        <v>40734.33650128599</v>
      </c>
    </row>
    <row r="1841" spans="3:8" ht="12.75">
      <c r="C1841" s="151" t="s">
        <v>25</v>
      </c>
      <c r="D1841" s="129">
        <v>0.9010948972356516</v>
      </c>
      <c r="F1841" s="129">
        <v>0.620228356535991</v>
      </c>
      <c r="G1841" s="129">
        <v>0.37926675094816686</v>
      </c>
      <c r="H1841" s="129">
        <v>0.9171882117136175</v>
      </c>
    </row>
    <row r="1842" spans="1:10" ht="12.75">
      <c r="A1842" s="145" t="s">
        <v>14</v>
      </c>
      <c r="C1842" s="146" t="s">
        <v>15</v>
      </c>
      <c r="D1842" s="146" t="s">
        <v>16</v>
      </c>
      <c r="F1842" s="146" t="s">
        <v>17</v>
      </c>
      <c r="G1842" s="146" t="s">
        <v>18</v>
      </c>
      <c r="H1842" s="146" t="s">
        <v>19</v>
      </c>
      <c r="I1842" s="147" t="s">
        <v>20</v>
      </c>
      <c r="J1842" s="146" t="s">
        <v>21</v>
      </c>
    </row>
    <row r="1843" spans="1:8" ht="12.75">
      <c r="A1843" s="148" t="s">
        <v>137</v>
      </c>
      <c r="C1843" s="149">
        <v>589.5920000001788</v>
      </c>
      <c r="D1843" s="129">
        <v>352025.40990686417</v>
      </c>
      <c r="F1843" s="129">
        <v>3209.9999999962747</v>
      </c>
      <c r="G1843" s="129">
        <v>2900</v>
      </c>
      <c r="H1843" s="150" t="s">
        <v>716</v>
      </c>
    </row>
    <row r="1845" spans="4:8" ht="12.75">
      <c r="D1845" s="129">
        <v>353202.21282720566</v>
      </c>
      <c r="F1845" s="129">
        <v>3370</v>
      </c>
      <c r="G1845" s="129">
        <v>3020</v>
      </c>
      <c r="H1845" s="150" t="s">
        <v>717</v>
      </c>
    </row>
    <row r="1847" spans="4:8" ht="12.75">
      <c r="D1847" s="129">
        <v>379893.0027503967</v>
      </c>
      <c r="F1847" s="129">
        <v>3290.0000000037253</v>
      </c>
      <c r="G1847" s="129">
        <v>2950</v>
      </c>
      <c r="H1847" s="150" t="s">
        <v>718</v>
      </c>
    </row>
    <row r="1849" spans="1:10" ht="12.75">
      <c r="A1849" s="145" t="s">
        <v>22</v>
      </c>
      <c r="C1849" s="151" t="s">
        <v>23</v>
      </c>
      <c r="D1849" s="129">
        <v>361706.8751614889</v>
      </c>
      <c r="F1849" s="129">
        <v>3290</v>
      </c>
      <c r="G1849" s="129">
        <v>2956.666666666667</v>
      </c>
      <c r="H1849" s="129">
        <v>358583.5418281555</v>
      </c>
      <c r="I1849" s="129">
        <v>-0.0001</v>
      </c>
      <c r="J1849" s="129">
        <v>-0.0001</v>
      </c>
    </row>
    <row r="1850" spans="1:8" ht="12.75">
      <c r="A1850" s="128">
        <v>38390.9037962963</v>
      </c>
      <c r="C1850" s="151" t="s">
        <v>24</v>
      </c>
      <c r="D1850" s="129">
        <v>15760.63589416072</v>
      </c>
      <c r="F1850" s="129">
        <v>80.0000000018676</v>
      </c>
      <c r="G1850" s="129">
        <v>60.27713773341708</v>
      </c>
      <c r="H1850" s="129">
        <v>15760.63589416072</v>
      </c>
    </row>
    <row r="1852" spans="3:8" ht="12.75">
      <c r="C1852" s="151" t="s">
        <v>25</v>
      </c>
      <c r="D1852" s="129">
        <v>4.357295085177513</v>
      </c>
      <c r="F1852" s="129">
        <v>2.4316109423060066</v>
      </c>
      <c r="G1852" s="129">
        <v>2.0386856054143316</v>
      </c>
      <c r="H1852" s="129">
        <v>4.395247984279688</v>
      </c>
    </row>
    <row r="1853" spans="1:10" ht="12.75">
      <c r="A1853" s="145" t="s">
        <v>14</v>
      </c>
      <c r="C1853" s="146" t="s">
        <v>15</v>
      </c>
      <c r="D1853" s="146" t="s">
        <v>16</v>
      </c>
      <c r="F1853" s="146" t="s">
        <v>17</v>
      </c>
      <c r="G1853" s="146" t="s">
        <v>18</v>
      </c>
      <c r="H1853" s="146" t="s">
        <v>19</v>
      </c>
      <c r="I1853" s="147" t="s">
        <v>20</v>
      </c>
      <c r="J1853" s="146" t="s">
        <v>21</v>
      </c>
    </row>
    <row r="1854" spans="1:8" ht="12.75">
      <c r="A1854" s="148" t="s">
        <v>138</v>
      </c>
      <c r="C1854" s="149">
        <v>766.4900000002235</v>
      </c>
      <c r="D1854" s="129">
        <v>2801.974638301879</v>
      </c>
      <c r="F1854" s="129">
        <v>1785.9999999981374</v>
      </c>
      <c r="G1854" s="129">
        <v>1807.9999999981374</v>
      </c>
      <c r="H1854" s="150" t="s">
        <v>719</v>
      </c>
    </row>
    <row r="1856" spans="4:8" ht="12.75">
      <c r="D1856" s="129">
        <v>2650</v>
      </c>
      <c r="F1856" s="129">
        <v>1767.0000000018626</v>
      </c>
      <c r="G1856" s="129">
        <v>1660.9999999981374</v>
      </c>
      <c r="H1856" s="150" t="s">
        <v>720</v>
      </c>
    </row>
    <row r="1858" spans="4:8" ht="12.75">
      <c r="D1858" s="129">
        <v>2653.564684666693</v>
      </c>
      <c r="F1858" s="129">
        <v>1732.9999999981374</v>
      </c>
      <c r="G1858" s="129">
        <v>1768</v>
      </c>
      <c r="H1858" s="150" t="s">
        <v>721</v>
      </c>
    </row>
    <row r="1860" spans="1:10" ht="12.75">
      <c r="A1860" s="145" t="s">
        <v>22</v>
      </c>
      <c r="C1860" s="151" t="s">
        <v>23</v>
      </c>
      <c r="D1860" s="129">
        <v>2701.846440989524</v>
      </c>
      <c r="F1860" s="129">
        <v>1761.9999999993793</v>
      </c>
      <c r="G1860" s="129">
        <v>1745.666666665425</v>
      </c>
      <c r="H1860" s="129">
        <v>948.3318068441262</v>
      </c>
      <c r="I1860" s="129">
        <v>-0.0001</v>
      </c>
      <c r="J1860" s="129">
        <v>-0.0001</v>
      </c>
    </row>
    <row r="1861" spans="1:8" ht="12.75">
      <c r="A1861" s="128">
        <v>38390.90429398148</v>
      </c>
      <c r="C1861" s="151" t="s">
        <v>24</v>
      </c>
      <c r="D1861" s="129">
        <v>86.73187803200625</v>
      </c>
      <c r="F1861" s="129">
        <v>26.851443164535475</v>
      </c>
      <c r="G1861" s="129">
        <v>76.00219295109487</v>
      </c>
      <c r="H1861" s="129">
        <v>86.73187803200625</v>
      </c>
    </row>
    <row r="1863" spans="3:8" ht="12.75">
      <c r="C1863" s="151" t="s">
        <v>25</v>
      </c>
      <c r="D1863" s="129">
        <v>3.210096499793733</v>
      </c>
      <c r="F1863" s="129">
        <v>1.523918454287454</v>
      </c>
      <c r="G1863" s="129">
        <v>4.35376320132608</v>
      </c>
      <c r="H1863" s="129">
        <v>9.145731209905742</v>
      </c>
    </row>
    <row r="1864" spans="1:16" ht="12.75">
      <c r="A1864" s="139" t="s">
        <v>83</v>
      </c>
      <c r="B1864" s="134" t="s">
        <v>51</v>
      </c>
      <c r="D1864" s="139" t="s">
        <v>84</v>
      </c>
      <c r="E1864" s="134" t="s">
        <v>85</v>
      </c>
      <c r="F1864" s="135" t="s">
        <v>189</v>
      </c>
      <c r="G1864" s="140" t="s">
        <v>87</v>
      </c>
      <c r="H1864" s="141">
        <v>2</v>
      </c>
      <c r="I1864" s="142" t="s">
        <v>88</v>
      </c>
      <c r="J1864" s="141">
        <v>2</v>
      </c>
      <c r="K1864" s="140" t="s">
        <v>89</v>
      </c>
      <c r="L1864" s="143">
        <v>1</v>
      </c>
      <c r="M1864" s="140" t="s">
        <v>90</v>
      </c>
      <c r="N1864" s="144">
        <v>1</v>
      </c>
      <c r="O1864" s="140" t="s">
        <v>91</v>
      </c>
      <c r="P1864" s="144">
        <v>1</v>
      </c>
    </row>
    <row r="1866" spans="1:10" ht="12.75">
      <c r="A1866" s="145" t="s">
        <v>14</v>
      </c>
      <c r="C1866" s="146" t="s">
        <v>15</v>
      </c>
      <c r="D1866" s="146" t="s">
        <v>16</v>
      </c>
      <c r="F1866" s="146" t="s">
        <v>17</v>
      </c>
      <c r="G1866" s="146" t="s">
        <v>18</v>
      </c>
      <c r="H1866" s="146" t="s">
        <v>19</v>
      </c>
      <c r="I1866" s="147" t="s">
        <v>20</v>
      </c>
      <c r="J1866" s="146" t="s">
        <v>21</v>
      </c>
    </row>
    <row r="1867" spans="1:8" ht="12.75">
      <c r="A1867" s="148" t="s">
        <v>115</v>
      </c>
      <c r="C1867" s="149">
        <v>178.2290000000503</v>
      </c>
      <c r="D1867" s="129">
        <v>303.5560225760564</v>
      </c>
      <c r="F1867" s="129">
        <v>271</v>
      </c>
      <c r="G1867" s="129">
        <v>268</v>
      </c>
      <c r="H1867" s="150" t="s">
        <v>722</v>
      </c>
    </row>
    <row r="1869" spans="4:8" ht="12.75">
      <c r="D1869" s="129">
        <v>272.5</v>
      </c>
      <c r="F1869" s="129">
        <v>259</v>
      </c>
      <c r="G1869" s="129">
        <v>259</v>
      </c>
      <c r="H1869" s="150" t="s">
        <v>723</v>
      </c>
    </row>
    <row r="1871" spans="4:8" ht="12.75">
      <c r="D1871" s="129">
        <v>276.84716283436865</v>
      </c>
      <c r="F1871" s="129">
        <v>241</v>
      </c>
      <c r="G1871" s="129">
        <v>265</v>
      </c>
      <c r="H1871" s="150" t="s">
        <v>724</v>
      </c>
    </row>
    <row r="1873" spans="1:8" ht="12.75">
      <c r="A1873" s="145" t="s">
        <v>22</v>
      </c>
      <c r="C1873" s="151" t="s">
        <v>23</v>
      </c>
      <c r="D1873" s="129">
        <v>284.301061803475</v>
      </c>
      <c r="F1873" s="129">
        <v>257</v>
      </c>
      <c r="G1873" s="129">
        <v>264</v>
      </c>
      <c r="H1873" s="129">
        <v>22.869032008316736</v>
      </c>
    </row>
    <row r="1874" spans="1:8" ht="12.75">
      <c r="A1874" s="128">
        <v>38390.90657407408</v>
      </c>
      <c r="C1874" s="151" t="s">
        <v>24</v>
      </c>
      <c r="D1874" s="129">
        <v>16.816348948042503</v>
      </c>
      <c r="F1874" s="129">
        <v>15.099668870541498</v>
      </c>
      <c r="G1874" s="129">
        <v>4.58257569495584</v>
      </c>
      <c r="H1874" s="129">
        <v>16.816348948042503</v>
      </c>
    </row>
    <row r="1876" spans="3:8" ht="12.75">
      <c r="C1876" s="151" t="s">
        <v>25</v>
      </c>
      <c r="D1876" s="129">
        <v>5.914979297427639</v>
      </c>
      <c r="F1876" s="129">
        <v>5.87535753717568</v>
      </c>
      <c r="G1876" s="129">
        <v>1.735824126877212</v>
      </c>
      <c r="H1876" s="129">
        <v>73.53327828622976</v>
      </c>
    </row>
    <row r="1877" spans="1:10" ht="12.75">
      <c r="A1877" s="145" t="s">
        <v>14</v>
      </c>
      <c r="C1877" s="146" t="s">
        <v>15</v>
      </c>
      <c r="D1877" s="146" t="s">
        <v>16</v>
      </c>
      <c r="F1877" s="146" t="s">
        <v>17</v>
      </c>
      <c r="G1877" s="146" t="s">
        <v>18</v>
      </c>
      <c r="H1877" s="146" t="s">
        <v>19</v>
      </c>
      <c r="I1877" s="147" t="s">
        <v>20</v>
      </c>
      <c r="J1877" s="146" t="s">
        <v>21</v>
      </c>
    </row>
    <row r="1878" spans="1:8" ht="12.75">
      <c r="A1878" s="148" t="s">
        <v>131</v>
      </c>
      <c r="C1878" s="149">
        <v>251.61100000003353</v>
      </c>
      <c r="D1878" s="129">
        <v>3013935.598247528</v>
      </c>
      <c r="F1878" s="129">
        <v>22500</v>
      </c>
      <c r="G1878" s="129">
        <v>21700</v>
      </c>
      <c r="H1878" s="150" t="s">
        <v>725</v>
      </c>
    </row>
    <row r="1880" spans="4:8" ht="12.75">
      <c r="D1880" s="129">
        <v>2969713.472240448</v>
      </c>
      <c r="F1880" s="129">
        <v>23600</v>
      </c>
      <c r="G1880" s="129">
        <v>21900</v>
      </c>
      <c r="H1880" s="150" t="s">
        <v>726</v>
      </c>
    </row>
    <row r="1882" spans="4:8" ht="12.75">
      <c r="D1882" s="129">
        <v>3013607.751422882</v>
      </c>
      <c r="F1882" s="129">
        <v>23200</v>
      </c>
      <c r="G1882" s="129">
        <v>21600</v>
      </c>
      <c r="H1882" s="150" t="s">
        <v>727</v>
      </c>
    </row>
    <row r="1884" spans="1:10" ht="12.75">
      <c r="A1884" s="145" t="s">
        <v>22</v>
      </c>
      <c r="C1884" s="151" t="s">
        <v>23</v>
      </c>
      <c r="D1884" s="129">
        <v>2999085.6073036194</v>
      </c>
      <c r="F1884" s="129">
        <v>23100</v>
      </c>
      <c r="G1884" s="129">
        <v>21733.333333333336</v>
      </c>
      <c r="H1884" s="129">
        <v>2976675.6766720014</v>
      </c>
      <c r="I1884" s="129">
        <v>-0.0001</v>
      </c>
      <c r="J1884" s="129">
        <v>-0.0001</v>
      </c>
    </row>
    <row r="1885" spans="1:8" ht="12.75">
      <c r="A1885" s="128">
        <v>38390.90708333333</v>
      </c>
      <c r="C1885" s="151" t="s">
        <v>24</v>
      </c>
      <c r="D1885" s="129">
        <v>25437.543307285003</v>
      </c>
      <c r="F1885" s="129">
        <v>556.7764362830022</v>
      </c>
      <c r="G1885" s="129">
        <v>152.7525231651947</v>
      </c>
      <c r="H1885" s="129">
        <v>25437.543307285003</v>
      </c>
    </row>
    <row r="1887" spans="3:8" ht="12.75">
      <c r="C1887" s="151" t="s">
        <v>25</v>
      </c>
      <c r="D1887" s="129">
        <v>0.8481766324154739</v>
      </c>
      <c r="F1887" s="129">
        <v>2.410287602956719</v>
      </c>
      <c r="G1887" s="129">
        <v>0.7028490329686872</v>
      </c>
      <c r="H1887" s="129">
        <v>0.8545621381139119</v>
      </c>
    </row>
    <row r="1888" spans="1:10" ht="12.75">
      <c r="A1888" s="145" t="s">
        <v>14</v>
      </c>
      <c r="C1888" s="146" t="s">
        <v>15</v>
      </c>
      <c r="D1888" s="146" t="s">
        <v>16</v>
      </c>
      <c r="F1888" s="146" t="s">
        <v>17</v>
      </c>
      <c r="G1888" s="146" t="s">
        <v>18</v>
      </c>
      <c r="H1888" s="146" t="s">
        <v>19</v>
      </c>
      <c r="I1888" s="147" t="s">
        <v>20</v>
      </c>
      <c r="J1888" s="146" t="s">
        <v>21</v>
      </c>
    </row>
    <row r="1889" spans="1:8" ht="12.75">
      <c r="A1889" s="148" t="s">
        <v>134</v>
      </c>
      <c r="C1889" s="149">
        <v>257.6099999998696</v>
      </c>
      <c r="D1889" s="129">
        <v>205056.68411183357</v>
      </c>
      <c r="F1889" s="129">
        <v>9247.5</v>
      </c>
      <c r="G1889" s="129">
        <v>8132.499999992549</v>
      </c>
      <c r="H1889" s="150" t="s">
        <v>728</v>
      </c>
    </row>
    <row r="1891" spans="4:8" ht="12.75">
      <c r="D1891" s="129">
        <v>207424.640791893</v>
      </c>
      <c r="F1891" s="129">
        <v>9340</v>
      </c>
      <c r="G1891" s="129">
        <v>8080.000000007451</v>
      </c>
      <c r="H1891" s="150" t="s">
        <v>729</v>
      </c>
    </row>
    <row r="1893" spans="4:8" ht="12.75">
      <c r="D1893" s="129">
        <v>206277.73655629158</v>
      </c>
      <c r="F1893" s="129">
        <v>9432.5</v>
      </c>
      <c r="G1893" s="129">
        <v>8090</v>
      </c>
      <c r="H1893" s="150" t="s">
        <v>730</v>
      </c>
    </row>
    <row r="1895" spans="1:10" ht="12.75">
      <c r="A1895" s="145" t="s">
        <v>22</v>
      </c>
      <c r="C1895" s="151" t="s">
        <v>23</v>
      </c>
      <c r="D1895" s="129">
        <v>206253.0204866727</v>
      </c>
      <c r="F1895" s="129">
        <v>9340</v>
      </c>
      <c r="G1895" s="129">
        <v>8100.833333333334</v>
      </c>
      <c r="H1895" s="129">
        <v>197532.60382000607</v>
      </c>
      <c r="I1895" s="129">
        <v>-0.0001</v>
      </c>
      <c r="J1895" s="129">
        <v>-0.0001</v>
      </c>
    </row>
    <row r="1896" spans="1:8" ht="12.75">
      <c r="A1896" s="128">
        <v>38390.90773148148</v>
      </c>
      <c r="C1896" s="151" t="s">
        <v>24</v>
      </c>
      <c r="D1896" s="129">
        <v>1184.171808785091</v>
      </c>
      <c r="F1896" s="129">
        <v>92.5</v>
      </c>
      <c r="G1896" s="129">
        <v>27.876214465954007</v>
      </c>
      <c r="H1896" s="129">
        <v>1184.171808785091</v>
      </c>
    </row>
    <row r="1898" spans="3:8" ht="12.75">
      <c r="C1898" s="151" t="s">
        <v>25</v>
      </c>
      <c r="D1898" s="129">
        <v>0.5741354991994447</v>
      </c>
      <c r="F1898" s="129">
        <v>0.9903640256959315</v>
      </c>
      <c r="G1898" s="129">
        <v>0.3441153930577597</v>
      </c>
      <c r="H1898" s="129">
        <v>0.5994816986587803</v>
      </c>
    </row>
    <row r="1899" spans="1:10" ht="12.75">
      <c r="A1899" s="145" t="s">
        <v>14</v>
      </c>
      <c r="C1899" s="146" t="s">
        <v>15</v>
      </c>
      <c r="D1899" s="146" t="s">
        <v>16</v>
      </c>
      <c r="F1899" s="146" t="s">
        <v>17</v>
      </c>
      <c r="G1899" s="146" t="s">
        <v>18</v>
      </c>
      <c r="H1899" s="146" t="s">
        <v>19</v>
      </c>
      <c r="I1899" s="147" t="s">
        <v>20</v>
      </c>
      <c r="J1899" s="146" t="s">
        <v>21</v>
      </c>
    </row>
    <row r="1900" spans="1:8" ht="12.75">
      <c r="A1900" s="148" t="s">
        <v>133</v>
      </c>
      <c r="C1900" s="149">
        <v>259.9399999999441</v>
      </c>
      <c r="D1900" s="129">
        <v>1674121.974456787</v>
      </c>
      <c r="F1900" s="129">
        <v>17875</v>
      </c>
      <c r="G1900" s="129">
        <v>16925</v>
      </c>
      <c r="H1900" s="150" t="s">
        <v>731</v>
      </c>
    </row>
    <row r="1902" spans="4:8" ht="12.75">
      <c r="D1902" s="129">
        <v>1675854.0272846222</v>
      </c>
      <c r="F1902" s="129">
        <v>18075</v>
      </c>
      <c r="G1902" s="129">
        <v>16825</v>
      </c>
      <c r="H1902" s="150" t="s">
        <v>954</v>
      </c>
    </row>
    <row r="1904" spans="4:8" ht="12.75">
      <c r="D1904" s="129">
        <v>1676980.5036945343</v>
      </c>
      <c r="F1904" s="129">
        <v>18075</v>
      </c>
      <c r="G1904" s="129">
        <v>16800</v>
      </c>
      <c r="H1904" s="150" t="s">
        <v>955</v>
      </c>
    </row>
    <row r="1906" spans="1:10" ht="12.75">
      <c r="A1906" s="145" t="s">
        <v>22</v>
      </c>
      <c r="C1906" s="151" t="s">
        <v>23</v>
      </c>
      <c r="D1906" s="129">
        <v>1675652.1684786477</v>
      </c>
      <c r="F1906" s="129">
        <v>18008.333333333332</v>
      </c>
      <c r="G1906" s="129">
        <v>16850</v>
      </c>
      <c r="H1906" s="129">
        <v>1658217.151643631</v>
      </c>
      <c r="I1906" s="129">
        <v>-0.0001</v>
      </c>
      <c r="J1906" s="129">
        <v>-0.0001</v>
      </c>
    </row>
    <row r="1907" spans="1:8" ht="12.75">
      <c r="A1907" s="128">
        <v>38390.90840277778</v>
      </c>
      <c r="C1907" s="151" t="s">
        <v>24</v>
      </c>
      <c r="D1907" s="129">
        <v>1439.9158253754513</v>
      </c>
      <c r="F1907" s="129">
        <v>115.47005383792514</v>
      </c>
      <c r="G1907" s="129">
        <v>66.14378277661476</v>
      </c>
      <c r="H1907" s="129">
        <v>1439.9158253754513</v>
      </c>
    </row>
    <row r="1909" spans="3:8" ht="12.75">
      <c r="C1909" s="151" t="s">
        <v>25</v>
      </c>
      <c r="D1909" s="129">
        <v>0.0859316660379925</v>
      </c>
      <c r="F1909" s="129">
        <v>0.6412034456525226</v>
      </c>
      <c r="G1909" s="129">
        <v>0.39254470490572557</v>
      </c>
      <c r="H1909" s="129">
        <v>0.0868351786102442</v>
      </c>
    </row>
    <row r="1910" spans="1:10" ht="12.75">
      <c r="A1910" s="145" t="s">
        <v>14</v>
      </c>
      <c r="C1910" s="146" t="s">
        <v>15</v>
      </c>
      <c r="D1910" s="146" t="s">
        <v>16</v>
      </c>
      <c r="F1910" s="146" t="s">
        <v>17</v>
      </c>
      <c r="G1910" s="146" t="s">
        <v>18</v>
      </c>
      <c r="H1910" s="146" t="s">
        <v>19</v>
      </c>
      <c r="I1910" s="147" t="s">
        <v>20</v>
      </c>
      <c r="J1910" s="146" t="s">
        <v>21</v>
      </c>
    </row>
    <row r="1911" spans="1:8" ht="12.75">
      <c r="A1911" s="148" t="s">
        <v>135</v>
      </c>
      <c r="C1911" s="149">
        <v>285.2129999999888</v>
      </c>
      <c r="D1911" s="129">
        <v>918096.8705024719</v>
      </c>
      <c r="F1911" s="129">
        <v>12275</v>
      </c>
      <c r="G1911" s="129">
        <v>11750</v>
      </c>
      <c r="H1911" s="150" t="s">
        <v>956</v>
      </c>
    </row>
    <row r="1913" spans="4:8" ht="12.75">
      <c r="D1913" s="129">
        <v>894260.5918369293</v>
      </c>
      <c r="F1913" s="129">
        <v>12200</v>
      </c>
      <c r="G1913" s="129">
        <v>11625</v>
      </c>
      <c r="H1913" s="150" t="s">
        <v>957</v>
      </c>
    </row>
    <row r="1915" spans="4:8" ht="12.75">
      <c r="D1915" s="129">
        <v>888913.7729825974</v>
      </c>
      <c r="F1915" s="129">
        <v>12200</v>
      </c>
      <c r="G1915" s="129">
        <v>11575</v>
      </c>
      <c r="H1915" s="150" t="s">
        <v>736</v>
      </c>
    </row>
    <row r="1917" spans="1:10" ht="12.75">
      <c r="A1917" s="145" t="s">
        <v>22</v>
      </c>
      <c r="C1917" s="151" t="s">
        <v>23</v>
      </c>
      <c r="D1917" s="129">
        <v>900423.745107333</v>
      </c>
      <c r="F1917" s="129">
        <v>12225</v>
      </c>
      <c r="G1917" s="129">
        <v>11650</v>
      </c>
      <c r="H1917" s="129">
        <v>888516.6369663851</v>
      </c>
      <c r="I1917" s="129">
        <v>-0.0001</v>
      </c>
      <c r="J1917" s="129">
        <v>-0.0001</v>
      </c>
    </row>
    <row r="1918" spans="1:8" ht="12.75">
      <c r="A1918" s="128">
        <v>38390.90907407407</v>
      </c>
      <c r="C1918" s="151" t="s">
        <v>24</v>
      </c>
      <c r="D1918" s="129">
        <v>15537.105228754004</v>
      </c>
      <c r="F1918" s="129">
        <v>43.30127018922193</v>
      </c>
      <c r="G1918" s="129">
        <v>90.13878188659973</v>
      </c>
      <c r="H1918" s="129">
        <v>15537.105228754004</v>
      </c>
    </row>
    <row r="1920" spans="3:8" ht="12.75">
      <c r="C1920" s="151" t="s">
        <v>25</v>
      </c>
      <c r="D1920" s="129">
        <v>1.7255325965334174</v>
      </c>
      <c r="F1920" s="129">
        <v>0.3542026191347397</v>
      </c>
      <c r="G1920" s="129">
        <v>0.773723449670384</v>
      </c>
      <c r="H1920" s="129">
        <v>1.748656646633147</v>
      </c>
    </row>
    <row r="1921" spans="1:10" ht="12.75">
      <c r="A1921" s="145" t="s">
        <v>14</v>
      </c>
      <c r="C1921" s="146" t="s">
        <v>15</v>
      </c>
      <c r="D1921" s="146" t="s">
        <v>16</v>
      </c>
      <c r="F1921" s="146" t="s">
        <v>17</v>
      </c>
      <c r="G1921" s="146" t="s">
        <v>18</v>
      </c>
      <c r="H1921" s="146" t="s">
        <v>19</v>
      </c>
      <c r="I1921" s="147" t="s">
        <v>20</v>
      </c>
      <c r="J1921" s="146" t="s">
        <v>21</v>
      </c>
    </row>
    <row r="1922" spans="1:8" ht="12.75">
      <c r="A1922" s="148" t="s">
        <v>131</v>
      </c>
      <c r="C1922" s="149">
        <v>288.1579999998212</v>
      </c>
      <c r="D1922" s="129">
        <v>301775.9385728836</v>
      </c>
      <c r="F1922" s="129">
        <v>3380</v>
      </c>
      <c r="G1922" s="129">
        <v>3350</v>
      </c>
      <c r="H1922" s="150" t="s">
        <v>737</v>
      </c>
    </row>
    <row r="1924" spans="4:8" ht="12.75">
      <c r="D1924" s="129">
        <v>311535.81025123596</v>
      </c>
      <c r="F1924" s="129">
        <v>3380</v>
      </c>
      <c r="G1924" s="129">
        <v>3350</v>
      </c>
      <c r="H1924" s="150" t="s">
        <v>738</v>
      </c>
    </row>
    <row r="1926" spans="4:8" ht="12.75">
      <c r="D1926" s="129">
        <v>307398.79622220993</v>
      </c>
      <c r="F1926" s="129">
        <v>3380</v>
      </c>
      <c r="G1926" s="129">
        <v>3350</v>
      </c>
      <c r="H1926" s="150" t="s">
        <v>739</v>
      </c>
    </row>
    <row r="1928" spans="1:10" ht="12.75">
      <c r="A1928" s="145" t="s">
        <v>22</v>
      </c>
      <c r="C1928" s="151" t="s">
        <v>23</v>
      </c>
      <c r="D1928" s="129">
        <v>306903.51501544315</v>
      </c>
      <c r="F1928" s="129">
        <v>3380</v>
      </c>
      <c r="G1928" s="129">
        <v>3350</v>
      </c>
      <c r="H1928" s="129">
        <v>303538.7473163281</v>
      </c>
      <c r="I1928" s="129">
        <v>-0.0001</v>
      </c>
      <c r="J1928" s="129">
        <v>-0.0001</v>
      </c>
    </row>
    <row r="1929" spans="1:8" ht="12.75">
      <c r="A1929" s="128">
        <v>38390.90949074074</v>
      </c>
      <c r="C1929" s="151" t="s">
        <v>24</v>
      </c>
      <c r="D1929" s="129">
        <v>4898.749983398188</v>
      </c>
      <c r="H1929" s="129">
        <v>4898.749983398188</v>
      </c>
    </row>
    <row r="1931" spans="3:8" ht="12.75">
      <c r="C1931" s="151" t="s">
        <v>25</v>
      </c>
      <c r="D1931" s="129">
        <v>1.5961856882452738</v>
      </c>
      <c r="F1931" s="129">
        <v>0</v>
      </c>
      <c r="G1931" s="129">
        <v>0</v>
      </c>
      <c r="H1931" s="129">
        <v>1.613879620545786</v>
      </c>
    </row>
    <row r="1932" spans="1:10" ht="12.75">
      <c r="A1932" s="145" t="s">
        <v>14</v>
      </c>
      <c r="C1932" s="146" t="s">
        <v>15</v>
      </c>
      <c r="D1932" s="146" t="s">
        <v>16</v>
      </c>
      <c r="F1932" s="146" t="s">
        <v>17</v>
      </c>
      <c r="G1932" s="146" t="s">
        <v>18</v>
      </c>
      <c r="H1932" s="146" t="s">
        <v>19</v>
      </c>
      <c r="I1932" s="147" t="s">
        <v>20</v>
      </c>
      <c r="J1932" s="146" t="s">
        <v>21</v>
      </c>
    </row>
    <row r="1933" spans="1:8" ht="12.75">
      <c r="A1933" s="148" t="s">
        <v>132</v>
      </c>
      <c r="C1933" s="149">
        <v>334.94100000010803</v>
      </c>
      <c r="D1933" s="129">
        <v>169252.95491981506</v>
      </c>
      <c r="F1933" s="129">
        <v>24800</v>
      </c>
      <c r="G1933" s="129">
        <v>35900</v>
      </c>
      <c r="H1933" s="150" t="s">
        <v>740</v>
      </c>
    </row>
    <row r="1935" spans="4:8" ht="12.75">
      <c r="D1935" s="129">
        <v>173642.6464779377</v>
      </c>
      <c r="F1935" s="129">
        <v>24700</v>
      </c>
      <c r="G1935" s="129">
        <v>41400</v>
      </c>
      <c r="H1935" s="150" t="s">
        <v>741</v>
      </c>
    </row>
    <row r="1937" spans="4:8" ht="12.75">
      <c r="D1937" s="129">
        <v>179156.27267813683</v>
      </c>
      <c r="F1937" s="129">
        <v>24500</v>
      </c>
      <c r="G1937" s="129">
        <v>39400</v>
      </c>
      <c r="H1937" s="150" t="s">
        <v>742</v>
      </c>
    </row>
    <row r="1939" spans="1:10" ht="12.75">
      <c r="A1939" s="145" t="s">
        <v>22</v>
      </c>
      <c r="C1939" s="151" t="s">
        <v>23</v>
      </c>
      <c r="D1939" s="129">
        <v>174017.29135862988</v>
      </c>
      <c r="F1939" s="129">
        <v>24666.666666666664</v>
      </c>
      <c r="G1939" s="129">
        <v>38900</v>
      </c>
      <c r="H1939" s="129">
        <v>139188.0246919632</v>
      </c>
      <c r="I1939" s="129">
        <v>-0.0001</v>
      </c>
      <c r="J1939" s="129">
        <v>-0.0001</v>
      </c>
    </row>
    <row r="1940" spans="1:8" ht="12.75">
      <c r="A1940" s="128">
        <v>38390.90997685185</v>
      </c>
      <c r="C1940" s="151" t="s">
        <v>24</v>
      </c>
      <c r="D1940" s="129">
        <v>4962.27717338863</v>
      </c>
      <c r="F1940" s="129">
        <v>152.7525231651947</v>
      </c>
      <c r="G1940" s="129">
        <v>2783.8821814150106</v>
      </c>
      <c r="H1940" s="129">
        <v>4962.27717338863</v>
      </c>
    </row>
    <row r="1942" spans="3:8" ht="12.75">
      <c r="C1942" s="151" t="s">
        <v>25</v>
      </c>
      <c r="D1942" s="129">
        <v>2.8516000534463783</v>
      </c>
      <c r="F1942" s="129">
        <v>0.6192669858048436</v>
      </c>
      <c r="G1942" s="129">
        <v>7.156509463791801</v>
      </c>
      <c r="H1942" s="129">
        <v>3.56516100028766</v>
      </c>
    </row>
    <row r="1943" spans="1:10" ht="12.75">
      <c r="A1943" s="145" t="s">
        <v>14</v>
      </c>
      <c r="C1943" s="146" t="s">
        <v>15</v>
      </c>
      <c r="D1943" s="146" t="s">
        <v>16</v>
      </c>
      <c r="F1943" s="146" t="s">
        <v>17</v>
      </c>
      <c r="G1943" s="146" t="s">
        <v>18</v>
      </c>
      <c r="H1943" s="146" t="s">
        <v>19</v>
      </c>
      <c r="I1943" s="147" t="s">
        <v>20</v>
      </c>
      <c r="J1943" s="146" t="s">
        <v>21</v>
      </c>
    </row>
    <row r="1944" spans="1:8" ht="12.75">
      <c r="A1944" s="148" t="s">
        <v>136</v>
      </c>
      <c r="C1944" s="149">
        <v>393.36599999992177</v>
      </c>
      <c r="D1944" s="129">
        <v>3990844.006259918</v>
      </c>
      <c r="F1944" s="129">
        <v>14300</v>
      </c>
      <c r="G1944" s="129">
        <v>16500</v>
      </c>
      <c r="H1944" s="150" t="s">
        <v>743</v>
      </c>
    </row>
    <row r="1946" spans="4:8" ht="12.75">
      <c r="D1946" s="129">
        <v>3940901.73670578</v>
      </c>
      <c r="F1946" s="129">
        <v>14200</v>
      </c>
      <c r="G1946" s="129">
        <v>15900</v>
      </c>
      <c r="H1946" s="150" t="s">
        <v>744</v>
      </c>
    </row>
    <row r="1948" spans="4:8" ht="12.75">
      <c r="D1948" s="129">
        <v>3916038.6283683777</v>
      </c>
      <c r="F1948" s="129">
        <v>13900</v>
      </c>
      <c r="G1948" s="129">
        <v>14900</v>
      </c>
      <c r="H1948" s="150" t="s">
        <v>745</v>
      </c>
    </row>
    <row r="1950" spans="1:10" ht="12.75">
      <c r="A1950" s="145" t="s">
        <v>22</v>
      </c>
      <c r="C1950" s="151" t="s">
        <v>23</v>
      </c>
      <c r="D1950" s="129">
        <v>3949261.4571113586</v>
      </c>
      <c r="F1950" s="129">
        <v>14133.333333333332</v>
      </c>
      <c r="G1950" s="129">
        <v>15766.666666666668</v>
      </c>
      <c r="H1950" s="129">
        <v>3934311.4571113586</v>
      </c>
      <c r="I1950" s="129">
        <v>-0.0001</v>
      </c>
      <c r="J1950" s="129">
        <v>-0.0001</v>
      </c>
    </row>
    <row r="1951" spans="1:8" ht="12.75">
      <c r="A1951" s="128">
        <v>38390.91045138889</v>
      </c>
      <c r="C1951" s="151" t="s">
        <v>24</v>
      </c>
      <c r="D1951" s="129">
        <v>38096.913711174384</v>
      </c>
      <c r="F1951" s="129">
        <v>208.16659994661327</v>
      </c>
      <c r="G1951" s="129">
        <v>808.2903768654761</v>
      </c>
      <c r="H1951" s="129">
        <v>38096.913711174384</v>
      </c>
    </row>
    <row r="1953" spans="3:8" ht="12.75">
      <c r="C1953" s="151" t="s">
        <v>25</v>
      </c>
      <c r="D1953" s="129">
        <v>0.9646591932416634</v>
      </c>
      <c r="F1953" s="129">
        <v>1.472876886414717</v>
      </c>
      <c r="G1953" s="129">
        <v>5.126577443121414</v>
      </c>
      <c r="H1953" s="129">
        <v>0.9683248041360157</v>
      </c>
    </row>
    <row r="1954" spans="1:10" ht="12.75">
      <c r="A1954" s="145" t="s">
        <v>14</v>
      </c>
      <c r="C1954" s="146" t="s">
        <v>15</v>
      </c>
      <c r="D1954" s="146" t="s">
        <v>16</v>
      </c>
      <c r="F1954" s="146" t="s">
        <v>17</v>
      </c>
      <c r="G1954" s="146" t="s">
        <v>18</v>
      </c>
      <c r="H1954" s="146" t="s">
        <v>19</v>
      </c>
      <c r="I1954" s="147" t="s">
        <v>20</v>
      </c>
      <c r="J1954" s="146" t="s">
        <v>21</v>
      </c>
    </row>
    <row r="1955" spans="1:8" ht="12.75">
      <c r="A1955" s="148" t="s">
        <v>130</v>
      </c>
      <c r="C1955" s="149">
        <v>396.15199999976903</v>
      </c>
      <c r="D1955" s="129">
        <v>4167688.7681655884</v>
      </c>
      <c r="F1955" s="129">
        <v>77100</v>
      </c>
      <c r="G1955" s="129">
        <v>80800</v>
      </c>
      <c r="H1955" s="150" t="s">
        <v>746</v>
      </c>
    </row>
    <row r="1957" spans="4:8" ht="12.75">
      <c r="D1957" s="129">
        <v>4184923.6843414307</v>
      </c>
      <c r="F1957" s="129">
        <v>76900</v>
      </c>
      <c r="G1957" s="129">
        <v>80500</v>
      </c>
      <c r="H1957" s="150" t="s">
        <v>747</v>
      </c>
    </row>
    <row r="1959" spans="4:8" ht="12.75">
      <c r="D1959" s="129">
        <v>4096253.5356445312</v>
      </c>
      <c r="F1959" s="129">
        <v>77500</v>
      </c>
      <c r="G1959" s="129">
        <v>79900</v>
      </c>
      <c r="H1959" s="150" t="s">
        <v>748</v>
      </c>
    </row>
    <row r="1961" spans="1:10" ht="12.75">
      <c r="A1961" s="145" t="s">
        <v>22</v>
      </c>
      <c r="C1961" s="151" t="s">
        <v>23</v>
      </c>
      <c r="D1961" s="129">
        <v>4149621.996050517</v>
      </c>
      <c r="F1961" s="129">
        <v>77166.66666666667</v>
      </c>
      <c r="G1961" s="129">
        <v>80400</v>
      </c>
      <c r="H1961" s="129">
        <v>4070855.963549526</v>
      </c>
      <c r="I1961" s="129">
        <v>-0.0001</v>
      </c>
      <c r="J1961" s="129">
        <v>-0.0001</v>
      </c>
    </row>
    <row r="1962" spans="1:8" ht="12.75">
      <c r="A1962" s="128">
        <v>38390.91091435185</v>
      </c>
      <c r="C1962" s="151" t="s">
        <v>24</v>
      </c>
      <c r="D1962" s="129">
        <v>47014.94452277914</v>
      </c>
      <c r="F1962" s="129">
        <v>305.5050463303894</v>
      </c>
      <c r="G1962" s="129">
        <v>458.25756949558405</v>
      </c>
      <c r="H1962" s="129">
        <v>47014.94452277914</v>
      </c>
    </row>
    <row r="1964" spans="3:8" ht="12.75">
      <c r="C1964" s="151" t="s">
        <v>25</v>
      </c>
      <c r="D1964" s="129">
        <v>1.1329934284984637</v>
      </c>
      <c r="F1964" s="129">
        <v>0.3959028678147595</v>
      </c>
      <c r="G1964" s="129">
        <v>0.5699721013626667</v>
      </c>
      <c r="H1964" s="129">
        <v>1.1549154512896376</v>
      </c>
    </row>
    <row r="1965" spans="1:10" ht="12.75">
      <c r="A1965" s="145" t="s">
        <v>14</v>
      </c>
      <c r="C1965" s="146" t="s">
        <v>15</v>
      </c>
      <c r="D1965" s="146" t="s">
        <v>16</v>
      </c>
      <c r="F1965" s="146" t="s">
        <v>17</v>
      </c>
      <c r="G1965" s="146" t="s">
        <v>18</v>
      </c>
      <c r="H1965" s="146" t="s">
        <v>19</v>
      </c>
      <c r="I1965" s="147" t="s">
        <v>20</v>
      </c>
      <c r="J1965" s="146" t="s">
        <v>21</v>
      </c>
    </row>
    <row r="1966" spans="1:8" ht="12.75">
      <c r="A1966" s="148" t="s">
        <v>137</v>
      </c>
      <c r="C1966" s="149">
        <v>589.5920000001788</v>
      </c>
      <c r="D1966" s="129">
        <v>205195.6901435852</v>
      </c>
      <c r="F1966" s="129">
        <v>2680</v>
      </c>
      <c r="G1966" s="129">
        <v>2590</v>
      </c>
      <c r="H1966" s="150" t="s">
        <v>749</v>
      </c>
    </row>
    <row r="1968" spans="4:8" ht="12.75">
      <c r="D1968" s="129">
        <v>202739.2065024376</v>
      </c>
      <c r="F1968" s="129">
        <v>2700</v>
      </c>
      <c r="G1968" s="129">
        <v>2620</v>
      </c>
      <c r="H1968" s="150" t="s">
        <v>750</v>
      </c>
    </row>
    <row r="1970" spans="4:8" ht="12.75">
      <c r="D1970" s="129">
        <v>197487.3201804161</v>
      </c>
      <c r="F1970" s="129">
        <v>2640</v>
      </c>
      <c r="G1970" s="129">
        <v>2500</v>
      </c>
      <c r="H1970" s="150" t="s">
        <v>751</v>
      </c>
    </row>
    <row r="1972" spans="1:10" ht="12.75">
      <c r="A1972" s="145" t="s">
        <v>22</v>
      </c>
      <c r="C1972" s="151" t="s">
        <v>23</v>
      </c>
      <c r="D1972" s="129">
        <v>201807.405608813</v>
      </c>
      <c r="F1972" s="129">
        <v>2673.333333333333</v>
      </c>
      <c r="G1972" s="129">
        <v>2570</v>
      </c>
      <c r="H1972" s="129">
        <v>199185.7389421463</v>
      </c>
      <c r="I1972" s="129">
        <v>-0.0001</v>
      </c>
      <c r="J1972" s="129">
        <v>-0.0001</v>
      </c>
    </row>
    <row r="1973" spans="1:8" ht="12.75">
      <c r="A1973" s="128">
        <v>38390.911412037036</v>
      </c>
      <c r="C1973" s="151" t="s">
        <v>24</v>
      </c>
      <c r="D1973" s="129">
        <v>3937.7571727176196</v>
      </c>
      <c r="F1973" s="129">
        <v>30.550504633038937</v>
      </c>
      <c r="G1973" s="129">
        <v>62.44997998398399</v>
      </c>
      <c r="H1973" s="129">
        <v>3937.7571727176196</v>
      </c>
    </row>
    <row r="1975" spans="3:8" ht="12.75">
      <c r="C1975" s="151" t="s">
        <v>25</v>
      </c>
      <c r="D1975" s="129">
        <v>1.9512451294035447</v>
      </c>
      <c r="F1975" s="129">
        <v>1.1427869563480904</v>
      </c>
      <c r="G1975" s="129">
        <v>2.429960310660855</v>
      </c>
      <c r="H1975" s="129">
        <v>1.9769272607720902</v>
      </c>
    </row>
    <row r="1976" spans="1:10" ht="12.75">
      <c r="A1976" s="145" t="s">
        <v>14</v>
      </c>
      <c r="C1976" s="146" t="s">
        <v>15</v>
      </c>
      <c r="D1976" s="146" t="s">
        <v>16</v>
      </c>
      <c r="F1976" s="146" t="s">
        <v>17</v>
      </c>
      <c r="G1976" s="146" t="s">
        <v>18</v>
      </c>
      <c r="H1976" s="146" t="s">
        <v>19</v>
      </c>
      <c r="I1976" s="147" t="s">
        <v>20</v>
      </c>
      <c r="J1976" s="146" t="s">
        <v>21</v>
      </c>
    </row>
    <row r="1977" spans="1:8" ht="12.75">
      <c r="A1977" s="148" t="s">
        <v>138</v>
      </c>
      <c r="C1977" s="149">
        <v>766.4900000002235</v>
      </c>
      <c r="D1977" s="129">
        <v>2388.5162146762013</v>
      </c>
      <c r="F1977" s="129">
        <v>1718</v>
      </c>
      <c r="G1977" s="129">
        <v>1741</v>
      </c>
      <c r="H1977" s="150" t="s">
        <v>752</v>
      </c>
    </row>
    <row r="1979" spans="4:8" ht="12.75">
      <c r="D1979" s="129">
        <v>2403.4318646118045</v>
      </c>
      <c r="F1979" s="129">
        <v>1738</v>
      </c>
      <c r="G1979" s="129">
        <v>1781</v>
      </c>
      <c r="H1979" s="150" t="s">
        <v>753</v>
      </c>
    </row>
    <row r="1981" spans="4:8" ht="12.75">
      <c r="D1981" s="129">
        <v>2266.101776637137</v>
      </c>
      <c r="F1981" s="129">
        <v>1846</v>
      </c>
      <c r="G1981" s="129">
        <v>1841</v>
      </c>
      <c r="H1981" s="150" t="s">
        <v>754</v>
      </c>
    </row>
    <row r="1983" spans="1:10" ht="12.75">
      <c r="A1983" s="145" t="s">
        <v>22</v>
      </c>
      <c r="C1983" s="151" t="s">
        <v>23</v>
      </c>
      <c r="D1983" s="129">
        <v>2352.683285308381</v>
      </c>
      <c r="F1983" s="129">
        <v>1767.3333333333335</v>
      </c>
      <c r="G1983" s="129">
        <v>1787.6666666666665</v>
      </c>
      <c r="H1983" s="129">
        <v>574.7865373409013</v>
      </c>
      <c r="I1983" s="129">
        <v>-0.0001</v>
      </c>
      <c r="J1983" s="129">
        <v>-0.0001</v>
      </c>
    </row>
    <row r="1984" spans="1:8" ht="12.75">
      <c r="A1984" s="128">
        <v>38390.91190972222</v>
      </c>
      <c r="C1984" s="151" t="s">
        <v>24</v>
      </c>
      <c r="D1984" s="129">
        <v>75.3517576841546</v>
      </c>
      <c r="F1984" s="129">
        <v>68.85734044626857</v>
      </c>
      <c r="G1984" s="129">
        <v>50.33222956847167</v>
      </c>
      <c r="H1984" s="129">
        <v>75.3517576841546</v>
      </c>
    </row>
    <row r="1986" spans="3:8" ht="12.75">
      <c r="C1986" s="151" t="s">
        <v>25</v>
      </c>
      <c r="D1986" s="129">
        <v>3.202800740528821</v>
      </c>
      <c r="F1986" s="129">
        <v>3.896115076175135</v>
      </c>
      <c r="G1986" s="129">
        <v>2.8155265468099016</v>
      </c>
      <c r="H1986" s="129">
        <v>13.109520280824547</v>
      </c>
    </row>
    <row r="1987" spans="1:16" ht="12.75">
      <c r="A1987" s="139" t="s">
        <v>83</v>
      </c>
      <c r="B1987" s="134" t="s">
        <v>232</v>
      </c>
      <c r="D1987" s="139" t="s">
        <v>84</v>
      </c>
      <c r="E1987" s="134" t="s">
        <v>85</v>
      </c>
      <c r="F1987" s="135" t="s">
        <v>190</v>
      </c>
      <c r="G1987" s="140" t="s">
        <v>87</v>
      </c>
      <c r="H1987" s="141">
        <v>2</v>
      </c>
      <c r="I1987" s="142" t="s">
        <v>88</v>
      </c>
      <c r="J1987" s="141">
        <v>3</v>
      </c>
      <c r="K1987" s="140" t="s">
        <v>89</v>
      </c>
      <c r="L1987" s="143">
        <v>1</v>
      </c>
      <c r="M1987" s="140" t="s">
        <v>90</v>
      </c>
      <c r="N1987" s="144">
        <v>1</v>
      </c>
      <c r="O1987" s="140" t="s">
        <v>91</v>
      </c>
      <c r="P1987" s="144">
        <v>1</v>
      </c>
    </row>
    <row r="1989" spans="1:10" ht="12.75">
      <c r="A1989" s="145" t="s">
        <v>14</v>
      </c>
      <c r="C1989" s="146" t="s">
        <v>15</v>
      </c>
      <c r="D1989" s="146" t="s">
        <v>16</v>
      </c>
      <c r="F1989" s="146" t="s">
        <v>17</v>
      </c>
      <c r="G1989" s="146" t="s">
        <v>18</v>
      </c>
      <c r="H1989" s="146" t="s">
        <v>19</v>
      </c>
      <c r="I1989" s="147" t="s">
        <v>20</v>
      </c>
      <c r="J1989" s="146" t="s">
        <v>21</v>
      </c>
    </row>
    <row r="1990" spans="1:8" ht="12.75">
      <c r="A1990" s="148" t="s">
        <v>115</v>
      </c>
      <c r="C1990" s="149">
        <v>178.2290000000503</v>
      </c>
      <c r="D1990" s="129">
        <v>409.64228986250237</v>
      </c>
      <c r="F1990" s="129">
        <v>241</v>
      </c>
      <c r="G1990" s="129">
        <v>270</v>
      </c>
      <c r="H1990" s="150" t="s">
        <v>755</v>
      </c>
    </row>
    <row r="1992" spans="4:8" ht="12.75">
      <c r="D1992" s="129">
        <v>403.9070486454293</v>
      </c>
      <c r="F1992" s="129">
        <v>269</v>
      </c>
      <c r="G1992" s="129">
        <v>250</v>
      </c>
      <c r="H1992" s="150" t="s">
        <v>756</v>
      </c>
    </row>
    <row r="1994" spans="4:8" ht="12.75">
      <c r="D1994" s="129">
        <v>404.2588617876172</v>
      </c>
      <c r="F1994" s="129">
        <v>259</v>
      </c>
      <c r="G1994" s="129">
        <v>264</v>
      </c>
      <c r="H1994" s="150" t="s">
        <v>757</v>
      </c>
    </row>
    <row r="1996" spans="1:8" ht="12.75">
      <c r="A1996" s="145" t="s">
        <v>22</v>
      </c>
      <c r="C1996" s="151" t="s">
        <v>23</v>
      </c>
      <c r="D1996" s="129">
        <v>405.936066765183</v>
      </c>
      <c r="F1996" s="129">
        <v>256.3333333333333</v>
      </c>
      <c r="G1996" s="129">
        <v>261.3333333333333</v>
      </c>
      <c r="H1996" s="129">
        <v>146.4369978638794</v>
      </c>
    </row>
    <row r="1997" spans="1:8" ht="12.75">
      <c r="A1997" s="128">
        <v>38390.91417824074</v>
      </c>
      <c r="C1997" s="151" t="s">
        <v>24</v>
      </c>
      <c r="D1997" s="129">
        <v>3.2145000166545277</v>
      </c>
      <c r="F1997" s="129">
        <v>14.189197769195175</v>
      </c>
      <c r="G1997" s="129">
        <v>10.26320287889377</v>
      </c>
      <c r="H1997" s="129">
        <v>3.2145000166545277</v>
      </c>
    </row>
    <row r="1999" spans="3:8" ht="12.75">
      <c r="C1999" s="151" t="s">
        <v>25</v>
      </c>
      <c r="D1999" s="129">
        <v>0.7918734696993509</v>
      </c>
      <c r="F1999" s="129">
        <v>5.535447764315414</v>
      </c>
      <c r="G1999" s="129">
        <v>3.927245999576698</v>
      </c>
      <c r="H1999" s="129">
        <v>2.1951419815657296</v>
      </c>
    </row>
    <row r="2000" spans="1:10" ht="12.75">
      <c r="A2000" s="145" t="s">
        <v>14</v>
      </c>
      <c r="C2000" s="146" t="s">
        <v>15</v>
      </c>
      <c r="D2000" s="146" t="s">
        <v>16</v>
      </c>
      <c r="F2000" s="146" t="s">
        <v>17</v>
      </c>
      <c r="G2000" s="146" t="s">
        <v>18</v>
      </c>
      <c r="H2000" s="146" t="s">
        <v>19</v>
      </c>
      <c r="I2000" s="147" t="s">
        <v>20</v>
      </c>
      <c r="J2000" s="146" t="s">
        <v>21</v>
      </c>
    </row>
    <row r="2001" spans="1:8" ht="12.75">
      <c r="A2001" s="148" t="s">
        <v>131</v>
      </c>
      <c r="C2001" s="149">
        <v>251.61100000003353</v>
      </c>
      <c r="D2001" s="129">
        <v>2773889.50504303</v>
      </c>
      <c r="F2001" s="129">
        <v>23500</v>
      </c>
      <c r="G2001" s="129">
        <v>22200</v>
      </c>
      <c r="H2001" s="150" t="s">
        <v>758</v>
      </c>
    </row>
    <row r="2003" spans="4:8" ht="12.75">
      <c r="D2003" s="129">
        <v>2897404.523097992</v>
      </c>
      <c r="F2003" s="129">
        <v>24300</v>
      </c>
      <c r="G2003" s="129">
        <v>21700</v>
      </c>
      <c r="H2003" s="150" t="s">
        <v>759</v>
      </c>
    </row>
    <row r="2005" spans="4:8" ht="12.75">
      <c r="D2005" s="129">
        <v>3071271.0104599</v>
      </c>
      <c r="F2005" s="129">
        <v>23600</v>
      </c>
      <c r="G2005" s="129">
        <v>22100</v>
      </c>
      <c r="H2005" s="150" t="s">
        <v>760</v>
      </c>
    </row>
    <row r="2007" spans="1:10" ht="12.75">
      <c r="A2007" s="145" t="s">
        <v>22</v>
      </c>
      <c r="C2007" s="151" t="s">
        <v>23</v>
      </c>
      <c r="D2007" s="129">
        <v>2914188.346200307</v>
      </c>
      <c r="F2007" s="129">
        <v>23800</v>
      </c>
      <c r="G2007" s="129">
        <v>22000</v>
      </c>
      <c r="H2007" s="129">
        <v>2891297.218051348</v>
      </c>
      <c r="I2007" s="129">
        <v>-0.0001</v>
      </c>
      <c r="J2007" s="129">
        <v>-0.0001</v>
      </c>
    </row>
    <row r="2008" spans="1:8" ht="12.75">
      <c r="A2008" s="128">
        <v>38390.91469907408</v>
      </c>
      <c r="C2008" s="151" t="s">
        <v>24</v>
      </c>
      <c r="D2008" s="129">
        <v>149399.50628917196</v>
      </c>
      <c r="F2008" s="129">
        <v>435.88989435406734</v>
      </c>
      <c r="G2008" s="129">
        <v>264.575131106459</v>
      </c>
      <c r="H2008" s="129">
        <v>149399.50628917196</v>
      </c>
    </row>
    <row r="2010" spans="3:8" ht="12.75">
      <c r="C2010" s="151" t="s">
        <v>25</v>
      </c>
      <c r="D2010" s="129">
        <v>5.126624930882316</v>
      </c>
      <c r="F2010" s="129">
        <v>1.8314701443448214</v>
      </c>
      <c r="G2010" s="129">
        <v>1.2026142323020865</v>
      </c>
      <c r="H2010" s="129">
        <v>5.167213711424071</v>
      </c>
    </row>
    <row r="2011" spans="1:10" ht="12.75">
      <c r="A2011" s="145" t="s">
        <v>14</v>
      </c>
      <c r="C2011" s="146" t="s">
        <v>15</v>
      </c>
      <c r="D2011" s="146" t="s">
        <v>16</v>
      </c>
      <c r="F2011" s="146" t="s">
        <v>17</v>
      </c>
      <c r="G2011" s="146" t="s">
        <v>18</v>
      </c>
      <c r="H2011" s="146" t="s">
        <v>19</v>
      </c>
      <c r="I2011" s="147" t="s">
        <v>20</v>
      </c>
      <c r="J2011" s="146" t="s">
        <v>21</v>
      </c>
    </row>
    <row r="2012" spans="1:8" ht="12.75">
      <c r="A2012" s="148" t="s">
        <v>134</v>
      </c>
      <c r="C2012" s="149">
        <v>257.6099999998696</v>
      </c>
      <c r="D2012" s="129">
        <v>294226.36809539795</v>
      </c>
      <c r="F2012" s="129">
        <v>10497.5</v>
      </c>
      <c r="G2012" s="129">
        <v>8635</v>
      </c>
      <c r="H2012" s="150" t="s">
        <v>761</v>
      </c>
    </row>
    <row r="2014" spans="4:8" ht="12.75">
      <c r="D2014" s="129">
        <v>299310.5219693184</v>
      </c>
      <c r="F2014" s="129">
        <v>10385</v>
      </c>
      <c r="G2014" s="129">
        <v>8620</v>
      </c>
      <c r="H2014" s="150" t="s">
        <v>762</v>
      </c>
    </row>
    <row r="2016" spans="4:8" ht="12.75">
      <c r="D2016" s="129">
        <v>295191.382311821</v>
      </c>
      <c r="F2016" s="129">
        <v>10095</v>
      </c>
      <c r="G2016" s="129">
        <v>8680</v>
      </c>
      <c r="H2016" s="150" t="s">
        <v>763</v>
      </c>
    </row>
    <row r="2018" spans="1:10" ht="12.75">
      <c r="A2018" s="145" t="s">
        <v>22</v>
      </c>
      <c r="C2018" s="151" t="s">
        <v>23</v>
      </c>
      <c r="D2018" s="129">
        <v>296242.7574588458</v>
      </c>
      <c r="F2018" s="129">
        <v>10325.833333333334</v>
      </c>
      <c r="G2018" s="129">
        <v>8645</v>
      </c>
      <c r="H2018" s="129">
        <v>286757.3407921791</v>
      </c>
      <c r="I2018" s="129">
        <v>-0.0001</v>
      </c>
      <c r="J2018" s="129">
        <v>-0.0001</v>
      </c>
    </row>
    <row r="2019" spans="1:8" ht="12.75">
      <c r="A2019" s="128">
        <v>38390.91533564815</v>
      </c>
      <c r="C2019" s="151" t="s">
        <v>24</v>
      </c>
      <c r="D2019" s="129">
        <v>2700.2217368681427</v>
      </c>
      <c r="F2019" s="129">
        <v>207.6706125895846</v>
      </c>
      <c r="G2019" s="129">
        <v>31.224989991991993</v>
      </c>
      <c r="H2019" s="129">
        <v>2700.2217368681427</v>
      </c>
    </row>
    <row r="2021" spans="3:8" ht="12.75">
      <c r="C2021" s="151" t="s">
        <v>25</v>
      </c>
      <c r="D2021" s="129">
        <v>0.911489536497195</v>
      </c>
      <c r="F2021" s="129">
        <v>2.0111753297353037</v>
      </c>
      <c r="G2021" s="129">
        <v>0.361191324372377</v>
      </c>
      <c r="H2021" s="129">
        <v>0.9416399696721511</v>
      </c>
    </row>
    <row r="2022" spans="1:10" ht="12.75">
      <c r="A2022" s="145" t="s">
        <v>14</v>
      </c>
      <c r="C2022" s="146" t="s">
        <v>15</v>
      </c>
      <c r="D2022" s="146" t="s">
        <v>16</v>
      </c>
      <c r="F2022" s="146" t="s">
        <v>17</v>
      </c>
      <c r="G2022" s="146" t="s">
        <v>18</v>
      </c>
      <c r="H2022" s="146" t="s">
        <v>19</v>
      </c>
      <c r="I2022" s="147" t="s">
        <v>20</v>
      </c>
      <c r="J2022" s="146" t="s">
        <v>21</v>
      </c>
    </row>
    <row r="2023" spans="1:8" ht="12.75">
      <c r="A2023" s="148" t="s">
        <v>133</v>
      </c>
      <c r="C2023" s="149">
        <v>259.9399999999441</v>
      </c>
      <c r="D2023" s="129">
        <v>3105986.6619148254</v>
      </c>
      <c r="F2023" s="129">
        <v>21800</v>
      </c>
      <c r="G2023" s="129">
        <v>19875</v>
      </c>
      <c r="H2023" s="150" t="s">
        <v>764</v>
      </c>
    </row>
    <row r="2025" spans="4:8" ht="12.75">
      <c r="D2025" s="129">
        <v>3127685.729110718</v>
      </c>
      <c r="F2025" s="129">
        <v>22000</v>
      </c>
      <c r="G2025" s="129">
        <v>20025</v>
      </c>
      <c r="H2025" s="150" t="s">
        <v>765</v>
      </c>
    </row>
    <row r="2027" spans="4:8" ht="12.75">
      <c r="D2027" s="129">
        <v>3565600.5427589417</v>
      </c>
      <c r="F2027" s="129">
        <v>22075</v>
      </c>
      <c r="G2027" s="129">
        <v>20425</v>
      </c>
      <c r="H2027" s="150" t="s">
        <v>766</v>
      </c>
    </row>
    <row r="2029" spans="1:10" ht="12.75">
      <c r="A2029" s="145" t="s">
        <v>22</v>
      </c>
      <c r="C2029" s="151" t="s">
        <v>23</v>
      </c>
      <c r="D2029" s="129">
        <v>3266424.3112614946</v>
      </c>
      <c r="F2029" s="129">
        <v>21958.333333333336</v>
      </c>
      <c r="G2029" s="129">
        <v>20108.333333333332</v>
      </c>
      <c r="H2029" s="129">
        <v>3245381.6344938176</v>
      </c>
      <c r="I2029" s="129">
        <v>-0.0001</v>
      </c>
      <c r="J2029" s="129">
        <v>-0.0001</v>
      </c>
    </row>
    <row r="2030" spans="1:8" ht="12.75">
      <c r="A2030" s="128">
        <v>38390.91600694445</v>
      </c>
      <c r="C2030" s="151" t="s">
        <v>24</v>
      </c>
      <c r="D2030" s="129">
        <v>259321.278531188</v>
      </c>
      <c r="F2030" s="129">
        <v>142.15601757693315</v>
      </c>
      <c r="G2030" s="129">
        <v>284.3120351538663</v>
      </c>
      <c r="H2030" s="129">
        <v>259321.278531188</v>
      </c>
    </row>
    <row r="2032" spans="3:8" ht="12.75">
      <c r="C2032" s="151" t="s">
        <v>25</v>
      </c>
      <c r="D2032" s="129">
        <v>7.938995483138504</v>
      </c>
      <c r="F2032" s="129">
        <v>0.6473898333674374</v>
      </c>
      <c r="G2032" s="129">
        <v>1.4139015424145862</v>
      </c>
      <c r="H2032" s="129">
        <v>7.990471005781553</v>
      </c>
    </row>
    <row r="2033" spans="1:10" ht="12.75">
      <c r="A2033" s="145" t="s">
        <v>14</v>
      </c>
      <c r="C2033" s="146" t="s">
        <v>15</v>
      </c>
      <c r="D2033" s="146" t="s">
        <v>16</v>
      </c>
      <c r="F2033" s="146" t="s">
        <v>17</v>
      </c>
      <c r="G2033" s="146" t="s">
        <v>18</v>
      </c>
      <c r="H2033" s="146" t="s">
        <v>19</v>
      </c>
      <c r="I2033" s="147" t="s">
        <v>20</v>
      </c>
      <c r="J2033" s="146" t="s">
        <v>21</v>
      </c>
    </row>
    <row r="2034" spans="1:8" ht="12.75">
      <c r="A2034" s="148" t="s">
        <v>135</v>
      </c>
      <c r="C2034" s="149">
        <v>285.2129999999888</v>
      </c>
      <c r="D2034" s="129">
        <v>574315.0949754715</v>
      </c>
      <c r="F2034" s="129">
        <v>11575</v>
      </c>
      <c r="G2034" s="129">
        <v>10850</v>
      </c>
      <c r="H2034" s="150" t="s">
        <v>767</v>
      </c>
    </row>
    <row r="2036" spans="4:8" ht="12.75">
      <c r="D2036" s="129">
        <v>591775.1686983109</v>
      </c>
      <c r="F2036" s="129">
        <v>11450</v>
      </c>
      <c r="G2036" s="129">
        <v>10850</v>
      </c>
      <c r="H2036" s="150" t="s">
        <v>768</v>
      </c>
    </row>
    <row r="2038" spans="4:8" ht="12.75">
      <c r="D2038" s="129">
        <v>585856.4266300201</v>
      </c>
      <c r="F2038" s="129">
        <v>11625</v>
      </c>
      <c r="G2038" s="129">
        <v>10800</v>
      </c>
      <c r="H2038" s="150" t="s">
        <v>769</v>
      </c>
    </row>
    <row r="2040" spans="1:10" ht="12.75">
      <c r="A2040" s="145" t="s">
        <v>22</v>
      </c>
      <c r="C2040" s="151" t="s">
        <v>23</v>
      </c>
      <c r="D2040" s="129">
        <v>583982.2301012675</v>
      </c>
      <c r="F2040" s="129">
        <v>11550</v>
      </c>
      <c r="G2040" s="129">
        <v>10833.333333333332</v>
      </c>
      <c r="H2040" s="129">
        <v>572828.4431429848</v>
      </c>
      <c r="I2040" s="129">
        <v>-0.0001</v>
      </c>
      <c r="J2040" s="129">
        <v>-0.0001</v>
      </c>
    </row>
    <row r="2041" spans="1:8" ht="12.75">
      <c r="A2041" s="128">
        <v>38390.91668981482</v>
      </c>
      <c r="C2041" s="151" t="s">
        <v>24</v>
      </c>
      <c r="D2041" s="129">
        <v>8879.6398053649</v>
      </c>
      <c r="F2041" s="129">
        <v>90.13878188659973</v>
      </c>
      <c r="G2041" s="129">
        <v>28.867513459481284</v>
      </c>
      <c r="H2041" s="129">
        <v>8879.6398053649</v>
      </c>
    </row>
    <row r="2043" spans="3:8" ht="12.75">
      <c r="C2043" s="151" t="s">
        <v>25</v>
      </c>
      <c r="D2043" s="129">
        <v>1.5205325346672103</v>
      </c>
      <c r="F2043" s="129">
        <v>0.7804223539965345</v>
      </c>
      <c r="G2043" s="129">
        <v>0.26646935501059654</v>
      </c>
      <c r="H2043" s="129">
        <v>1.55013947223784</v>
      </c>
    </row>
    <row r="2044" spans="1:10" ht="12.75">
      <c r="A2044" s="145" t="s">
        <v>14</v>
      </c>
      <c r="C2044" s="146" t="s">
        <v>15</v>
      </c>
      <c r="D2044" s="146" t="s">
        <v>16</v>
      </c>
      <c r="F2044" s="146" t="s">
        <v>17</v>
      </c>
      <c r="G2044" s="146" t="s">
        <v>18</v>
      </c>
      <c r="H2044" s="146" t="s">
        <v>19</v>
      </c>
      <c r="I2044" s="147" t="s">
        <v>20</v>
      </c>
      <c r="J2044" s="146" t="s">
        <v>21</v>
      </c>
    </row>
    <row r="2045" spans="1:8" ht="12.75">
      <c r="A2045" s="148" t="s">
        <v>131</v>
      </c>
      <c r="C2045" s="149">
        <v>288.1579999998212</v>
      </c>
      <c r="D2045" s="129">
        <v>310503.99443912506</v>
      </c>
      <c r="F2045" s="129">
        <v>3640.0000000037253</v>
      </c>
      <c r="G2045" s="129">
        <v>3340.0000000037253</v>
      </c>
      <c r="H2045" s="150" t="s">
        <v>770</v>
      </c>
    </row>
    <row r="2047" spans="4:8" ht="12.75">
      <c r="D2047" s="129">
        <v>311477.9287381172</v>
      </c>
      <c r="F2047" s="129">
        <v>3640.0000000037253</v>
      </c>
      <c r="G2047" s="129">
        <v>3340.0000000037253</v>
      </c>
      <c r="H2047" s="150" t="s">
        <v>771</v>
      </c>
    </row>
    <row r="2049" spans="4:8" ht="12.75">
      <c r="D2049" s="129">
        <v>306639.20664548874</v>
      </c>
      <c r="F2049" s="129">
        <v>3640.0000000037253</v>
      </c>
      <c r="G2049" s="129">
        <v>3340.0000000037253</v>
      </c>
      <c r="H2049" s="150" t="s">
        <v>772</v>
      </c>
    </row>
    <row r="2051" spans="1:10" ht="12.75">
      <c r="A2051" s="145" t="s">
        <v>22</v>
      </c>
      <c r="C2051" s="151" t="s">
        <v>23</v>
      </c>
      <c r="D2051" s="129">
        <v>309540.376607577</v>
      </c>
      <c r="F2051" s="129">
        <v>3640.0000000037253</v>
      </c>
      <c r="G2051" s="129">
        <v>3340.0000000037253</v>
      </c>
      <c r="H2051" s="129">
        <v>306052.6996164228</v>
      </c>
      <c r="I2051" s="129">
        <v>-0.0001</v>
      </c>
      <c r="J2051" s="129">
        <v>-0.0001</v>
      </c>
    </row>
    <row r="2052" spans="1:8" ht="12.75">
      <c r="A2052" s="128">
        <v>38390.91711805556</v>
      </c>
      <c r="C2052" s="151" t="s">
        <v>24</v>
      </c>
      <c r="D2052" s="129">
        <v>2559.243514474582</v>
      </c>
      <c r="F2052" s="129">
        <v>5.638186222554939E-05</v>
      </c>
      <c r="G2052" s="129">
        <v>5.638186222554939E-05</v>
      </c>
      <c r="H2052" s="129">
        <v>2559.243514474582</v>
      </c>
    </row>
    <row r="2054" spans="3:8" ht="12.75">
      <c r="C2054" s="151" t="s">
        <v>25</v>
      </c>
      <c r="D2054" s="129">
        <v>0.8267882666948774</v>
      </c>
      <c r="F2054" s="129">
        <v>1.548952258942079E-06</v>
      </c>
      <c r="G2054" s="129">
        <v>1.688079707349895E-06</v>
      </c>
      <c r="H2054" s="129">
        <v>0.836210076788113</v>
      </c>
    </row>
    <row r="2055" spans="1:10" ht="12.75">
      <c r="A2055" s="145" t="s">
        <v>14</v>
      </c>
      <c r="C2055" s="146" t="s">
        <v>15</v>
      </c>
      <c r="D2055" s="146" t="s">
        <v>16</v>
      </c>
      <c r="F2055" s="146" t="s">
        <v>17</v>
      </c>
      <c r="G2055" s="146" t="s">
        <v>18</v>
      </c>
      <c r="H2055" s="146" t="s">
        <v>19</v>
      </c>
      <c r="I2055" s="147" t="s">
        <v>20</v>
      </c>
      <c r="J2055" s="146" t="s">
        <v>21</v>
      </c>
    </row>
    <row r="2056" spans="1:8" ht="12.75">
      <c r="A2056" s="148" t="s">
        <v>132</v>
      </c>
      <c r="C2056" s="149">
        <v>334.94100000010803</v>
      </c>
      <c r="D2056" s="129">
        <v>1186605.0783615112</v>
      </c>
      <c r="F2056" s="129">
        <v>29300</v>
      </c>
      <c r="G2056" s="129">
        <v>128000</v>
      </c>
      <c r="H2056" s="150" t="s">
        <v>773</v>
      </c>
    </row>
    <row r="2058" spans="4:8" ht="12.75">
      <c r="D2058" s="129">
        <v>1185183.7240867615</v>
      </c>
      <c r="F2058" s="129">
        <v>29500</v>
      </c>
      <c r="G2058" s="129">
        <v>119200</v>
      </c>
      <c r="H2058" s="150" t="s">
        <v>774</v>
      </c>
    </row>
    <row r="2060" spans="4:8" ht="12.75">
      <c r="D2060" s="129">
        <v>1223074.9859905243</v>
      </c>
      <c r="F2060" s="129">
        <v>29200</v>
      </c>
      <c r="G2060" s="129">
        <v>125000</v>
      </c>
      <c r="H2060" s="150" t="s">
        <v>775</v>
      </c>
    </row>
    <row r="2062" spans="1:10" ht="12.75">
      <c r="A2062" s="145" t="s">
        <v>22</v>
      </c>
      <c r="C2062" s="151" t="s">
        <v>23</v>
      </c>
      <c r="D2062" s="129">
        <v>1198287.929479599</v>
      </c>
      <c r="F2062" s="129">
        <v>29333.333333333336</v>
      </c>
      <c r="G2062" s="129">
        <v>124066.66666666666</v>
      </c>
      <c r="H2062" s="129">
        <v>1101314.9961462657</v>
      </c>
      <c r="I2062" s="129">
        <v>-0.0001</v>
      </c>
      <c r="J2062" s="129">
        <v>-0.0001</v>
      </c>
    </row>
    <row r="2063" spans="1:8" ht="12.75">
      <c r="A2063" s="128">
        <v>38390.917592592596</v>
      </c>
      <c r="C2063" s="151" t="s">
        <v>24</v>
      </c>
      <c r="D2063" s="129">
        <v>21477.98151247963</v>
      </c>
      <c r="F2063" s="129">
        <v>152.7525231651947</v>
      </c>
      <c r="G2063" s="129">
        <v>4473.626418615365</v>
      </c>
      <c r="H2063" s="129">
        <v>21477.98151247963</v>
      </c>
    </row>
    <row r="2065" spans="3:8" ht="12.75">
      <c r="C2065" s="151" t="s">
        <v>25</v>
      </c>
      <c r="D2065" s="129">
        <v>1.7923890397366549</v>
      </c>
      <c r="F2065" s="129">
        <v>0.5207472380631638</v>
      </c>
      <c r="G2065" s="129">
        <v>3.605824625428828</v>
      </c>
      <c r="H2065" s="129">
        <v>1.95021239042741</v>
      </c>
    </row>
    <row r="2066" spans="1:10" ht="12.75">
      <c r="A2066" s="145" t="s">
        <v>14</v>
      </c>
      <c r="C2066" s="146" t="s">
        <v>15</v>
      </c>
      <c r="D2066" s="146" t="s">
        <v>16</v>
      </c>
      <c r="F2066" s="146" t="s">
        <v>17</v>
      </c>
      <c r="G2066" s="146" t="s">
        <v>18</v>
      </c>
      <c r="H2066" s="146" t="s">
        <v>19</v>
      </c>
      <c r="I2066" s="147" t="s">
        <v>20</v>
      </c>
      <c r="J2066" s="146" t="s">
        <v>21</v>
      </c>
    </row>
    <row r="2067" spans="1:8" ht="12.75">
      <c r="A2067" s="148" t="s">
        <v>136</v>
      </c>
      <c r="C2067" s="149">
        <v>393.36599999992177</v>
      </c>
      <c r="D2067" s="129">
        <v>3270553.3734321594</v>
      </c>
      <c r="F2067" s="129">
        <v>12900</v>
      </c>
      <c r="G2067" s="129">
        <v>14000</v>
      </c>
      <c r="H2067" s="150" t="s">
        <v>776</v>
      </c>
    </row>
    <row r="2069" spans="4:8" ht="12.75">
      <c r="D2069" s="129">
        <v>3252938.4823379517</v>
      </c>
      <c r="F2069" s="129">
        <v>13400</v>
      </c>
      <c r="G2069" s="129">
        <v>14100</v>
      </c>
      <c r="H2069" s="150" t="s">
        <v>777</v>
      </c>
    </row>
    <row r="2071" spans="4:8" ht="12.75">
      <c r="D2071" s="129">
        <v>3321118.860019684</v>
      </c>
      <c r="F2071" s="129">
        <v>13100</v>
      </c>
      <c r="G2071" s="129">
        <v>14000</v>
      </c>
      <c r="H2071" s="150" t="s">
        <v>778</v>
      </c>
    </row>
    <row r="2073" spans="1:10" ht="12.75">
      <c r="A2073" s="145" t="s">
        <v>22</v>
      </c>
      <c r="C2073" s="151" t="s">
        <v>23</v>
      </c>
      <c r="D2073" s="129">
        <v>3281536.9052632647</v>
      </c>
      <c r="F2073" s="129">
        <v>13133.333333333332</v>
      </c>
      <c r="G2073" s="129">
        <v>14033.333333333332</v>
      </c>
      <c r="H2073" s="129">
        <v>3267953.5719299316</v>
      </c>
      <c r="I2073" s="129">
        <v>-0.0001</v>
      </c>
      <c r="J2073" s="129">
        <v>-0.0001</v>
      </c>
    </row>
    <row r="2074" spans="1:8" ht="12.75">
      <c r="A2074" s="128">
        <v>38390.918078703704</v>
      </c>
      <c r="C2074" s="151" t="s">
        <v>24</v>
      </c>
      <c r="D2074" s="129">
        <v>35392.3643434569</v>
      </c>
      <c r="F2074" s="129">
        <v>251.66114784235833</v>
      </c>
      <c r="G2074" s="129">
        <v>57.73502691896257</v>
      </c>
      <c r="H2074" s="129">
        <v>35392.3643434569</v>
      </c>
    </row>
    <row r="2076" spans="3:8" ht="12.75">
      <c r="C2076" s="151" t="s">
        <v>25</v>
      </c>
      <c r="D2076" s="129">
        <v>1.0785301328377876</v>
      </c>
      <c r="F2076" s="129">
        <v>1.9162016333174494</v>
      </c>
      <c r="G2076" s="129">
        <v>0.41141349348429396</v>
      </c>
      <c r="H2076" s="129">
        <v>1.0830130711604786</v>
      </c>
    </row>
    <row r="2077" spans="1:10" ht="12.75">
      <c r="A2077" s="145" t="s">
        <v>14</v>
      </c>
      <c r="C2077" s="146" t="s">
        <v>15</v>
      </c>
      <c r="D2077" s="146" t="s">
        <v>16</v>
      </c>
      <c r="F2077" s="146" t="s">
        <v>17</v>
      </c>
      <c r="G2077" s="146" t="s">
        <v>18</v>
      </c>
      <c r="H2077" s="146" t="s">
        <v>19</v>
      </c>
      <c r="I2077" s="147" t="s">
        <v>20</v>
      </c>
      <c r="J2077" s="146" t="s">
        <v>21</v>
      </c>
    </row>
    <row r="2078" spans="1:8" ht="12.75">
      <c r="A2078" s="148" t="s">
        <v>130</v>
      </c>
      <c r="C2078" s="149">
        <v>396.15199999976903</v>
      </c>
      <c r="D2078" s="129">
        <v>3670813.0239982605</v>
      </c>
      <c r="F2078" s="129">
        <v>77100</v>
      </c>
      <c r="G2078" s="129">
        <v>78600</v>
      </c>
      <c r="H2078" s="150" t="s">
        <v>779</v>
      </c>
    </row>
    <row r="2080" spans="4:8" ht="12.75">
      <c r="D2080" s="129">
        <v>3578769.6270713806</v>
      </c>
      <c r="F2080" s="129">
        <v>76600</v>
      </c>
      <c r="G2080" s="129">
        <v>79000</v>
      </c>
      <c r="H2080" s="150" t="s">
        <v>780</v>
      </c>
    </row>
    <row r="2082" spans="4:8" ht="12.75">
      <c r="D2082" s="129">
        <v>3668964.951812744</v>
      </c>
      <c r="F2082" s="129">
        <v>76600</v>
      </c>
      <c r="G2082" s="129">
        <v>78000</v>
      </c>
      <c r="H2082" s="150" t="s">
        <v>781</v>
      </c>
    </row>
    <row r="2084" spans="1:10" ht="12.75">
      <c r="A2084" s="145" t="s">
        <v>22</v>
      </c>
      <c r="C2084" s="151" t="s">
        <v>23</v>
      </c>
      <c r="D2084" s="129">
        <v>3639515.8676274614</v>
      </c>
      <c r="F2084" s="129">
        <v>76766.66666666667</v>
      </c>
      <c r="G2084" s="129">
        <v>78533.33333333333</v>
      </c>
      <c r="H2084" s="129">
        <v>3561875.3206595667</v>
      </c>
      <c r="I2084" s="129">
        <v>-0.0001</v>
      </c>
      <c r="J2084" s="129">
        <v>-0.0001</v>
      </c>
    </row>
    <row r="2085" spans="1:8" ht="12.75">
      <c r="A2085" s="128">
        <v>38390.918541666666</v>
      </c>
      <c r="C2085" s="151" t="s">
        <v>24</v>
      </c>
      <c r="D2085" s="129">
        <v>52615.902054163555</v>
      </c>
      <c r="F2085" s="129">
        <v>288.6751345948129</v>
      </c>
      <c r="G2085" s="129">
        <v>503.32229568471666</v>
      </c>
      <c r="H2085" s="129">
        <v>52615.902054163555</v>
      </c>
    </row>
    <row r="2087" spans="3:8" ht="12.75">
      <c r="C2087" s="151" t="s">
        <v>25</v>
      </c>
      <c r="D2087" s="129">
        <v>1.4456840955734855</v>
      </c>
      <c r="F2087" s="129">
        <v>0.37604229430501024</v>
      </c>
      <c r="G2087" s="129">
        <v>0.6409027534185696</v>
      </c>
      <c r="H2087" s="129">
        <v>1.477196625861134</v>
      </c>
    </row>
    <row r="2088" spans="1:10" ht="12.75">
      <c r="A2088" s="145" t="s">
        <v>14</v>
      </c>
      <c r="C2088" s="146" t="s">
        <v>15</v>
      </c>
      <c r="D2088" s="146" t="s">
        <v>16</v>
      </c>
      <c r="F2088" s="146" t="s">
        <v>17</v>
      </c>
      <c r="G2088" s="146" t="s">
        <v>18</v>
      </c>
      <c r="H2088" s="146" t="s">
        <v>19</v>
      </c>
      <c r="I2088" s="147" t="s">
        <v>20</v>
      </c>
      <c r="J2088" s="146" t="s">
        <v>21</v>
      </c>
    </row>
    <row r="2089" spans="1:8" ht="12.75">
      <c r="A2089" s="148" t="s">
        <v>137</v>
      </c>
      <c r="C2089" s="149">
        <v>589.5920000001788</v>
      </c>
      <c r="D2089" s="129">
        <v>306339.9616885185</v>
      </c>
      <c r="F2089" s="129">
        <v>3110</v>
      </c>
      <c r="G2089" s="129">
        <v>2960</v>
      </c>
      <c r="H2089" s="150" t="s">
        <v>782</v>
      </c>
    </row>
    <row r="2091" spans="4:8" ht="12.75">
      <c r="D2091" s="129">
        <v>308098.16847229004</v>
      </c>
      <c r="F2091" s="129">
        <v>3120</v>
      </c>
      <c r="G2091" s="129">
        <v>2870</v>
      </c>
      <c r="H2091" s="150" t="s">
        <v>783</v>
      </c>
    </row>
    <row r="2093" spans="4:8" ht="12.75">
      <c r="D2093" s="129">
        <v>302914.23818302155</v>
      </c>
      <c r="F2093" s="129">
        <v>3150</v>
      </c>
      <c r="G2093" s="129">
        <v>2920</v>
      </c>
      <c r="H2093" s="150" t="s">
        <v>784</v>
      </c>
    </row>
    <row r="2095" spans="1:10" ht="12.75">
      <c r="A2095" s="145" t="s">
        <v>22</v>
      </c>
      <c r="C2095" s="151" t="s">
        <v>23</v>
      </c>
      <c r="D2095" s="129">
        <v>305784.1227812767</v>
      </c>
      <c r="F2095" s="129">
        <v>3126.666666666667</v>
      </c>
      <c r="G2095" s="129">
        <v>2916.666666666667</v>
      </c>
      <c r="H2095" s="129">
        <v>302762.45611461</v>
      </c>
      <c r="I2095" s="129">
        <v>-0.0001</v>
      </c>
      <c r="J2095" s="129">
        <v>-0.0001</v>
      </c>
    </row>
    <row r="2096" spans="1:8" ht="12.75">
      <c r="A2096" s="128">
        <v>38390.91903935185</v>
      </c>
      <c r="C2096" s="151" t="s">
        <v>24</v>
      </c>
      <c r="D2096" s="129">
        <v>2636.285450987533</v>
      </c>
      <c r="F2096" s="129">
        <v>20.816659994661325</v>
      </c>
      <c r="G2096" s="129">
        <v>45.09249752822894</v>
      </c>
      <c r="H2096" s="129">
        <v>2636.285450987533</v>
      </c>
    </row>
    <row r="2098" spans="3:8" ht="12.75">
      <c r="C2098" s="151" t="s">
        <v>25</v>
      </c>
      <c r="D2098" s="129">
        <v>0.8621394162028594</v>
      </c>
      <c r="F2098" s="129">
        <v>0.6657780382087845</v>
      </c>
      <c r="G2098" s="129">
        <v>1.5460284866821352</v>
      </c>
      <c r="H2098" s="129">
        <v>0.8707438448014091</v>
      </c>
    </row>
    <row r="2099" spans="1:10" ht="12.75">
      <c r="A2099" s="145" t="s">
        <v>14</v>
      </c>
      <c r="C2099" s="146" t="s">
        <v>15</v>
      </c>
      <c r="D2099" s="146" t="s">
        <v>16</v>
      </c>
      <c r="F2099" s="146" t="s">
        <v>17</v>
      </c>
      <c r="G2099" s="146" t="s">
        <v>18</v>
      </c>
      <c r="H2099" s="146" t="s">
        <v>19</v>
      </c>
      <c r="I2099" s="147" t="s">
        <v>20</v>
      </c>
      <c r="J2099" s="146" t="s">
        <v>21</v>
      </c>
    </row>
    <row r="2100" spans="1:8" ht="12.75">
      <c r="A2100" s="148" t="s">
        <v>138</v>
      </c>
      <c r="C2100" s="149">
        <v>766.4900000002235</v>
      </c>
      <c r="D2100" s="129">
        <v>19583.648624181747</v>
      </c>
      <c r="F2100" s="129">
        <v>1918</v>
      </c>
      <c r="G2100" s="129">
        <v>2075</v>
      </c>
      <c r="H2100" s="150" t="s">
        <v>785</v>
      </c>
    </row>
    <row r="2102" spans="4:8" ht="12.75">
      <c r="D2102" s="129">
        <v>19183.660642027855</v>
      </c>
      <c r="F2102" s="129">
        <v>2056</v>
      </c>
      <c r="G2102" s="129">
        <v>1976.9999999981374</v>
      </c>
      <c r="H2102" s="150" t="s">
        <v>786</v>
      </c>
    </row>
    <row r="2104" spans="4:8" ht="12.75">
      <c r="D2104" s="129">
        <v>19451.722152143717</v>
      </c>
      <c r="F2104" s="129">
        <v>1853</v>
      </c>
      <c r="G2104" s="129">
        <v>2115</v>
      </c>
      <c r="H2104" s="150" t="s">
        <v>787</v>
      </c>
    </row>
    <row r="2106" spans="1:10" ht="12.75">
      <c r="A2106" s="145" t="s">
        <v>22</v>
      </c>
      <c r="C2106" s="151" t="s">
        <v>23</v>
      </c>
      <c r="D2106" s="129">
        <v>19406.343806117773</v>
      </c>
      <c r="F2106" s="129">
        <v>1942.3333333333335</v>
      </c>
      <c r="G2106" s="129">
        <v>2055.666666666046</v>
      </c>
      <c r="H2106" s="129">
        <v>17405.132424004274</v>
      </c>
      <c r="I2106" s="129">
        <v>-0.0001</v>
      </c>
      <c r="J2106" s="129">
        <v>-0.0001</v>
      </c>
    </row>
    <row r="2107" spans="1:8" ht="12.75">
      <c r="A2107" s="128">
        <v>38390.919537037036</v>
      </c>
      <c r="C2107" s="151" t="s">
        <v>24</v>
      </c>
      <c r="D2107" s="129">
        <v>203.81852757494994</v>
      </c>
      <c r="F2107" s="129">
        <v>103.66452302178087</v>
      </c>
      <c r="G2107" s="129">
        <v>71.00234738006598</v>
      </c>
      <c r="H2107" s="129">
        <v>203.81852757494994</v>
      </c>
    </row>
    <row r="2109" spans="3:8" ht="12.75">
      <c r="C2109" s="151" t="s">
        <v>25</v>
      </c>
      <c r="D2109" s="129">
        <v>1.050267529067979</v>
      </c>
      <c r="F2109" s="129">
        <v>5.337112906561567</v>
      </c>
      <c r="G2109" s="129">
        <v>3.453981549217809</v>
      </c>
      <c r="H2109" s="129">
        <v>1.1710254343934425</v>
      </c>
    </row>
    <row r="2110" spans="1:16" ht="12.75">
      <c r="A2110" s="139" t="s">
        <v>83</v>
      </c>
      <c r="B2110" s="134" t="s">
        <v>171</v>
      </c>
      <c r="D2110" s="139" t="s">
        <v>84</v>
      </c>
      <c r="E2110" s="134" t="s">
        <v>85</v>
      </c>
      <c r="F2110" s="135" t="s">
        <v>191</v>
      </c>
      <c r="G2110" s="140" t="s">
        <v>87</v>
      </c>
      <c r="H2110" s="141">
        <v>2</v>
      </c>
      <c r="I2110" s="142" t="s">
        <v>88</v>
      </c>
      <c r="J2110" s="141">
        <v>4</v>
      </c>
      <c r="K2110" s="140" t="s">
        <v>89</v>
      </c>
      <c r="L2110" s="143">
        <v>1</v>
      </c>
      <c r="M2110" s="140" t="s">
        <v>90</v>
      </c>
      <c r="N2110" s="144">
        <v>1</v>
      </c>
      <c r="O2110" s="140" t="s">
        <v>91</v>
      </c>
      <c r="P2110" s="144">
        <v>1</v>
      </c>
    </row>
    <row r="2112" spans="1:10" ht="12.75">
      <c r="A2112" s="145" t="s">
        <v>14</v>
      </c>
      <c r="C2112" s="146" t="s">
        <v>15</v>
      </c>
      <c r="D2112" s="146" t="s">
        <v>16</v>
      </c>
      <c r="F2112" s="146" t="s">
        <v>17</v>
      </c>
      <c r="G2112" s="146" t="s">
        <v>18</v>
      </c>
      <c r="H2112" s="146" t="s">
        <v>19</v>
      </c>
      <c r="I2112" s="147" t="s">
        <v>20</v>
      </c>
      <c r="J2112" s="146" t="s">
        <v>21</v>
      </c>
    </row>
    <row r="2113" spans="1:8" ht="12.75">
      <c r="A2113" s="148" t="s">
        <v>115</v>
      </c>
      <c r="C2113" s="149">
        <v>178.2290000000503</v>
      </c>
      <c r="D2113" s="129">
        <v>267</v>
      </c>
      <c r="F2113" s="129">
        <v>262</v>
      </c>
      <c r="G2113" s="129">
        <v>254</v>
      </c>
      <c r="H2113" s="150" t="s">
        <v>788</v>
      </c>
    </row>
    <row r="2115" spans="4:8" ht="12.75">
      <c r="D2115" s="129">
        <v>302.5</v>
      </c>
      <c r="F2115" s="129">
        <v>237</v>
      </c>
      <c r="G2115" s="129">
        <v>282</v>
      </c>
      <c r="H2115" s="150" t="s">
        <v>789</v>
      </c>
    </row>
    <row r="2117" spans="4:8" ht="12.75">
      <c r="D2117" s="129">
        <v>309.45234310952947</v>
      </c>
      <c r="F2117" s="129">
        <v>259</v>
      </c>
      <c r="G2117" s="129">
        <v>253</v>
      </c>
      <c r="H2117" s="150" t="s">
        <v>790</v>
      </c>
    </row>
    <row r="2119" spans="1:8" ht="12.75">
      <c r="A2119" s="145" t="s">
        <v>22</v>
      </c>
      <c r="C2119" s="151" t="s">
        <v>23</v>
      </c>
      <c r="D2119" s="129">
        <v>292.98411436984316</v>
      </c>
      <c r="F2119" s="129">
        <v>252.66666666666669</v>
      </c>
      <c r="G2119" s="129">
        <v>263</v>
      </c>
      <c r="H2119" s="129">
        <v>33.774927529371396</v>
      </c>
    </row>
    <row r="2120" spans="1:8" ht="12.75">
      <c r="A2120" s="128">
        <v>38390.92181712963</v>
      </c>
      <c r="C2120" s="151" t="s">
        <v>24</v>
      </c>
      <c r="D2120" s="129">
        <v>22.76981375345434</v>
      </c>
      <c r="F2120" s="129">
        <v>13.650396819628847</v>
      </c>
      <c r="G2120" s="129">
        <v>16.46207763315433</v>
      </c>
      <c r="H2120" s="129">
        <v>22.76981375345434</v>
      </c>
    </row>
    <row r="2122" spans="3:8" ht="12.75">
      <c r="C2122" s="151" t="s">
        <v>25</v>
      </c>
      <c r="D2122" s="129">
        <v>7.771688851604863</v>
      </c>
      <c r="F2122" s="129">
        <v>5.402531722808251</v>
      </c>
      <c r="G2122" s="129">
        <v>6.2593451076632425</v>
      </c>
      <c r="H2122" s="129">
        <v>67.41632157064801</v>
      </c>
    </row>
    <row r="2123" spans="1:10" ht="12.75">
      <c r="A2123" s="145" t="s">
        <v>14</v>
      </c>
      <c r="C2123" s="146" t="s">
        <v>15</v>
      </c>
      <c r="D2123" s="146" t="s">
        <v>16</v>
      </c>
      <c r="F2123" s="146" t="s">
        <v>17</v>
      </c>
      <c r="G2123" s="146" t="s">
        <v>18</v>
      </c>
      <c r="H2123" s="146" t="s">
        <v>19</v>
      </c>
      <c r="I2123" s="147" t="s">
        <v>20</v>
      </c>
      <c r="J2123" s="146" t="s">
        <v>21</v>
      </c>
    </row>
    <row r="2124" spans="1:8" ht="12.75">
      <c r="A2124" s="148" t="s">
        <v>131</v>
      </c>
      <c r="C2124" s="149">
        <v>251.61100000003353</v>
      </c>
      <c r="D2124" s="129">
        <v>3003005.8073539734</v>
      </c>
      <c r="F2124" s="129">
        <v>23200</v>
      </c>
      <c r="G2124" s="129">
        <v>21800</v>
      </c>
      <c r="H2124" s="150" t="s">
        <v>791</v>
      </c>
    </row>
    <row r="2126" spans="4:8" ht="12.75">
      <c r="D2126" s="129">
        <v>3008150.270275116</v>
      </c>
      <c r="F2126" s="129">
        <v>23900</v>
      </c>
      <c r="G2126" s="129">
        <v>22000</v>
      </c>
      <c r="H2126" s="150" t="s">
        <v>792</v>
      </c>
    </row>
    <row r="2128" spans="4:8" ht="12.75">
      <c r="D2128" s="129">
        <v>3072258.493293762</v>
      </c>
      <c r="F2128" s="129">
        <v>23900</v>
      </c>
      <c r="G2128" s="129">
        <v>21900</v>
      </c>
      <c r="H2128" s="150" t="s">
        <v>793</v>
      </c>
    </row>
    <row r="2130" spans="1:10" ht="12.75">
      <c r="A2130" s="145" t="s">
        <v>22</v>
      </c>
      <c r="C2130" s="151" t="s">
        <v>23</v>
      </c>
      <c r="D2130" s="129">
        <v>3027804.856974284</v>
      </c>
      <c r="F2130" s="129">
        <v>23666.666666666664</v>
      </c>
      <c r="G2130" s="129">
        <v>21900</v>
      </c>
      <c r="H2130" s="129">
        <v>3005030.2311984533</v>
      </c>
      <c r="I2130" s="129">
        <v>-0.0001</v>
      </c>
      <c r="J2130" s="129">
        <v>-0.0001</v>
      </c>
    </row>
    <row r="2131" spans="1:8" ht="12.75">
      <c r="A2131" s="128">
        <v>38390.922326388885</v>
      </c>
      <c r="C2131" s="151" t="s">
        <v>24</v>
      </c>
      <c r="D2131" s="129">
        <v>38583.81410909243</v>
      </c>
      <c r="F2131" s="129">
        <v>404.14518843273805</v>
      </c>
      <c r="G2131" s="129">
        <v>100</v>
      </c>
      <c r="H2131" s="129">
        <v>38583.81410909243</v>
      </c>
    </row>
    <row r="2133" spans="3:8" ht="12.75">
      <c r="C2133" s="151" t="s">
        <v>25</v>
      </c>
      <c r="D2133" s="129">
        <v>1.2743164084771836</v>
      </c>
      <c r="F2133" s="129">
        <v>1.707655725772133</v>
      </c>
      <c r="G2133" s="129">
        <v>0.45662100456621</v>
      </c>
      <c r="H2133" s="129">
        <v>1.2839742412077029</v>
      </c>
    </row>
    <row r="2134" spans="1:10" ht="12.75">
      <c r="A2134" s="145" t="s">
        <v>14</v>
      </c>
      <c r="C2134" s="146" t="s">
        <v>15</v>
      </c>
      <c r="D2134" s="146" t="s">
        <v>16</v>
      </c>
      <c r="F2134" s="146" t="s">
        <v>17</v>
      </c>
      <c r="G2134" s="146" t="s">
        <v>18</v>
      </c>
      <c r="H2134" s="146" t="s">
        <v>19</v>
      </c>
      <c r="I2134" s="147" t="s">
        <v>20</v>
      </c>
      <c r="J2134" s="146" t="s">
        <v>21</v>
      </c>
    </row>
    <row r="2135" spans="1:8" ht="12.75">
      <c r="A2135" s="148" t="s">
        <v>134</v>
      </c>
      <c r="C2135" s="149">
        <v>257.6099999998696</v>
      </c>
      <c r="D2135" s="129">
        <v>296931.11506319046</v>
      </c>
      <c r="F2135" s="129">
        <v>10630</v>
      </c>
      <c r="G2135" s="129">
        <v>8562.5</v>
      </c>
      <c r="H2135" s="150" t="s">
        <v>794</v>
      </c>
    </row>
    <row r="2137" spans="4:8" ht="12.75">
      <c r="D2137" s="129">
        <v>318203.07034015656</v>
      </c>
      <c r="F2137" s="129">
        <v>10425</v>
      </c>
      <c r="G2137" s="129">
        <v>8607.5</v>
      </c>
      <c r="H2137" s="150" t="s">
        <v>795</v>
      </c>
    </row>
    <row r="2139" spans="4:8" ht="12.75">
      <c r="D2139" s="129">
        <v>300357.7006201744</v>
      </c>
      <c r="F2139" s="129">
        <v>10312.5</v>
      </c>
      <c r="G2139" s="129">
        <v>8530</v>
      </c>
      <c r="H2139" s="150" t="s">
        <v>796</v>
      </c>
    </row>
    <row r="2141" spans="1:10" ht="12.75">
      <c r="A2141" s="145" t="s">
        <v>22</v>
      </c>
      <c r="C2141" s="151" t="s">
        <v>23</v>
      </c>
      <c r="D2141" s="129">
        <v>305163.96200784046</v>
      </c>
      <c r="F2141" s="129">
        <v>10455.833333333334</v>
      </c>
      <c r="G2141" s="129">
        <v>8566.666666666666</v>
      </c>
      <c r="H2141" s="129">
        <v>295652.71200784046</v>
      </c>
      <c r="I2141" s="129">
        <v>-0.0001</v>
      </c>
      <c r="J2141" s="129">
        <v>-0.0001</v>
      </c>
    </row>
    <row r="2142" spans="1:8" ht="12.75">
      <c r="A2142" s="128">
        <v>38390.92297453704</v>
      </c>
      <c r="C2142" s="151" t="s">
        <v>24</v>
      </c>
      <c r="D2142" s="129">
        <v>11421.432997711976</v>
      </c>
      <c r="F2142" s="129">
        <v>160.98007123036484</v>
      </c>
      <c r="G2142" s="129">
        <v>38.917648096118725</v>
      </c>
      <c r="H2142" s="129">
        <v>11421.432997711976</v>
      </c>
    </row>
    <row r="2144" spans="3:8" ht="12.75">
      <c r="C2144" s="151" t="s">
        <v>25</v>
      </c>
      <c r="D2144" s="129">
        <v>3.742720117593222</v>
      </c>
      <c r="F2144" s="129">
        <v>1.5396197136880354</v>
      </c>
      <c r="G2144" s="129">
        <v>0.45429161201695</v>
      </c>
      <c r="H2144" s="129">
        <v>3.8631247182366764</v>
      </c>
    </row>
    <row r="2145" spans="1:10" ht="12.75">
      <c r="A2145" s="145" t="s">
        <v>14</v>
      </c>
      <c r="C2145" s="146" t="s">
        <v>15</v>
      </c>
      <c r="D2145" s="146" t="s">
        <v>16</v>
      </c>
      <c r="F2145" s="146" t="s">
        <v>17</v>
      </c>
      <c r="G2145" s="146" t="s">
        <v>18</v>
      </c>
      <c r="H2145" s="146" t="s">
        <v>19</v>
      </c>
      <c r="I2145" s="147" t="s">
        <v>20</v>
      </c>
      <c r="J2145" s="146" t="s">
        <v>21</v>
      </c>
    </row>
    <row r="2146" spans="1:8" ht="12.75">
      <c r="A2146" s="148" t="s">
        <v>133</v>
      </c>
      <c r="C2146" s="149">
        <v>259.9399999999441</v>
      </c>
      <c r="D2146" s="129">
        <v>2937065.1707954407</v>
      </c>
      <c r="F2146" s="129">
        <v>20975</v>
      </c>
      <c r="G2146" s="129">
        <v>18950</v>
      </c>
      <c r="H2146" s="150" t="s">
        <v>797</v>
      </c>
    </row>
    <row r="2148" spans="4:8" ht="12.75">
      <c r="D2148" s="129">
        <v>2852647.7600479126</v>
      </c>
      <c r="F2148" s="129">
        <v>21275</v>
      </c>
      <c r="G2148" s="129">
        <v>19125</v>
      </c>
      <c r="H2148" s="150" t="s">
        <v>798</v>
      </c>
    </row>
    <row r="2150" spans="4:8" ht="12.75">
      <c r="D2150" s="129">
        <v>3215073.6052360535</v>
      </c>
      <c r="F2150" s="129">
        <v>21825</v>
      </c>
      <c r="G2150" s="129">
        <v>19600</v>
      </c>
      <c r="H2150" s="150" t="s">
        <v>799</v>
      </c>
    </row>
    <row r="2152" spans="1:10" ht="12.75">
      <c r="A2152" s="145" t="s">
        <v>22</v>
      </c>
      <c r="C2152" s="151" t="s">
        <v>23</v>
      </c>
      <c r="D2152" s="129">
        <v>3001595.512026469</v>
      </c>
      <c r="F2152" s="129">
        <v>21358.333333333336</v>
      </c>
      <c r="G2152" s="129">
        <v>19225</v>
      </c>
      <c r="H2152" s="129">
        <v>2981293.0709490282</v>
      </c>
      <c r="I2152" s="129">
        <v>-0.0001</v>
      </c>
      <c r="J2152" s="129">
        <v>-0.0001</v>
      </c>
    </row>
    <row r="2153" spans="1:8" ht="12.75">
      <c r="A2153" s="128">
        <v>38390.92365740741</v>
      </c>
      <c r="C2153" s="151" t="s">
        <v>24</v>
      </c>
      <c r="D2153" s="129">
        <v>189634.5090420737</v>
      </c>
      <c r="F2153" s="129">
        <v>431.0839052125855</v>
      </c>
      <c r="G2153" s="129">
        <v>336.34060117684277</v>
      </c>
      <c r="H2153" s="129">
        <v>189634.5090420737</v>
      </c>
    </row>
    <row r="2155" spans="3:8" ht="12.75">
      <c r="C2155" s="151" t="s">
        <v>25</v>
      </c>
      <c r="D2155" s="129">
        <v>6.317790264619821</v>
      </c>
      <c r="F2155" s="129">
        <v>2.01834056283692</v>
      </c>
      <c r="G2155" s="129">
        <v>1.749495974912056</v>
      </c>
      <c r="H2155" s="129">
        <v>6.360814067223115</v>
      </c>
    </row>
    <row r="2156" spans="1:10" ht="12.75">
      <c r="A2156" s="145" t="s">
        <v>14</v>
      </c>
      <c r="C2156" s="146" t="s">
        <v>15</v>
      </c>
      <c r="D2156" s="146" t="s">
        <v>16</v>
      </c>
      <c r="F2156" s="146" t="s">
        <v>17</v>
      </c>
      <c r="G2156" s="146" t="s">
        <v>18</v>
      </c>
      <c r="H2156" s="146" t="s">
        <v>19</v>
      </c>
      <c r="I2156" s="147" t="s">
        <v>20</v>
      </c>
      <c r="J2156" s="146" t="s">
        <v>21</v>
      </c>
    </row>
    <row r="2157" spans="1:8" ht="12.75">
      <c r="A2157" s="148" t="s">
        <v>135</v>
      </c>
      <c r="C2157" s="149">
        <v>285.2129999999888</v>
      </c>
      <c r="D2157" s="129">
        <v>787164.105091095</v>
      </c>
      <c r="F2157" s="129">
        <v>12475</v>
      </c>
      <c r="G2157" s="129">
        <v>11325</v>
      </c>
      <c r="H2157" s="150" t="s">
        <v>800</v>
      </c>
    </row>
    <row r="2159" spans="4:8" ht="12.75">
      <c r="D2159" s="129">
        <v>805438.8230657578</v>
      </c>
      <c r="F2159" s="129">
        <v>12250</v>
      </c>
      <c r="G2159" s="129">
        <v>11475</v>
      </c>
      <c r="H2159" s="150" t="s">
        <v>801</v>
      </c>
    </row>
    <row r="2161" spans="4:8" ht="12.75">
      <c r="D2161" s="129">
        <v>855191.3760404587</v>
      </c>
      <c r="F2161" s="129">
        <v>12400</v>
      </c>
      <c r="G2161" s="129">
        <v>11375</v>
      </c>
      <c r="H2161" s="150" t="s">
        <v>802</v>
      </c>
    </row>
    <row r="2163" spans="1:10" ht="12.75">
      <c r="A2163" s="145" t="s">
        <v>22</v>
      </c>
      <c r="C2163" s="151" t="s">
        <v>23</v>
      </c>
      <c r="D2163" s="129">
        <v>815931.4347324371</v>
      </c>
      <c r="F2163" s="129">
        <v>12375</v>
      </c>
      <c r="G2163" s="129">
        <v>11391.666666666668</v>
      </c>
      <c r="H2163" s="129">
        <v>804100.0758827003</v>
      </c>
      <c r="I2163" s="129">
        <v>-0.0001</v>
      </c>
      <c r="J2163" s="129">
        <v>-0.0001</v>
      </c>
    </row>
    <row r="2164" spans="1:8" ht="12.75">
      <c r="A2164" s="128">
        <v>38390.9243287037</v>
      </c>
      <c r="C2164" s="151" t="s">
        <v>24</v>
      </c>
      <c r="D2164" s="129">
        <v>35206.513216949046</v>
      </c>
      <c r="F2164" s="129">
        <v>114.56439237389601</v>
      </c>
      <c r="G2164" s="129">
        <v>76.37626158259735</v>
      </c>
      <c r="H2164" s="129">
        <v>35206.513216949046</v>
      </c>
    </row>
    <row r="2166" spans="3:8" ht="12.75">
      <c r="C2166" s="151" t="s">
        <v>25</v>
      </c>
      <c r="D2166" s="129">
        <v>4.314886241451659</v>
      </c>
      <c r="F2166" s="129">
        <v>0.9257728676678465</v>
      </c>
      <c r="G2166" s="129">
        <v>0.6704573072356753</v>
      </c>
      <c r="H2166" s="129">
        <v>4.37837456715834</v>
      </c>
    </row>
    <row r="2167" spans="1:10" ht="12.75">
      <c r="A2167" s="145" t="s">
        <v>14</v>
      </c>
      <c r="C2167" s="146" t="s">
        <v>15</v>
      </c>
      <c r="D2167" s="146" t="s">
        <v>16</v>
      </c>
      <c r="F2167" s="146" t="s">
        <v>17</v>
      </c>
      <c r="G2167" s="146" t="s">
        <v>18</v>
      </c>
      <c r="H2167" s="146" t="s">
        <v>19</v>
      </c>
      <c r="I2167" s="147" t="s">
        <v>20</v>
      </c>
      <c r="J2167" s="146" t="s">
        <v>21</v>
      </c>
    </row>
    <row r="2168" spans="1:8" ht="12.75">
      <c r="A2168" s="148" t="s">
        <v>131</v>
      </c>
      <c r="C2168" s="149">
        <v>288.1579999998212</v>
      </c>
      <c r="D2168" s="129">
        <v>341437.0024638176</v>
      </c>
      <c r="F2168" s="129">
        <v>3570</v>
      </c>
      <c r="G2168" s="129">
        <v>3350</v>
      </c>
      <c r="H2168" s="150" t="s">
        <v>803</v>
      </c>
    </row>
    <row r="2170" spans="4:8" ht="12.75">
      <c r="D2170" s="129">
        <v>337308.9497079849</v>
      </c>
      <c r="F2170" s="129">
        <v>3570</v>
      </c>
      <c r="G2170" s="129">
        <v>3350</v>
      </c>
      <c r="H2170" s="150" t="s">
        <v>804</v>
      </c>
    </row>
    <row r="2172" spans="4:8" ht="12.75">
      <c r="D2172" s="129">
        <v>331226.52859067917</v>
      </c>
      <c r="F2172" s="129">
        <v>3570</v>
      </c>
      <c r="G2172" s="129">
        <v>3350</v>
      </c>
      <c r="H2172" s="150" t="s">
        <v>805</v>
      </c>
    </row>
    <row r="2174" spans="1:10" ht="12.75">
      <c r="A2174" s="145" t="s">
        <v>22</v>
      </c>
      <c r="C2174" s="151" t="s">
        <v>23</v>
      </c>
      <c r="D2174" s="129">
        <v>336657.4935874939</v>
      </c>
      <c r="F2174" s="129">
        <v>3570</v>
      </c>
      <c r="G2174" s="129">
        <v>3350</v>
      </c>
      <c r="H2174" s="129">
        <v>333199.1971273169</v>
      </c>
      <c r="I2174" s="129">
        <v>-0.0001</v>
      </c>
      <c r="J2174" s="129">
        <v>-0.0001</v>
      </c>
    </row>
    <row r="2175" spans="1:8" ht="12.75">
      <c r="A2175" s="128">
        <v>38390.92475694444</v>
      </c>
      <c r="C2175" s="151" t="s">
        <v>24</v>
      </c>
      <c r="D2175" s="129">
        <v>5136.315847591925</v>
      </c>
      <c r="H2175" s="129">
        <v>5136.315847591925</v>
      </c>
    </row>
    <row r="2177" spans="3:8" ht="12.75">
      <c r="C2177" s="151" t="s">
        <v>25</v>
      </c>
      <c r="D2177" s="129">
        <v>1.525679940422015</v>
      </c>
      <c r="F2177" s="129">
        <v>0</v>
      </c>
      <c r="G2177" s="129">
        <v>0</v>
      </c>
      <c r="H2177" s="129">
        <v>1.5415150732278975</v>
      </c>
    </row>
    <row r="2178" spans="1:10" ht="12.75">
      <c r="A2178" s="145" t="s">
        <v>14</v>
      </c>
      <c r="C2178" s="146" t="s">
        <v>15</v>
      </c>
      <c r="D2178" s="146" t="s">
        <v>16</v>
      </c>
      <c r="F2178" s="146" t="s">
        <v>17</v>
      </c>
      <c r="G2178" s="146" t="s">
        <v>18</v>
      </c>
      <c r="H2178" s="146" t="s">
        <v>19</v>
      </c>
      <c r="I2178" s="147" t="s">
        <v>20</v>
      </c>
      <c r="J2178" s="146" t="s">
        <v>21</v>
      </c>
    </row>
    <row r="2179" spans="1:8" ht="12.75">
      <c r="A2179" s="148" t="s">
        <v>132</v>
      </c>
      <c r="C2179" s="149">
        <v>334.94100000010803</v>
      </c>
      <c r="D2179" s="129">
        <v>474058.47391843796</v>
      </c>
      <c r="F2179" s="129">
        <v>26000</v>
      </c>
      <c r="G2179" s="129">
        <v>63400</v>
      </c>
      <c r="H2179" s="150" t="s">
        <v>806</v>
      </c>
    </row>
    <row r="2181" spans="4:8" ht="12.75">
      <c r="D2181" s="129">
        <v>467474.72295331955</v>
      </c>
      <c r="F2181" s="129">
        <v>26100</v>
      </c>
      <c r="G2181" s="129">
        <v>62600</v>
      </c>
      <c r="H2181" s="150" t="s">
        <v>807</v>
      </c>
    </row>
    <row r="2183" spans="4:8" ht="12.75">
      <c r="D2183" s="129">
        <v>473856.8230419159</v>
      </c>
      <c r="F2183" s="129">
        <v>26200</v>
      </c>
      <c r="G2183" s="129">
        <v>57300</v>
      </c>
      <c r="H2183" s="150" t="s">
        <v>808</v>
      </c>
    </row>
    <row r="2185" spans="1:10" ht="12.75">
      <c r="A2185" s="145" t="s">
        <v>22</v>
      </c>
      <c r="C2185" s="151" t="s">
        <v>23</v>
      </c>
      <c r="D2185" s="129">
        <v>471796.6733045578</v>
      </c>
      <c r="F2185" s="129">
        <v>26100</v>
      </c>
      <c r="G2185" s="129">
        <v>61100</v>
      </c>
      <c r="H2185" s="129">
        <v>420706.6733045578</v>
      </c>
      <c r="I2185" s="129">
        <v>-0.0001</v>
      </c>
      <c r="J2185" s="129">
        <v>-0.0001</v>
      </c>
    </row>
    <row r="2186" spans="1:8" ht="12.75">
      <c r="A2186" s="128">
        <v>38390.92524305556</v>
      </c>
      <c r="C2186" s="151" t="s">
        <v>24</v>
      </c>
      <c r="D2186" s="129">
        <v>3744.2765520149214</v>
      </c>
      <c r="F2186" s="129">
        <v>100</v>
      </c>
      <c r="G2186" s="129">
        <v>3315.1168908501554</v>
      </c>
      <c r="H2186" s="129">
        <v>3744.2765520149214</v>
      </c>
    </row>
    <row r="2188" spans="3:8" ht="12.75">
      <c r="C2188" s="151" t="s">
        <v>25</v>
      </c>
      <c r="D2188" s="129">
        <v>0.7936208040190837</v>
      </c>
      <c r="F2188" s="129">
        <v>0.3831417624521073</v>
      </c>
      <c r="G2188" s="129">
        <v>5.425723225614003</v>
      </c>
      <c r="H2188" s="129">
        <v>0.8899969478982726</v>
      </c>
    </row>
    <row r="2189" spans="1:10" ht="12.75">
      <c r="A2189" s="145" t="s">
        <v>14</v>
      </c>
      <c r="C2189" s="146" t="s">
        <v>15</v>
      </c>
      <c r="D2189" s="146" t="s">
        <v>16</v>
      </c>
      <c r="F2189" s="146" t="s">
        <v>17</v>
      </c>
      <c r="G2189" s="146" t="s">
        <v>18</v>
      </c>
      <c r="H2189" s="146" t="s">
        <v>19</v>
      </c>
      <c r="I2189" s="147" t="s">
        <v>20</v>
      </c>
      <c r="J2189" s="146" t="s">
        <v>21</v>
      </c>
    </row>
    <row r="2190" spans="1:8" ht="12.75">
      <c r="A2190" s="148" t="s">
        <v>136</v>
      </c>
      <c r="C2190" s="149">
        <v>393.36599999992177</v>
      </c>
      <c r="D2190" s="129">
        <v>4019921.6604156494</v>
      </c>
      <c r="F2190" s="129">
        <v>13900</v>
      </c>
      <c r="G2190" s="129">
        <v>16200</v>
      </c>
      <c r="H2190" s="150" t="s">
        <v>809</v>
      </c>
    </row>
    <row r="2192" spans="4:8" ht="12.75">
      <c r="D2192" s="129">
        <v>3935335.678039551</v>
      </c>
      <c r="F2192" s="129">
        <v>14800</v>
      </c>
      <c r="G2192" s="129">
        <v>16500</v>
      </c>
      <c r="H2192" s="150" t="s">
        <v>810</v>
      </c>
    </row>
    <row r="2194" spans="4:8" ht="12.75">
      <c r="D2194" s="129">
        <v>3467237.6755752563</v>
      </c>
      <c r="F2194" s="129">
        <v>13900</v>
      </c>
      <c r="G2194" s="129">
        <v>15400</v>
      </c>
      <c r="H2194" s="150" t="s">
        <v>811</v>
      </c>
    </row>
    <row r="2196" spans="1:10" ht="12.75">
      <c r="A2196" s="145" t="s">
        <v>22</v>
      </c>
      <c r="C2196" s="151" t="s">
        <v>23</v>
      </c>
      <c r="D2196" s="129">
        <v>3807498.338010152</v>
      </c>
      <c r="F2196" s="129">
        <v>14200</v>
      </c>
      <c r="G2196" s="129">
        <v>16033.333333333332</v>
      </c>
      <c r="H2196" s="129">
        <v>3792381.671343486</v>
      </c>
      <c r="I2196" s="129">
        <v>-0.0001</v>
      </c>
      <c r="J2196" s="129">
        <v>-0.0001</v>
      </c>
    </row>
    <row r="2197" spans="1:8" ht="12.75">
      <c r="A2197" s="128">
        <v>38390.925717592596</v>
      </c>
      <c r="C2197" s="151" t="s">
        <v>24</v>
      </c>
      <c r="D2197" s="129">
        <v>297693.9467038365</v>
      </c>
      <c r="F2197" s="129">
        <v>519.6152422706632</v>
      </c>
      <c r="G2197" s="129">
        <v>568.6240703077326</v>
      </c>
      <c r="H2197" s="129">
        <v>297693.9467038365</v>
      </c>
    </row>
    <row r="2199" spans="3:8" ht="12.75">
      <c r="C2199" s="151" t="s">
        <v>25</v>
      </c>
      <c r="D2199" s="129">
        <v>7.81862315557609</v>
      </c>
      <c r="F2199" s="129">
        <v>3.6592622695117125</v>
      </c>
      <c r="G2199" s="129">
        <v>3.546511873021202</v>
      </c>
      <c r="H2199" s="129">
        <v>7.849788668511724</v>
      </c>
    </row>
    <row r="2200" spans="1:10" ht="12.75">
      <c r="A2200" s="145" t="s">
        <v>14</v>
      </c>
      <c r="C2200" s="146" t="s">
        <v>15</v>
      </c>
      <c r="D2200" s="146" t="s">
        <v>16</v>
      </c>
      <c r="F2200" s="146" t="s">
        <v>17</v>
      </c>
      <c r="G2200" s="146" t="s">
        <v>18</v>
      </c>
      <c r="H2200" s="146" t="s">
        <v>19</v>
      </c>
      <c r="I2200" s="147" t="s">
        <v>20</v>
      </c>
      <c r="J2200" s="146" t="s">
        <v>21</v>
      </c>
    </row>
    <row r="2201" spans="1:8" ht="12.75">
      <c r="A2201" s="148" t="s">
        <v>130</v>
      </c>
      <c r="C2201" s="149">
        <v>396.15199999976903</v>
      </c>
      <c r="D2201" s="129">
        <v>4125317.3884124756</v>
      </c>
      <c r="F2201" s="129">
        <v>78700</v>
      </c>
      <c r="G2201" s="129">
        <v>81300</v>
      </c>
      <c r="H2201" s="150" t="s">
        <v>812</v>
      </c>
    </row>
    <row r="2203" spans="4:8" ht="12.75">
      <c r="D2203" s="129">
        <v>4087308.067123413</v>
      </c>
      <c r="F2203" s="129">
        <v>77500</v>
      </c>
      <c r="G2203" s="129">
        <v>80100</v>
      </c>
      <c r="H2203" s="150" t="s">
        <v>813</v>
      </c>
    </row>
    <row r="2205" spans="4:8" ht="12.75">
      <c r="D2205" s="129">
        <v>4161619.1171569824</v>
      </c>
      <c r="F2205" s="129">
        <v>77700</v>
      </c>
      <c r="G2205" s="129">
        <v>80400</v>
      </c>
      <c r="H2205" s="150" t="s">
        <v>814</v>
      </c>
    </row>
    <row r="2207" spans="1:10" ht="12.75">
      <c r="A2207" s="145" t="s">
        <v>22</v>
      </c>
      <c r="C2207" s="151" t="s">
        <v>23</v>
      </c>
      <c r="D2207" s="129">
        <v>4124748.190897624</v>
      </c>
      <c r="F2207" s="129">
        <v>77966.66666666667</v>
      </c>
      <c r="G2207" s="129">
        <v>80600</v>
      </c>
      <c r="H2207" s="129">
        <v>4045478.9479328995</v>
      </c>
      <c r="I2207" s="129">
        <v>-0.0001</v>
      </c>
      <c r="J2207" s="129">
        <v>-0.0001</v>
      </c>
    </row>
    <row r="2208" spans="1:8" ht="12.75">
      <c r="A2208" s="128">
        <v>38390.92619212963</v>
      </c>
      <c r="C2208" s="151" t="s">
        <v>24</v>
      </c>
      <c r="D2208" s="129">
        <v>37158.79476830934</v>
      </c>
      <c r="F2208" s="129">
        <v>642.9100507328636</v>
      </c>
      <c r="G2208" s="129">
        <v>624.4997998398399</v>
      </c>
      <c r="H2208" s="129">
        <v>37158.79476830934</v>
      </c>
    </row>
    <row r="2210" spans="3:8" ht="12.75">
      <c r="C2210" s="151" t="s">
        <v>25</v>
      </c>
      <c r="D2210" s="129">
        <v>0.9008742606472387</v>
      </c>
      <c r="F2210" s="129">
        <v>0.8245960462584826</v>
      </c>
      <c r="G2210" s="129">
        <v>0.7748136474439701</v>
      </c>
      <c r="H2210" s="129">
        <v>0.9185264648898049</v>
      </c>
    </row>
    <row r="2211" spans="1:10" ht="12.75">
      <c r="A2211" s="145" t="s">
        <v>14</v>
      </c>
      <c r="C2211" s="146" t="s">
        <v>15</v>
      </c>
      <c r="D2211" s="146" t="s">
        <v>16</v>
      </c>
      <c r="F2211" s="146" t="s">
        <v>17</v>
      </c>
      <c r="G2211" s="146" t="s">
        <v>18</v>
      </c>
      <c r="H2211" s="146" t="s">
        <v>19</v>
      </c>
      <c r="I2211" s="147" t="s">
        <v>20</v>
      </c>
      <c r="J2211" s="146" t="s">
        <v>21</v>
      </c>
    </row>
    <row r="2212" spans="1:8" ht="12.75">
      <c r="A2212" s="148" t="s">
        <v>137</v>
      </c>
      <c r="C2212" s="149">
        <v>589.5920000001788</v>
      </c>
      <c r="D2212" s="129">
        <v>243459.69612789154</v>
      </c>
      <c r="F2212" s="129">
        <v>2860</v>
      </c>
      <c r="G2212" s="129">
        <v>2660</v>
      </c>
      <c r="H2212" s="150" t="s">
        <v>815</v>
      </c>
    </row>
    <row r="2214" spans="4:8" ht="12.75">
      <c r="D2214" s="129">
        <v>239001.59882211685</v>
      </c>
      <c r="F2214" s="129">
        <v>2890</v>
      </c>
      <c r="G2214" s="129">
        <v>2670</v>
      </c>
      <c r="H2214" s="150" t="s">
        <v>816</v>
      </c>
    </row>
    <row r="2216" spans="4:8" ht="12.75">
      <c r="D2216" s="129">
        <v>236375.02255868912</v>
      </c>
      <c r="F2216" s="129">
        <v>2850</v>
      </c>
      <c r="G2216" s="129">
        <v>2660</v>
      </c>
      <c r="H2216" s="150" t="s">
        <v>817</v>
      </c>
    </row>
    <row r="2218" spans="1:10" ht="12.75">
      <c r="A2218" s="145" t="s">
        <v>22</v>
      </c>
      <c r="C2218" s="151" t="s">
        <v>23</v>
      </c>
      <c r="D2218" s="129">
        <v>239612.10583623248</v>
      </c>
      <c r="F2218" s="129">
        <v>2866.666666666667</v>
      </c>
      <c r="G2218" s="129">
        <v>2663.333333333333</v>
      </c>
      <c r="H2218" s="129">
        <v>236847.10583623248</v>
      </c>
      <c r="I2218" s="129">
        <v>-0.0001</v>
      </c>
      <c r="J2218" s="129">
        <v>-0.0001</v>
      </c>
    </row>
    <row r="2219" spans="1:8" ht="12.75">
      <c r="A2219" s="128">
        <v>38390.92667824074</v>
      </c>
      <c r="C2219" s="151" t="s">
        <v>24</v>
      </c>
      <c r="D2219" s="129">
        <v>3581.576329807447</v>
      </c>
      <c r="F2219" s="129">
        <v>20.816659994661325</v>
      </c>
      <c r="G2219" s="129">
        <v>5.773502691896258</v>
      </c>
      <c r="H2219" s="129">
        <v>3581.576329807447</v>
      </c>
    </row>
    <row r="2221" spans="3:8" ht="12.75">
      <c r="C2221" s="151" t="s">
        <v>25</v>
      </c>
      <c r="D2221" s="129">
        <v>1.4947393068092083</v>
      </c>
      <c r="F2221" s="129">
        <v>0.7261625579533021</v>
      </c>
      <c r="G2221" s="129">
        <v>0.21677732259935897</v>
      </c>
      <c r="H2221" s="129">
        <v>1.5121891893768475</v>
      </c>
    </row>
    <row r="2222" spans="1:10" ht="12.75">
      <c r="A2222" s="145" t="s">
        <v>14</v>
      </c>
      <c r="C2222" s="146" t="s">
        <v>15</v>
      </c>
      <c r="D2222" s="146" t="s">
        <v>16</v>
      </c>
      <c r="F2222" s="146" t="s">
        <v>17</v>
      </c>
      <c r="G2222" s="146" t="s">
        <v>18</v>
      </c>
      <c r="H2222" s="146" t="s">
        <v>19</v>
      </c>
      <c r="I2222" s="147" t="s">
        <v>20</v>
      </c>
      <c r="J2222" s="146" t="s">
        <v>21</v>
      </c>
    </row>
    <row r="2223" spans="1:8" ht="12.75">
      <c r="A2223" s="148" t="s">
        <v>138</v>
      </c>
      <c r="C2223" s="149">
        <v>766.4900000002235</v>
      </c>
      <c r="D2223" s="129">
        <v>2631.7254069410264</v>
      </c>
      <c r="F2223" s="129">
        <v>1795.0000000018626</v>
      </c>
      <c r="G2223" s="129">
        <v>1893</v>
      </c>
      <c r="H2223" s="150" t="s">
        <v>818</v>
      </c>
    </row>
    <row r="2225" spans="4:8" ht="12.75">
      <c r="D2225" s="129">
        <v>2566.7090876847506</v>
      </c>
      <c r="F2225" s="129">
        <v>1809</v>
      </c>
      <c r="G2225" s="129">
        <v>1789.0000000018626</v>
      </c>
      <c r="H2225" s="150" t="s">
        <v>819</v>
      </c>
    </row>
    <row r="2227" spans="4:8" ht="12.75">
      <c r="D2227" s="129">
        <v>2582.5066237561405</v>
      </c>
      <c r="F2227" s="129">
        <v>1849</v>
      </c>
      <c r="G2227" s="129">
        <v>1745.0000000018626</v>
      </c>
      <c r="H2227" s="150" t="s">
        <v>820</v>
      </c>
    </row>
    <row r="2229" spans="1:10" ht="12.75">
      <c r="A2229" s="145" t="s">
        <v>22</v>
      </c>
      <c r="C2229" s="151" t="s">
        <v>23</v>
      </c>
      <c r="D2229" s="129">
        <v>2593.647039460639</v>
      </c>
      <c r="F2229" s="129">
        <v>1817.6666666672877</v>
      </c>
      <c r="G2229" s="129">
        <v>1809.000000001242</v>
      </c>
      <c r="H2229" s="129">
        <v>780.4828118174192</v>
      </c>
      <c r="I2229" s="129">
        <v>-0.0001</v>
      </c>
      <c r="J2229" s="129">
        <v>-0.0001</v>
      </c>
    </row>
    <row r="2230" spans="1:8" ht="12.75">
      <c r="A2230" s="128">
        <v>38390.9271875</v>
      </c>
      <c r="C2230" s="151" t="s">
        <v>24</v>
      </c>
      <c r="D2230" s="129">
        <v>33.90961646730927</v>
      </c>
      <c r="F2230" s="129">
        <v>28.023799408560084</v>
      </c>
      <c r="G2230" s="129">
        <v>75.99999999897</v>
      </c>
      <c r="H2230" s="129">
        <v>33.90961646730927</v>
      </c>
    </row>
    <row r="2232" spans="3:8" ht="12.75">
      <c r="C2232" s="151" t="s">
        <v>25</v>
      </c>
      <c r="D2232" s="129">
        <v>1.3074106056605503</v>
      </c>
      <c r="F2232" s="129">
        <v>1.5417457954456544</v>
      </c>
      <c r="G2232" s="129">
        <v>4.201216141454828</v>
      </c>
      <c r="H2232" s="129">
        <v>4.344697404462747</v>
      </c>
    </row>
    <row r="2233" spans="1:16" ht="12.75">
      <c r="A2233" s="139" t="s">
        <v>83</v>
      </c>
      <c r="B2233" s="134" t="s">
        <v>53</v>
      </c>
      <c r="D2233" s="139" t="s">
        <v>84</v>
      </c>
      <c r="E2233" s="134" t="s">
        <v>85</v>
      </c>
      <c r="F2233" s="135" t="s">
        <v>192</v>
      </c>
      <c r="G2233" s="140" t="s">
        <v>87</v>
      </c>
      <c r="H2233" s="141">
        <v>2</v>
      </c>
      <c r="I2233" s="142" t="s">
        <v>88</v>
      </c>
      <c r="J2233" s="141">
        <v>5</v>
      </c>
      <c r="K2233" s="140" t="s">
        <v>89</v>
      </c>
      <c r="L2233" s="143">
        <v>1</v>
      </c>
      <c r="M2233" s="140" t="s">
        <v>90</v>
      </c>
      <c r="N2233" s="144">
        <v>1</v>
      </c>
      <c r="O2233" s="140" t="s">
        <v>91</v>
      </c>
      <c r="P2233" s="144">
        <v>1</v>
      </c>
    </row>
    <row r="2235" spans="1:10" ht="12.75">
      <c r="A2235" s="145" t="s">
        <v>14</v>
      </c>
      <c r="C2235" s="146" t="s">
        <v>15</v>
      </c>
      <c r="D2235" s="146" t="s">
        <v>16</v>
      </c>
      <c r="F2235" s="146" t="s">
        <v>17</v>
      </c>
      <c r="G2235" s="146" t="s">
        <v>18</v>
      </c>
      <c r="H2235" s="146" t="s">
        <v>19</v>
      </c>
      <c r="I2235" s="147" t="s">
        <v>20</v>
      </c>
      <c r="J2235" s="146" t="s">
        <v>21</v>
      </c>
    </row>
    <row r="2236" spans="1:8" ht="12.75">
      <c r="A2236" s="148" t="s">
        <v>115</v>
      </c>
      <c r="C2236" s="149">
        <v>178.2290000000503</v>
      </c>
      <c r="D2236" s="129">
        <v>291.5</v>
      </c>
      <c r="F2236" s="129">
        <v>303</v>
      </c>
      <c r="G2236" s="129">
        <v>269</v>
      </c>
      <c r="H2236" s="150" t="s">
        <v>821</v>
      </c>
    </row>
    <row r="2238" spans="4:8" ht="12.75">
      <c r="D2238" s="129">
        <v>303.3389259763062</v>
      </c>
      <c r="F2238" s="129">
        <v>295</v>
      </c>
      <c r="G2238" s="129">
        <v>229</v>
      </c>
      <c r="H2238" s="150" t="s">
        <v>822</v>
      </c>
    </row>
    <row r="2240" spans="4:8" ht="12.75">
      <c r="D2240" s="129">
        <v>272</v>
      </c>
      <c r="F2240" s="129">
        <v>272</v>
      </c>
      <c r="G2240" s="129">
        <v>283</v>
      </c>
      <c r="H2240" s="150" t="s">
        <v>823</v>
      </c>
    </row>
    <row r="2242" spans="1:8" ht="12.75">
      <c r="A2242" s="145" t="s">
        <v>22</v>
      </c>
      <c r="C2242" s="151" t="s">
        <v>23</v>
      </c>
      <c r="D2242" s="129">
        <v>288.9463086587687</v>
      </c>
      <c r="F2242" s="129">
        <v>290</v>
      </c>
      <c r="G2242" s="129">
        <v>260.3333333333333</v>
      </c>
      <c r="H2242" s="129">
        <v>17.729673028725284</v>
      </c>
    </row>
    <row r="2243" spans="1:8" ht="12.75">
      <c r="A2243" s="128">
        <v>38390.929456018515</v>
      </c>
      <c r="C2243" s="151" t="s">
        <v>24</v>
      </c>
      <c r="D2243" s="129">
        <v>15.824761449603022</v>
      </c>
      <c r="F2243" s="129">
        <v>16.09347693943108</v>
      </c>
      <c r="G2243" s="129">
        <v>28.0237994093116</v>
      </c>
      <c r="H2243" s="129">
        <v>15.824761449603022</v>
      </c>
    </row>
    <row r="2245" spans="3:8" ht="12.75">
      <c r="C2245" s="151" t="s">
        <v>25</v>
      </c>
      <c r="D2245" s="129">
        <v>5.47671348461187</v>
      </c>
      <c r="F2245" s="129">
        <v>5.549474806700373</v>
      </c>
      <c r="G2245" s="129">
        <v>10.764583639940435</v>
      </c>
      <c r="H2245" s="129">
        <v>89.25579972041245</v>
      </c>
    </row>
    <row r="2246" spans="1:10" ht="12.75">
      <c r="A2246" s="145" t="s">
        <v>14</v>
      </c>
      <c r="C2246" s="146" t="s">
        <v>15</v>
      </c>
      <c r="D2246" s="146" t="s">
        <v>16</v>
      </c>
      <c r="F2246" s="146" t="s">
        <v>17</v>
      </c>
      <c r="G2246" s="146" t="s">
        <v>18</v>
      </c>
      <c r="H2246" s="146" t="s">
        <v>19</v>
      </c>
      <c r="I2246" s="147" t="s">
        <v>20</v>
      </c>
      <c r="J2246" s="146" t="s">
        <v>21</v>
      </c>
    </row>
    <row r="2247" spans="1:8" ht="12.75">
      <c r="A2247" s="148" t="s">
        <v>131</v>
      </c>
      <c r="C2247" s="149">
        <v>251.61100000003353</v>
      </c>
      <c r="D2247" s="129">
        <v>3109201.2298088074</v>
      </c>
      <c r="F2247" s="129">
        <v>24100</v>
      </c>
      <c r="G2247" s="129">
        <v>22300</v>
      </c>
      <c r="H2247" s="150" t="s">
        <v>824</v>
      </c>
    </row>
    <row r="2249" spans="4:8" ht="12.75">
      <c r="D2249" s="129">
        <v>3439797.32516098</v>
      </c>
      <c r="F2249" s="129">
        <v>25200</v>
      </c>
      <c r="G2249" s="129">
        <v>21700</v>
      </c>
      <c r="H2249" s="150" t="s">
        <v>825</v>
      </c>
    </row>
    <row r="2251" spans="4:8" ht="12.75">
      <c r="D2251" s="129">
        <v>3085775.3985939026</v>
      </c>
      <c r="F2251" s="129">
        <v>24300</v>
      </c>
      <c r="G2251" s="129">
        <v>21800</v>
      </c>
      <c r="H2251" s="150" t="s">
        <v>826</v>
      </c>
    </row>
    <row r="2253" spans="1:10" ht="12.75">
      <c r="A2253" s="145" t="s">
        <v>22</v>
      </c>
      <c r="C2253" s="151" t="s">
        <v>23</v>
      </c>
      <c r="D2253" s="129">
        <v>3211591.3178545637</v>
      </c>
      <c r="F2253" s="129">
        <v>24533.333333333336</v>
      </c>
      <c r="G2253" s="129">
        <v>21933.333333333336</v>
      </c>
      <c r="H2253" s="129">
        <v>3188370.7994171767</v>
      </c>
      <c r="I2253" s="129">
        <v>-0.0001</v>
      </c>
      <c r="J2253" s="129">
        <v>-0.0001</v>
      </c>
    </row>
    <row r="2254" spans="1:8" ht="12.75">
      <c r="A2254" s="128">
        <v>38390.92996527778</v>
      </c>
      <c r="C2254" s="151" t="s">
        <v>24</v>
      </c>
      <c r="D2254" s="129">
        <v>197978.9855516994</v>
      </c>
      <c r="F2254" s="129">
        <v>585.9465277082315</v>
      </c>
      <c r="G2254" s="129">
        <v>321.4550253664318</v>
      </c>
      <c r="H2254" s="129">
        <v>197978.9855516994</v>
      </c>
    </row>
    <row r="2256" spans="3:8" ht="12.75">
      <c r="C2256" s="151" t="s">
        <v>25</v>
      </c>
      <c r="D2256" s="129">
        <v>6.164513661842725</v>
      </c>
      <c r="F2256" s="129">
        <v>2.3883689988107264</v>
      </c>
      <c r="G2256" s="129">
        <v>1.4656004196037924</v>
      </c>
      <c r="H2256" s="129">
        <v>6.209409068352066</v>
      </c>
    </row>
    <row r="2257" spans="1:10" ht="12.75">
      <c r="A2257" s="145" t="s">
        <v>14</v>
      </c>
      <c r="C2257" s="146" t="s">
        <v>15</v>
      </c>
      <c r="D2257" s="146" t="s">
        <v>16</v>
      </c>
      <c r="F2257" s="146" t="s">
        <v>17</v>
      </c>
      <c r="G2257" s="146" t="s">
        <v>18</v>
      </c>
      <c r="H2257" s="146" t="s">
        <v>19</v>
      </c>
      <c r="I2257" s="147" t="s">
        <v>20</v>
      </c>
      <c r="J2257" s="146" t="s">
        <v>21</v>
      </c>
    </row>
    <row r="2258" spans="1:8" ht="12.75">
      <c r="A2258" s="148" t="s">
        <v>134</v>
      </c>
      <c r="C2258" s="149">
        <v>257.6099999998696</v>
      </c>
      <c r="D2258" s="129">
        <v>204082.83901953697</v>
      </c>
      <c r="F2258" s="129">
        <v>9352.5</v>
      </c>
      <c r="G2258" s="129">
        <v>8087.5</v>
      </c>
      <c r="H2258" s="150" t="s">
        <v>827</v>
      </c>
    </row>
    <row r="2260" spans="4:8" ht="12.75">
      <c r="D2260" s="129">
        <v>180876.6541235447</v>
      </c>
      <c r="F2260" s="129">
        <v>9447.5</v>
      </c>
      <c r="G2260" s="129">
        <v>8102.5</v>
      </c>
      <c r="H2260" s="150" t="s">
        <v>828</v>
      </c>
    </row>
    <row r="2262" spans="4:8" ht="12.75">
      <c r="D2262" s="129">
        <v>203801.291536808</v>
      </c>
      <c r="F2262" s="129">
        <v>9660</v>
      </c>
      <c r="G2262" s="129">
        <v>8202.5</v>
      </c>
      <c r="H2262" s="150" t="s">
        <v>829</v>
      </c>
    </row>
    <row r="2264" spans="1:10" ht="12.75">
      <c r="A2264" s="145" t="s">
        <v>22</v>
      </c>
      <c r="C2264" s="151" t="s">
        <v>23</v>
      </c>
      <c r="D2264" s="129">
        <v>196253.59489329654</v>
      </c>
      <c r="F2264" s="129">
        <v>9486.666666666666</v>
      </c>
      <c r="G2264" s="129">
        <v>8130.833333333334</v>
      </c>
      <c r="H2264" s="129">
        <v>187444.84489329654</v>
      </c>
      <c r="I2264" s="129">
        <v>-0.0001</v>
      </c>
      <c r="J2264" s="129">
        <v>-0.0001</v>
      </c>
    </row>
    <row r="2265" spans="1:8" ht="12.75">
      <c r="A2265" s="128">
        <v>38390.930613425924</v>
      </c>
      <c r="C2265" s="151" t="s">
        <v>24</v>
      </c>
      <c r="D2265" s="129">
        <v>13317.565386496146</v>
      </c>
      <c r="F2265" s="129">
        <v>157.44708105688505</v>
      </c>
      <c r="G2265" s="129">
        <v>62.51666444503684</v>
      </c>
      <c r="H2265" s="129">
        <v>13317.565386496146</v>
      </c>
    </row>
    <row r="2267" spans="3:8" ht="12.75">
      <c r="C2267" s="151" t="s">
        <v>25</v>
      </c>
      <c r="D2267" s="129">
        <v>6.785896275549467</v>
      </c>
      <c r="F2267" s="129">
        <v>1.6596670526024428</v>
      </c>
      <c r="G2267" s="129">
        <v>0.7688838509177431</v>
      </c>
      <c r="H2267" s="129">
        <v>7.104791488972239</v>
      </c>
    </row>
    <row r="2268" spans="1:10" ht="12.75">
      <c r="A2268" s="145" t="s">
        <v>14</v>
      </c>
      <c r="C2268" s="146" t="s">
        <v>15</v>
      </c>
      <c r="D2268" s="146" t="s">
        <v>16</v>
      </c>
      <c r="F2268" s="146" t="s">
        <v>17</v>
      </c>
      <c r="G2268" s="146" t="s">
        <v>18</v>
      </c>
      <c r="H2268" s="146" t="s">
        <v>19</v>
      </c>
      <c r="I2268" s="147" t="s">
        <v>20</v>
      </c>
      <c r="J2268" s="146" t="s">
        <v>21</v>
      </c>
    </row>
    <row r="2269" spans="1:8" ht="12.75">
      <c r="A2269" s="148" t="s">
        <v>133</v>
      </c>
      <c r="C2269" s="149">
        <v>259.9399999999441</v>
      </c>
      <c r="D2269" s="129">
        <v>1627156.406993866</v>
      </c>
      <c r="F2269" s="129">
        <v>17775</v>
      </c>
      <c r="G2269" s="129">
        <v>16875</v>
      </c>
      <c r="H2269" s="150" t="s">
        <v>830</v>
      </c>
    </row>
    <row r="2271" spans="4:8" ht="12.75">
      <c r="D2271" s="129">
        <v>1569793.705581665</v>
      </c>
      <c r="F2271" s="129">
        <v>18175</v>
      </c>
      <c r="G2271" s="129">
        <v>16725</v>
      </c>
      <c r="H2271" s="150" t="s">
        <v>831</v>
      </c>
    </row>
    <row r="2273" spans="4:8" ht="12.75">
      <c r="D2273" s="129">
        <v>1516008.5130615234</v>
      </c>
      <c r="F2273" s="129">
        <v>17925</v>
      </c>
      <c r="G2273" s="129">
        <v>16675</v>
      </c>
      <c r="H2273" s="150" t="s">
        <v>832</v>
      </c>
    </row>
    <row r="2275" spans="1:10" ht="12.75">
      <c r="A2275" s="145" t="s">
        <v>22</v>
      </c>
      <c r="C2275" s="151" t="s">
        <v>23</v>
      </c>
      <c r="D2275" s="129">
        <v>1570986.2085456848</v>
      </c>
      <c r="F2275" s="129">
        <v>17958.333333333332</v>
      </c>
      <c r="G2275" s="129">
        <v>16758.333333333332</v>
      </c>
      <c r="H2275" s="129">
        <v>1553621.814606291</v>
      </c>
      <c r="I2275" s="129">
        <v>-0.0001</v>
      </c>
      <c r="J2275" s="129">
        <v>-0.0001</v>
      </c>
    </row>
    <row r="2276" spans="1:8" ht="12.75">
      <c r="A2276" s="128">
        <v>38390.931296296294</v>
      </c>
      <c r="C2276" s="151" t="s">
        <v>24</v>
      </c>
      <c r="D2276" s="129">
        <v>55583.54188866297</v>
      </c>
      <c r="F2276" s="129">
        <v>202.07259421636903</v>
      </c>
      <c r="G2276" s="129">
        <v>104.08329997330664</v>
      </c>
      <c r="H2276" s="129">
        <v>55583.54188866297</v>
      </c>
    </row>
    <row r="2278" spans="3:8" ht="12.75">
      <c r="C2278" s="151" t="s">
        <v>25</v>
      </c>
      <c r="D2278" s="129">
        <v>3.538130480478155</v>
      </c>
      <c r="F2278" s="129">
        <v>1.1252302230145843</v>
      </c>
      <c r="G2278" s="129">
        <v>0.6210838387268424</v>
      </c>
      <c r="H2278" s="129">
        <v>3.577675169471575</v>
      </c>
    </row>
    <row r="2279" spans="1:10" ht="12.75">
      <c r="A2279" s="145" t="s">
        <v>14</v>
      </c>
      <c r="C2279" s="146" t="s">
        <v>15</v>
      </c>
      <c r="D2279" s="146" t="s">
        <v>16</v>
      </c>
      <c r="F2279" s="146" t="s">
        <v>17</v>
      </c>
      <c r="G2279" s="146" t="s">
        <v>18</v>
      </c>
      <c r="H2279" s="146" t="s">
        <v>19</v>
      </c>
      <c r="I2279" s="147" t="s">
        <v>20</v>
      </c>
      <c r="J2279" s="146" t="s">
        <v>21</v>
      </c>
    </row>
    <row r="2280" spans="1:8" ht="12.75">
      <c r="A2280" s="148" t="s">
        <v>135</v>
      </c>
      <c r="C2280" s="149">
        <v>285.2129999999888</v>
      </c>
      <c r="D2280" s="129">
        <v>983680.7792377472</v>
      </c>
      <c r="F2280" s="129">
        <v>12625</v>
      </c>
      <c r="G2280" s="129">
        <v>12075</v>
      </c>
      <c r="H2280" s="150" t="s">
        <v>833</v>
      </c>
    </row>
    <row r="2282" spans="4:8" ht="12.75">
      <c r="D2282" s="129">
        <v>981083.0524740219</v>
      </c>
      <c r="F2282" s="129">
        <v>13275</v>
      </c>
      <c r="G2282" s="129">
        <v>11850</v>
      </c>
      <c r="H2282" s="150" t="s">
        <v>834</v>
      </c>
    </row>
    <row r="2284" spans="4:8" ht="12.75">
      <c r="D2284" s="129">
        <v>997429.1196146011</v>
      </c>
      <c r="F2284" s="129">
        <v>12875</v>
      </c>
      <c r="G2284" s="129">
        <v>11700</v>
      </c>
      <c r="H2284" s="150" t="s">
        <v>835</v>
      </c>
    </row>
    <row r="2286" spans="1:10" ht="12.75">
      <c r="A2286" s="145" t="s">
        <v>22</v>
      </c>
      <c r="C2286" s="151" t="s">
        <v>23</v>
      </c>
      <c r="D2286" s="129">
        <v>987397.6504421234</v>
      </c>
      <c r="F2286" s="129">
        <v>12925</v>
      </c>
      <c r="G2286" s="129">
        <v>11875</v>
      </c>
      <c r="H2286" s="129">
        <v>975053.1486195232</v>
      </c>
      <c r="I2286" s="129">
        <v>-0.0001</v>
      </c>
      <c r="J2286" s="129">
        <v>-0.0001</v>
      </c>
    </row>
    <row r="2287" spans="1:8" ht="12.75">
      <c r="A2287" s="128">
        <v>38390.931967592594</v>
      </c>
      <c r="C2287" s="151" t="s">
        <v>24</v>
      </c>
      <c r="D2287" s="129">
        <v>8784.066621054568</v>
      </c>
      <c r="F2287" s="129">
        <v>327.8719262151</v>
      </c>
      <c r="G2287" s="129">
        <v>188.74586088176875</v>
      </c>
      <c r="H2287" s="129">
        <v>8784.066621054568</v>
      </c>
    </row>
    <row r="2289" spans="3:8" ht="12.75">
      <c r="C2289" s="151" t="s">
        <v>25</v>
      </c>
      <c r="D2289" s="129">
        <v>0.8896179383373414</v>
      </c>
      <c r="F2289" s="129">
        <v>2.5367267018576403</v>
      </c>
      <c r="G2289" s="129">
        <v>1.5894388284780527</v>
      </c>
      <c r="H2289" s="129">
        <v>0.9008808015738445</v>
      </c>
    </row>
    <row r="2290" spans="1:10" ht="12.75">
      <c r="A2290" s="145" t="s">
        <v>14</v>
      </c>
      <c r="C2290" s="146" t="s">
        <v>15</v>
      </c>
      <c r="D2290" s="146" t="s">
        <v>16</v>
      </c>
      <c r="F2290" s="146" t="s">
        <v>17</v>
      </c>
      <c r="G2290" s="146" t="s">
        <v>18</v>
      </c>
      <c r="H2290" s="146" t="s">
        <v>19</v>
      </c>
      <c r="I2290" s="147" t="s">
        <v>20</v>
      </c>
      <c r="J2290" s="146" t="s">
        <v>21</v>
      </c>
    </row>
    <row r="2291" spans="1:8" ht="12.75">
      <c r="A2291" s="148" t="s">
        <v>131</v>
      </c>
      <c r="C2291" s="149">
        <v>288.1579999998212</v>
      </c>
      <c r="D2291" s="129">
        <v>346884.1293401718</v>
      </c>
      <c r="F2291" s="129">
        <v>3530</v>
      </c>
      <c r="G2291" s="129">
        <v>3290.0000000037253</v>
      </c>
      <c r="H2291" s="150" t="s">
        <v>836</v>
      </c>
    </row>
    <row r="2293" spans="4:8" ht="12.75">
      <c r="D2293" s="129">
        <v>299189.07005023956</v>
      </c>
      <c r="F2293" s="129">
        <v>3530</v>
      </c>
      <c r="G2293" s="129">
        <v>3290.0000000037253</v>
      </c>
      <c r="H2293" s="150" t="s">
        <v>837</v>
      </c>
    </row>
    <row r="2295" spans="4:8" ht="12.75">
      <c r="D2295" s="129">
        <v>307688.3017101288</v>
      </c>
      <c r="F2295" s="129">
        <v>3530</v>
      </c>
      <c r="G2295" s="129">
        <v>3290.0000000037253</v>
      </c>
      <c r="H2295" s="150" t="s">
        <v>838</v>
      </c>
    </row>
    <row r="2297" spans="1:10" ht="12.75">
      <c r="A2297" s="145" t="s">
        <v>22</v>
      </c>
      <c r="C2297" s="151" t="s">
        <v>23</v>
      </c>
      <c r="D2297" s="129">
        <v>317920.50036684674</v>
      </c>
      <c r="F2297" s="129">
        <v>3530</v>
      </c>
      <c r="G2297" s="129">
        <v>3290.0000000037253</v>
      </c>
      <c r="H2297" s="129">
        <v>314512.3587739244</v>
      </c>
      <c r="I2297" s="129">
        <v>-0.0001</v>
      </c>
      <c r="J2297" s="129">
        <v>-0.0001</v>
      </c>
    </row>
    <row r="2298" spans="1:8" ht="12.75">
      <c r="A2298" s="128">
        <v>38390.93239583333</v>
      </c>
      <c r="C2298" s="151" t="s">
        <v>24</v>
      </c>
      <c r="D2298" s="129">
        <v>25440.677805052066</v>
      </c>
      <c r="G2298" s="129">
        <v>5.638186222554939E-05</v>
      </c>
      <c r="H2298" s="129">
        <v>25440.677805052066</v>
      </c>
    </row>
    <row r="2300" spans="3:8" ht="12.75">
      <c r="C2300" s="151" t="s">
        <v>25</v>
      </c>
      <c r="D2300" s="129">
        <v>8.002213690433994</v>
      </c>
      <c r="F2300" s="129">
        <v>0</v>
      </c>
      <c r="G2300" s="129">
        <v>1.7137344141484966E-06</v>
      </c>
      <c r="H2300" s="129">
        <v>8.08892785778862</v>
      </c>
    </row>
    <row r="2301" spans="1:10" ht="12.75">
      <c r="A2301" s="145" t="s">
        <v>14</v>
      </c>
      <c r="C2301" s="146" t="s">
        <v>15</v>
      </c>
      <c r="D2301" s="146" t="s">
        <v>16</v>
      </c>
      <c r="F2301" s="146" t="s">
        <v>17</v>
      </c>
      <c r="G2301" s="146" t="s">
        <v>18</v>
      </c>
      <c r="H2301" s="146" t="s">
        <v>19</v>
      </c>
      <c r="I2301" s="147" t="s">
        <v>20</v>
      </c>
      <c r="J2301" s="146" t="s">
        <v>21</v>
      </c>
    </row>
    <row r="2302" spans="1:8" ht="12.75">
      <c r="A2302" s="148" t="s">
        <v>132</v>
      </c>
      <c r="C2302" s="149">
        <v>334.94100000010803</v>
      </c>
      <c r="D2302" s="129">
        <v>178225.88337612152</v>
      </c>
      <c r="F2302" s="129">
        <v>24900</v>
      </c>
      <c r="G2302" s="129">
        <v>36900</v>
      </c>
      <c r="H2302" s="150" t="s">
        <v>839</v>
      </c>
    </row>
    <row r="2304" spans="4:8" ht="12.75">
      <c r="D2304" s="129">
        <v>177927.76293444633</v>
      </c>
      <c r="F2304" s="129">
        <v>25200</v>
      </c>
      <c r="G2304" s="129">
        <v>36100</v>
      </c>
      <c r="H2304" s="150" t="s">
        <v>840</v>
      </c>
    </row>
    <row r="2306" spans="4:8" ht="12.75">
      <c r="D2306" s="129">
        <v>173590.86651849747</v>
      </c>
      <c r="F2306" s="129">
        <v>25000</v>
      </c>
      <c r="G2306" s="129">
        <v>38700</v>
      </c>
      <c r="H2306" s="150" t="s">
        <v>841</v>
      </c>
    </row>
    <row r="2308" spans="1:10" ht="12.75">
      <c r="A2308" s="145" t="s">
        <v>22</v>
      </c>
      <c r="C2308" s="151" t="s">
        <v>23</v>
      </c>
      <c r="D2308" s="129">
        <v>176581.5042763551</v>
      </c>
      <c r="F2308" s="129">
        <v>25033.333333333336</v>
      </c>
      <c r="G2308" s="129">
        <v>37233.333333333336</v>
      </c>
      <c r="H2308" s="129">
        <v>142837.3709430218</v>
      </c>
      <c r="I2308" s="129">
        <v>-0.0001</v>
      </c>
      <c r="J2308" s="129">
        <v>-0.0001</v>
      </c>
    </row>
    <row r="2309" spans="1:8" ht="12.75">
      <c r="A2309" s="128">
        <v>38390.93287037037</v>
      </c>
      <c r="C2309" s="151" t="s">
        <v>24</v>
      </c>
      <c r="D2309" s="129">
        <v>2594.2541507100964</v>
      </c>
      <c r="F2309" s="129">
        <v>152.7525231651947</v>
      </c>
      <c r="G2309" s="129">
        <v>1331.6656236958786</v>
      </c>
      <c r="H2309" s="129">
        <v>2594.2541507100964</v>
      </c>
    </row>
    <row r="2311" spans="3:8" ht="12.75">
      <c r="C2311" s="151" t="s">
        <v>25</v>
      </c>
      <c r="D2311" s="129">
        <v>1.4691539532079276</v>
      </c>
      <c r="F2311" s="129">
        <v>0.6101964973310041</v>
      </c>
      <c r="G2311" s="129">
        <v>3.5765415139549104</v>
      </c>
      <c r="H2311" s="129">
        <v>1.8162292778022016</v>
      </c>
    </row>
    <row r="2312" spans="1:10" ht="12.75">
      <c r="A2312" s="145" t="s">
        <v>14</v>
      </c>
      <c r="C2312" s="146" t="s">
        <v>15</v>
      </c>
      <c r="D2312" s="146" t="s">
        <v>16</v>
      </c>
      <c r="F2312" s="146" t="s">
        <v>17</v>
      </c>
      <c r="G2312" s="146" t="s">
        <v>18</v>
      </c>
      <c r="H2312" s="146" t="s">
        <v>19</v>
      </c>
      <c r="I2312" s="147" t="s">
        <v>20</v>
      </c>
      <c r="J2312" s="146" t="s">
        <v>21</v>
      </c>
    </row>
    <row r="2313" spans="1:8" ht="12.75">
      <c r="A2313" s="148" t="s">
        <v>136</v>
      </c>
      <c r="C2313" s="149">
        <v>393.36599999992177</v>
      </c>
      <c r="D2313" s="129">
        <v>3889527.874397278</v>
      </c>
      <c r="F2313" s="129">
        <v>13500</v>
      </c>
      <c r="G2313" s="129">
        <v>15900</v>
      </c>
      <c r="H2313" s="150" t="s">
        <v>842</v>
      </c>
    </row>
    <row r="2315" spans="4:8" ht="12.75">
      <c r="D2315" s="129">
        <v>3942936.839290619</v>
      </c>
      <c r="F2315" s="129">
        <v>14500</v>
      </c>
      <c r="G2315" s="129">
        <v>15600</v>
      </c>
      <c r="H2315" s="150" t="s">
        <v>1065</v>
      </c>
    </row>
    <row r="2317" spans="4:8" ht="12.75">
      <c r="D2317" s="129">
        <v>3950629.6005859375</v>
      </c>
      <c r="F2317" s="129">
        <v>14400</v>
      </c>
      <c r="G2317" s="129">
        <v>15900</v>
      </c>
      <c r="H2317" s="150" t="s">
        <v>1066</v>
      </c>
    </row>
    <row r="2319" spans="1:10" ht="12.75">
      <c r="A2319" s="145" t="s">
        <v>22</v>
      </c>
      <c r="C2319" s="151" t="s">
        <v>23</v>
      </c>
      <c r="D2319" s="129">
        <v>3927698.104757945</v>
      </c>
      <c r="F2319" s="129">
        <v>14133.333333333332</v>
      </c>
      <c r="G2319" s="129">
        <v>15800</v>
      </c>
      <c r="H2319" s="129">
        <v>3912731.438091278</v>
      </c>
      <c r="I2319" s="129">
        <v>-0.0001</v>
      </c>
      <c r="J2319" s="129">
        <v>-0.0001</v>
      </c>
    </row>
    <row r="2320" spans="1:8" ht="12.75">
      <c r="A2320" s="128">
        <v>38390.933344907404</v>
      </c>
      <c r="C2320" s="151" t="s">
        <v>24</v>
      </c>
      <c r="D2320" s="129">
        <v>33279.41568632678</v>
      </c>
      <c r="F2320" s="129">
        <v>550.7570547286101</v>
      </c>
      <c r="G2320" s="129">
        <v>173.20508075688772</v>
      </c>
      <c r="H2320" s="129">
        <v>33279.41568632678</v>
      </c>
    </row>
    <row r="2322" spans="3:8" ht="12.75">
      <c r="C2322" s="151" t="s">
        <v>25</v>
      </c>
      <c r="D2322" s="129">
        <v>0.8473007547604712</v>
      </c>
      <c r="F2322" s="129">
        <v>3.896865953268468</v>
      </c>
      <c r="G2322" s="129">
        <v>1.0962346883347325</v>
      </c>
      <c r="H2322" s="129">
        <v>0.8505417816910341</v>
      </c>
    </row>
    <row r="2323" spans="1:10" ht="12.75">
      <c r="A2323" s="145" t="s">
        <v>14</v>
      </c>
      <c r="C2323" s="146" t="s">
        <v>15</v>
      </c>
      <c r="D2323" s="146" t="s">
        <v>16</v>
      </c>
      <c r="F2323" s="146" t="s">
        <v>17</v>
      </c>
      <c r="G2323" s="146" t="s">
        <v>18</v>
      </c>
      <c r="H2323" s="146" t="s">
        <v>19</v>
      </c>
      <c r="I2323" s="147" t="s">
        <v>20</v>
      </c>
      <c r="J2323" s="146" t="s">
        <v>21</v>
      </c>
    </row>
    <row r="2324" spans="1:8" ht="12.75">
      <c r="A2324" s="148" t="s">
        <v>130</v>
      </c>
      <c r="C2324" s="149">
        <v>396.15199999976903</v>
      </c>
      <c r="D2324" s="129">
        <v>4645218.8670425415</v>
      </c>
      <c r="F2324" s="129">
        <v>80300</v>
      </c>
      <c r="G2324" s="129">
        <v>82400</v>
      </c>
      <c r="H2324" s="150" t="s">
        <v>1067</v>
      </c>
    </row>
    <row r="2326" spans="4:8" ht="12.75">
      <c r="D2326" s="129">
        <v>4318658.697669983</v>
      </c>
      <c r="F2326" s="129">
        <v>78800</v>
      </c>
      <c r="G2326" s="129">
        <v>81400</v>
      </c>
      <c r="H2326" s="150" t="s">
        <v>1068</v>
      </c>
    </row>
    <row r="2328" spans="4:8" ht="12.75">
      <c r="D2328" s="129">
        <v>4732956.625999451</v>
      </c>
      <c r="F2328" s="129">
        <v>77900</v>
      </c>
      <c r="G2328" s="129">
        <v>82500</v>
      </c>
      <c r="H2328" s="150" t="s">
        <v>847</v>
      </c>
    </row>
    <row r="2330" spans="1:10" ht="12.75">
      <c r="A2330" s="145" t="s">
        <v>22</v>
      </c>
      <c r="C2330" s="151" t="s">
        <v>23</v>
      </c>
      <c r="D2330" s="129">
        <v>4565611.396903992</v>
      </c>
      <c r="F2330" s="129">
        <v>79000</v>
      </c>
      <c r="G2330" s="129">
        <v>82100</v>
      </c>
      <c r="H2330" s="129">
        <v>4485077.984299948</v>
      </c>
      <c r="I2330" s="129">
        <v>-0.0001</v>
      </c>
      <c r="J2330" s="129">
        <v>-0.0001</v>
      </c>
    </row>
    <row r="2331" spans="1:8" ht="12.75">
      <c r="A2331" s="128">
        <v>38390.93381944444</v>
      </c>
      <c r="C2331" s="151" t="s">
        <v>24</v>
      </c>
      <c r="D2331" s="129">
        <v>218320.18992965354</v>
      </c>
      <c r="F2331" s="129">
        <v>1212.4355652982142</v>
      </c>
      <c r="G2331" s="129">
        <v>608.276253029822</v>
      </c>
      <c r="H2331" s="129">
        <v>218320.18992965354</v>
      </c>
    </row>
    <row r="2333" spans="3:8" ht="12.75">
      <c r="C2333" s="151" t="s">
        <v>25</v>
      </c>
      <c r="D2333" s="129">
        <v>4.78183907806301</v>
      </c>
      <c r="F2333" s="129">
        <v>1.5347285636686256</v>
      </c>
      <c r="G2333" s="129">
        <v>0.7408967759193935</v>
      </c>
      <c r="H2333" s="129">
        <v>4.867701090011927</v>
      </c>
    </row>
    <row r="2334" spans="1:10" ht="12.75">
      <c r="A2334" s="145" t="s">
        <v>14</v>
      </c>
      <c r="C2334" s="146" t="s">
        <v>15</v>
      </c>
      <c r="D2334" s="146" t="s">
        <v>16</v>
      </c>
      <c r="F2334" s="146" t="s">
        <v>17</v>
      </c>
      <c r="G2334" s="146" t="s">
        <v>18</v>
      </c>
      <c r="H2334" s="146" t="s">
        <v>19</v>
      </c>
      <c r="I2334" s="147" t="s">
        <v>20</v>
      </c>
      <c r="J2334" s="146" t="s">
        <v>21</v>
      </c>
    </row>
    <row r="2335" spans="1:8" ht="12.75">
      <c r="A2335" s="148" t="s">
        <v>137</v>
      </c>
      <c r="C2335" s="149">
        <v>589.5920000001788</v>
      </c>
      <c r="D2335" s="129">
        <v>212515.55200457573</v>
      </c>
      <c r="F2335" s="129">
        <v>2690</v>
      </c>
      <c r="G2335" s="129">
        <v>2480</v>
      </c>
      <c r="H2335" s="150" t="s">
        <v>848</v>
      </c>
    </row>
    <row r="2337" spans="4:8" ht="12.75">
      <c r="D2337" s="129">
        <v>208727.5426120758</v>
      </c>
      <c r="F2337" s="129">
        <v>2690</v>
      </c>
      <c r="G2337" s="129">
        <v>2520</v>
      </c>
      <c r="H2337" s="150" t="s">
        <v>849</v>
      </c>
    </row>
    <row r="2339" spans="4:8" ht="12.75">
      <c r="D2339" s="129">
        <v>209526.74259018898</v>
      </c>
      <c r="F2339" s="129">
        <v>2660</v>
      </c>
      <c r="G2339" s="129">
        <v>2680</v>
      </c>
      <c r="H2339" s="150" t="s">
        <v>850</v>
      </c>
    </row>
    <row r="2341" spans="1:10" ht="12.75">
      <c r="A2341" s="145" t="s">
        <v>22</v>
      </c>
      <c r="C2341" s="151" t="s">
        <v>23</v>
      </c>
      <c r="D2341" s="129">
        <v>210256.61240228015</v>
      </c>
      <c r="F2341" s="129">
        <v>2680</v>
      </c>
      <c r="G2341" s="129">
        <v>2560</v>
      </c>
      <c r="H2341" s="129">
        <v>207636.61240228015</v>
      </c>
      <c r="I2341" s="129">
        <v>-0.0001</v>
      </c>
      <c r="J2341" s="129">
        <v>-0.0001</v>
      </c>
    </row>
    <row r="2342" spans="1:8" ht="12.75">
      <c r="A2342" s="128">
        <v>38390.93431712963</v>
      </c>
      <c r="C2342" s="151" t="s">
        <v>24</v>
      </c>
      <c r="D2342" s="129">
        <v>1996.6938288967006</v>
      </c>
      <c r="F2342" s="129">
        <v>17.32050807568877</v>
      </c>
      <c r="G2342" s="129">
        <v>105.83005244258364</v>
      </c>
      <c r="H2342" s="129">
        <v>1996.6938288967006</v>
      </c>
    </row>
    <row r="2344" spans="3:8" ht="12.75">
      <c r="C2344" s="151" t="s">
        <v>25</v>
      </c>
      <c r="D2344" s="129">
        <v>0.9496461519490588</v>
      </c>
      <c r="F2344" s="129">
        <v>0.6462876147645065</v>
      </c>
      <c r="G2344" s="129">
        <v>4.133986423538423</v>
      </c>
      <c r="H2344" s="129">
        <v>0.9616289756395459</v>
      </c>
    </row>
    <row r="2345" spans="1:10" ht="12.75">
      <c r="A2345" s="145" t="s">
        <v>14</v>
      </c>
      <c r="C2345" s="146" t="s">
        <v>15</v>
      </c>
      <c r="D2345" s="146" t="s">
        <v>16</v>
      </c>
      <c r="F2345" s="146" t="s">
        <v>17</v>
      </c>
      <c r="G2345" s="146" t="s">
        <v>18</v>
      </c>
      <c r="H2345" s="146" t="s">
        <v>19</v>
      </c>
      <c r="I2345" s="147" t="s">
        <v>20</v>
      </c>
      <c r="J2345" s="146" t="s">
        <v>21</v>
      </c>
    </row>
    <row r="2346" spans="1:8" ht="12.75">
      <c r="A2346" s="148" t="s">
        <v>138</v>
      </c>
      <c r="C2346" s="149">
        <v>766.4900000002235</v>
      </c>
      <c r="D2346" s="129">
        <v>2508.9265155009925</v>
      </c>
      <c r="F2346" s="129">
        <v>1859</v>
      </c>
      <c r="G2346" s="129">
        <v>1825</v>
      </c>
      <c r="H2346" s="150" t="s">
        <v>851</v>
      </c>
    </row>
    <row r="2348" spans="4:8" ht="12.75">
      <c r="D2348" s="129">
        <v>2587.397609896958</v>
      </c>
      <c r="F2348" s="129">
        <v>1732</v>
      </c>
      <c r="G2348" s="129">
        <v>1791</v>
      </c>
      <c r="H2348" s="150" t="s">
        <v>852</v>
      </c>
    </row>
    <row r="2350" spans="4:8" ht="12.75">
      <c r="D2350" s="129">
        <v>2644.9474127590656</v>
      </c>
      <c r="F2350" s="129">
        <v>1982</v>
      </c>
      <c r="G2350" s="129">
        <v>1924</v>
      </c>
      <c r="H2350" s="150" t="s">
        <v>853</v>
      </c>
    </row>
    <row r="2352" spans="1:10" ht="12.75">
      <c r="A2352" s="145" t="s">
        <v>22</v>
      </c>
      <c r="C2352" s="151" t="s">
        <v>23</v>
      </c>
      <c r="D2352" s="129">
        <v>2580.423846052339</v>
      </c>
      <c r="F2352" s="129">
        <v>1857.6666666666665</v>
      </c>
      <c r="G2352" s="129">
        <v>1846.6666666666665</v>
      </c>
      <c r="H2352" s="129">
        <v>728.4718135320135</v>
      </c>
      <c r="I2352" s="129">
        <v>-0.0001</v>
      </c>
      <c r="J2352" s="129">
        <v>-0.0001</v>
      </c>
    </row>
    <row r="2353" spans="1:8" ht="12.75">
      <c r="A2353" s="128">
        <v>38390.93481481481</v>
      </c>
      <c r="C2353" s="151" t="s">
        <v>24</v>
      </c>
      <c r="D2353" s="129">
        <v>68.27807964012841</v>
      </c>
      <c r="F2353" s="129">
        <v>125.00533321956041</v>
      </c>
      <c r="G2353" s="129">
        <v>69.09655080634151</v>
      </c>
      <c r="H2353" s="129">
        <v>68.27807964012841</v>
      </c>
    </row>
    <row r="2355" spans="3:8" ht="12.75">
      <c r="C2355" s="151" t="s">
        <v>25</v>
      </c>
      <c r="D2355" s="129">
        <v>2.646002506316303</v>
      </c>
      <c r="F2355" s="129">
        <v>6.729158436366074</v>
      </c>
      <c r="G2355" s="129">
        <v>3.7416904768776997</v>
      </c>
      <c r="H2355" s="129">
        <v>9.372782635072795</v>
      </c>
    </row>
    <row r="2356" spans="1:16" ht="12.75">
      <c r="A2356" s="139" t="s">
        <v>83</v>
      </c>
      <c r="B2356" s="134" t="s">
        <v>54</v>
      </c>
      <c r="D2356" s="139" t="s">
        <v>84</v>
      </c>
      <c r="E2356" s="134" t="s">
        <v>85</v>
      </c>
      <c r="F2356" s="135" t="s">
        <v>193</v>
      </c>
      <c r="G2356" s="140" t="s">
        <v>87</v>
      </c>
      <c r="H2356" s="141">
        <v>2</v>
      </c>
      <c r="I2356" s="142" t="s">
        <v>88</v>
      </c>
      <c r="J2356" s="141">
        <v>6</v>
      </c>
      <c r="K2356" s="140" t="s">
        <v>89</v>
      </c>
      <c r="L2356" s="143">
        <v>1</v>
      </c>
      <c r="M2356" s="140" t="s">
        <v>90</v>
      </c>
      <c r="N2356" s="144">
        <v>1</v>
      </c>
      <c r="O2356" s="140" t="s">
        <v>91</v>
      </c>
      <c r="P2356" s="144">
        <v>1</v>
      </c>
    </row>
    <row r="2358" spans="1:10" ht="12.75">
      <c r="A2358" s="145" t="s">
        <v>14</v>
      </c>
      <c r="C2358" s="146" t="s">
        <v>15</v>
      </c>
      <c r="D2358" s="146" t="s">
        <v>16</v>
      </c>
      <c r="F2358" s="146" t="s">
        <v>17</v>
      </c>
      <c r="G2358" s="146" t="s">
        <v>18</v>
      </c>
      <c r="H2358" s="146" t="s">
        <v>19</v>
      </c>
      <c r="I2358" s="147" t="s">
        <v>20</v>
      </c>
      <c r="J2358" s="146" t="s">
        <v>21</v>
      </c>
    </row>
    <row r="2359" spans="1:8" ht="12.75">
      <c r="A2359" s="148" t="s">
        <v>115</v>
      </c>
      <c r="C2359" s="149">
        <v>178.2290000000503</v>
      </c>
      <c r="D2359" s="129">
        <v>317.6767658609897</v>
      </c>
      <c r="F2359" s="129">
        <v>287</v>
      </c>
      <c r="G2359" s="129">
        <v>294</v>
      </c>
      <c r="H2359" s="150" t="s">
        <v>854</v>
      </c>
    </row>
    <row r="2361" spans="4:8" ht="12.75">
      <c r="D2361" s="129">
        <v>318</v>
      </c>
      <c r="F2361" s="129">
        <v>297</v>
      </c>
      <c r="G2361" s="129">
        <v>267</v>
      </c>
      <c r="H2361" s="150" t="s">
        <v>855</v>
      </c>
    </row>
    <row r="2363" spans="4:8" ht="12.75">
      <c r="D2363" s="129">
        <v>302.2546700267121</v>
      </c>
      <c r="F2363" s="129">
        <v>256</v>
      </c>
      <c r="G2363" s="129">
        <v>285</v>
      </c>
      <c r="H2363" s="150" t="s">
        <v>856</v>
      </c>
    </row>
    <row r="2365" spans="1:8" ht="12.75">
      <c r="A2365" s="145" t="s">
        <v>22</v>
      </c>
      <c r="C2365" s="151" t="s">
        <v>23</v>
      </c>
      <c r="D2365" s="129">
        <v>312.64381196256727</v>
      </c>
      <c r="F2365" s="129">
        <v>280</v>
      </c>
      <c r="G2365" s="129">
        <v>282</v>
      </c>
      <c r="H2365" s="129">
        <v>31.377517735379186</v>
      </c>
    </row>
    <row r="2366" spans="1:8" ht="12.75">
      <c r="A2366" s="128">
        <v>38390.93708333333</v>
      </c>
      <c r="C2366" s="151" t="s">
        <v>24</v>
      </c>
      <c r="D2366" s="129">
        <v>8.998712280079639</v>
      </c>
      <c r="F2366" s="129">
        <v>21.37755832643195</v>
      </c>
      <c r="G2366" s="129">
        <v>13.74772708486752</v>
      </c>
      <c r="H2366" s="129">
        <v>8.998712280079639</v>
      </c>
    </row>
    <row r="2368" spans="3:8" ht="12.75">
      <c r="C2368" s="151" t="s">
        <v>25</v>
      </c>
      <c r="D2368" s="129">
        <v>2.878263357778228</v>
      </c>
      <c r="F2368" s="129">
        <v>7.634842259439981</v>
      </c>
      <c r="G2368" s="129">
        <v>4.875080526548766</v>
      </c>
      <c r="H2368" s="129">
        <v>28.678853298625636</v>
      </c>
    </row>
    <row r="2369" spans="1:10" ht="12.75">
      <c r="A2369" s="145" t="s">
        <v>14</v>
      </c>
      <c r="C2369" s="146" t="s">
        <v>15</v>
      </c>
      <c r="D2369" s="146" t="s">
        <v>16</v>
      </c>
      <c r="F2369" s="146" t="s">
        <v>17</v>
      </c>
      <c r="G2369" s="146" t="s">
        <v>18</v>
      </c>
      <c r="H2369" s="146" t="s">
        <v>19</v>
      </c>
      <c r="I2369" s="147" t="s">
        <v>20</v>
      </c>
      <c r="J2369" s="146" t="s">
        <v>21</v>
      </c>
    </row>
    <row r="2370" spans="1:8" ht="12.75">
      <c r="A2370" s="148" t="s">
        <v>131</v>
      </c>
      <c r="C2370" s="149">
        <v>251.61100000003353</v>
      </c>
      <c r="D2370" s="129">
        <v>3478863.6757087708</v>
      </c>
      <c r="F2370" s="129">
        <v>24400</v>
      </c>
      <c r="G2370" s="129">
        <v>22800</v>
      </c>
      <c r="H2370" s="150" t="s">
        <v>857</v>
      </c>
    </row>
    <row r="2372" spans="4:8" ht="12.75">
      <c r="D2372" s="129">
        <v>3348234.2952651978</v>
      </c>
      <c r="F2372" s="129">
        <v>25000</v>
      </c>
      <c r="G2372" s="129">
        <v>22300</v>
      </c>
      <c r="H2372" s="150" t="s">
        <v>858</v>
      </c>
    </row>
    <row r="2374" spans="4:8" ht="12.75">
      <c r="D2374" s="129">
        <v>3279775.399372101</v>
      </c>
      <c r="F2374" s="129">
        <v>25400</v>
      </c>
      <c r="G2374" s="129">
        <v>22400</v>
      </c>
      <c r="H2374" s="150" t="s">
        <v>859</v>
      </c>
    </row>
    <row r="2376" spans="1:10" ht="12.75">
      <c r="A2376" s="145" t="s">
        <v>22</v>
      </c>
      <c r="C2376" s="151" t="s">
        <v>23</v>
      </c>
      <c r="D2376" s="129">
        <v>3368957.7901153564</v>
      </c>
      <c r="F2376" s="129">
        <v>24933.333333333336</v>
      </c>
      <c r="G2376" s="129">
        <v>22500</v>
      </c>
      <c r="H2376" s="129">
        <v>3345253.1168769486</v>
      </c>
      <c r="I2376" s="129">
        <v>-0.0001</v>
      </c>
      <c r="J2376" s="129">
        <v>-0.0001</v>
      </c>
    </row>
    <row r="2377" spans="1:8" ht="12.75">
      <c r="A2377" s="128">
        <v>38390.93760416667</v>
      </c>
      <c r="C2377" s="151" t="s">
        <v>24</v>
      </c>
      <c r="D2377" s="129">
        <v>101149.06263917295</v>
      </c>
      <c r="F2377" s="129">
        <v>503.32229568471666</v>
      </c>
      <c r="G2377" s="129">
        <v>264.575131106459</v>
      </c>
      <c r="H2377" s="129">
        <v>101149.06263917295</v>
      </c>
    </row>
    <row r="2379" spans="3:8" ht="12.75">
      <c r="C2379" s="151" t="s">
        <v>25</v>
      </c>
      <c r="D2379" s="129">
        <v>3.0023843853416015</v>
      </c>
      <c r="F2379" s="129">
        <v>2.018672308895922</v>
      </c>
      <c r="G2379" s="129">
        <v>1.1758894715842623</v>
      </c>
      <c r="H2379" s="129">
        <v>3.0236594692602337</v>
      </c>
    </row>
    <row r="2380" spans="1:10" ht="12.75">
      <c r="A2380" s="145" t="s">
        <v>14</v>
      </c>
      <c r="C2380" s="146" t="s">
        <v>15</v>
      </c>
      <c r="D2380" s="146" t="s">
        <v>16</v>
      </c>
      <c r="F2380" s="146" t="s">
        <v>17</v>
      </c>
      <c r="G2380" s="146" t="s">
        <v>18</v>
      </c>
      <c r="H2380" s="146" t="s">
        <v>19</v>
      </c>
      <c r="I2380" s="147" t="s">
        <v>20</v>
      </c>
      <c r="J2380" s="146" t="s">
        <v>21</v>
      </c>
    </row>
    <row r="2381" spans="1:8" ht="12.75">
      <c r="A2381" s="148" t="s">
        <v>134</v>
      </c>
      <c r="C2381" s="149">
        <v>257.6099999998696</v>
      </c>
      <c r="D2381" s="129">
        <v>140464.42278003693</v>
      </c>
      <c r="F2381" s="129">
        <v>10035</v>
      </c>
      <c r="G2381" s="129">
        <v>8267.5</v>
      </c>
      <c r="H2381" s="150" t="s">
        <v>860</v>
      </c>
    </row>
    <row r="2383" spans="4:8" ht="12.75">
      <c r="D2383" s="129">
        <v>142612.85866117477</v>
      </c>
      <c r="F2383" s="129">
        <v>9790</v>
      </c>
      <c r="G2383" s="129">
        <v>8169.999999992549</v>
      </c>
      <c r="H2383" s="150" t="s">
        <v>861</v>
      </c>
    </row>
    <row r="2385" spans="4:8" ht="12.75">
      <c r="D2385" s="129">
        <v>145537.2159152031</v>
      </c>
      <c r="F2385" s="129">
        <v>9697.5</v>
      </c>
      <c r="G2385" s="129">
        <v>8102.5</v>
      </c>
      <c r="H2385" s="150" t="s">
        <v>862</v>
      </c>
    </row>
    <row r="2387" spans="1:10" ht="12.75">
      <c r="A2387" s="145" t="s">
        <v>22</v>
      </c>
      <c r="C2387" s="151" t="s">
        <v>23</v>
      </c>
      <c r="D2387" s="129">
        <v>142871.49911880493</v>
      </c>
      <c r="F2387" s="129">
        <v>9840.833333333334</v>
      </c>
      <c r="G2387" s="129">
        <v>8179.999999997517</v>
      </c>
      <c r="H2387" s="129">
        <v>133861.0824521395</v>
      </c>
      <c r="I2387" s="129">
        <v>-0.0001</v>
      </c>
      <c r="J2387" s="129">
        <v>-0.0001</v>
      </c>
    </row>
    <row r="2388" spans="1:8" ht="12.75">
      <c r="A2388" s="128">
        <v>38390.93824074074</v>
      </c>
      <c r="C2388" s="151" t="s">
        <v>24</v>
      </c>
      <c r="D2388" s="129">
        <v>2546.267604315473</v>
      </c>
      <c r="F2388" s="129">
        <v>174.39777330382785</v>
      </c>
      <c r="G2388" s="129">
        <v>82.95330011579843</v>
      </c>
      <c r="H2388" s="129">
        <v>2546.267604315473</v>
      </c>
    </row>
    <row r="2390" spans="3:8" ht="12.75">
      <c r="C2390" s="151" t="s">
        <v>25</v>
      </c>
      <c r="D2390" s="129">
        <v>1.782208222087823</v>
      </c>
      <c r="F2390" s="129">
        <v>1.7721850111321316</v>
      </c>
      <c r="G2390" s="129">
        <v>1.0140990234208263</v>
      </c>
      <c r="H2390" s="129">
        <v>1.9021716825171069</v>
      </c>
    </row>
    <row r="2391" spans="1:10" ht="12.75">
      <c r="A2391" s="145" t="s">
        <v>14</v>
      </c>
      <c r="C2391" s="146" t="s">
        <v>15</v>
      </c>
      <c r="D2391" s="146" t="s">
        <v>16</v>
      </c>
      <c r="F2391" s="146" t="s">
        <v>17</v>
      </c>
      <c r="G2391" s="146" t="s">
        <v>18</v>
      </c>
      <c r="H2391" s="146" t="s">
        <v>19</v>
      </c>
      <c r="I2391" s="147" t="s">
        <v>20</v>
      </c>
      <c r="J2391" s="146" t="s">
        <v>21</v>
      </c>
    </row>
    <row r="2392" spans="1:8" ht="12.75">
      <c r="A2392" s="148" t="s">
        <v>133</v>
      </c>
      <c r="C2392" s="149">
        <v>259.9399999999441</v>
      </c>
      <c r="D2392" s="129">
        <v>1996378.2940807343</v>
      </c>
      <c r="F2392" s="129">
        <v>19575</v>
      </c>
      <c r="G2392" s="129">
        <v>17325</v>
      </c>
      <c r="H2392" s="150" t="s">
        <v>863</v>
      </c>
    </row>
    <row r="2394" spans="4:8" ht="12.75">
      <c r="D2394" s="129">
        <v>1949552.5836162567</v>
      </c>
      <c r="F2394" s="129">
        <v>18925</v>
      </c>
      <c r="G2394" s="129">
        <v>17425</v>
      </c>
      <c r="H2394" s="150" t="s">
        <v>864</v>
      </c>
    </row>
    <row r="2396" spans="4:8" ht="12.75">
      <c r="D2396" s="129">
        <v>1931581.3383083344</v>
      </c>
      <c r="F2396" s="129">
        <v>19050</v>
      </c>
      <c r="G2396" s="129">
        <v>17450</v>
      </c>
      <c r="H2396" s="150" t="s">
        <v>865</v>
      </c>
    </row>
    <row r="2398" spans="1:10" ht="12.75">
      <c r="A2398" s="145" t="s">
        <v>22</v>
      </c>
      <c r="C2398" s="151" t="s">
        <v>23</v>
      </c>
      <c r="D2398" s="129">
        <v>1959170.7386684418</v>
      </c>
      <c r="F2398" s="129">
        <v>19183.333333333332</v>
      </c>
      <c r="G2398" s="129">
        <v>17400</v>
      </c>
      <c r="H2398" s="129">
        <v>1940870.0652677687</v>
      </c>
      <c r="I2398" s="129">
        <v>-0.0001</v>
      </c>
      <c r="J2398" s="129">
        <v>-0.0001</v>
      </c>
    </row>
    <row r="2399" spans="1:8" ht="12.75">
      <c r="A2399" s="128">
        <v>38390.93892361111</v>
      </c>
      <c r="C2399" s="151" t="s">
        <v>24</v>
      </c>
      <c r="D2399" s="129">
        <v>33452.10082041435</v>
      </c>
      <c r="F2399" s="129">
        <v>344.90336810958127</v>
      </c>
      <c r="G2399" s="129">
        <v>66.14378277661476</v>
      </c>
      <c r="H2399" s="129">
        <v>33452.10082041435</v>
      </c>
    </row>
    <row r="2401" spans="3:8" ht="12.75">
      <c r="C2401" s="151" t="s">
        <v>25</v>
      </c>
      <c r="D2401" s="129">
        <v>1.7074622522767058</v>
      </c>
      <c r="F2401" s="129">
        <v>1.7979324141246638</v>
      </c>
      <c r="G2401" s="129">
        <v>0.38013668262422273</v>
      </c>
      <c r="H2401" s="129">
        <v>1.723562098207702</v>
      </c>
    </row>
    <row r="2402" spans="1:10" ht="12.75">
      <c r="A2402" s="145" t="s">
        <v>14</v>
      </c>
      <c r="C2402" s="146" t="s">
        <v>15</v>
      </c>
      <c r="D2402" s="146" t="s">
        <v>16</v>
      </c>
      <c r="F2402" s="146" t="s">
        <v>17</v>
      </c>
      <c r="G2402" s="146" t="s">
        <v>18</v>
      </c>
      <c r="H2402" s="146" t="s">
        <v>19</v>
      </c>
      <c r="I2402" s="147" t="s">
        <v>20</v>
      </c>
      <c r="J2402" s="146" t="s">
        <v>21</v>
      </c>
    </row>
    <row r="2403" spans="1:8" ht="12.75">
      <c r="A2403" s="148" t="s">
        <v>135</v>
      </c>
      <c r="C2403" s="149">
        <v>285.2129999999888</v>
      </c>
      <c r="D2403" s="129">
        <v>1034317.207066536</v>
      </c>
      <c r="F2403" s="129">
        <v>13075</v>
      </c>
      <c r="G2403" s="129">
        <v>11825</v>
      </c>
      <c r="H2403" s="150" t="s">
        <v>866</v>
      </c>
    </row>
    <row r="2405" spans="4:8" ht="12.75">
      <c r="D2405" s="129">
        <v>1035594.4246835709</v>
      </c>
      <c r="F2405" s="129">
        <v>12900</v>
      </c>
      <c r="G2405" s="129">
        <v>11950</v>
      </c>
      <c r="H2405" s="150" t="s">
        <v>867</v>
      </c>
    </row>
    <row r="2407" spans="4:8" ht="12.75">
      <c r="D2407" s="129">
        <v>970153.2548398972</v>
      </c>
      <c r="F2407" s="129">
        <v>13275</v>
      </c>
      <c r="G2407" s="129">
        <v>12025</v>
      </c>
      <c r="H2407" s="150" t="s">
        <v>868</v>
      </c>
    </row>
    <row r="2409" spans="1:10" ht="12.75">
      <c r="A2409" s="145" t="s">
        <v>22</v>
      </c>
      <c r="C2409" s="151" t="s">
        <v>23</v>
      </c>
      <c r="D2409" s="129">
        <v>1013354.9621966679</v>
      </c>
      <c r="F2409" s="129">
        <v>13083.333333333332</v>
      </c>
      <c r="G2409" s="129">
        <v>11933.333333333332</v>
      </c>
      <c r="H2409" s="129">
        <v>1000907.4125814391</v>
      </c>
      <c r="I2409" s="129">
        <v>-0.0001</v>
      </c>
      <c r="J2409" s="129">
        <v>-0.0001</v>
      </c>
    </row>
    <row r="2410" spans="1:8" ht="12.75">
      <c r="A2410" s="128">
        <v>38390.93959490741</v>
      </c>
      <c r="C2410" s="151" t="s">
        <v>24</v>
      </c>
      <c r="D2410" s="129">
        <v>37419.22580860005</v>
      </c>
      <c r="F2410" s="129">
        <v>187.6388374866284</v>
      </c>
      <c r="G2410" s="129">
        <v>101.03629710818451</v>
      </c>
      <c r="H2410" s="129">
        <v>37419.22580860005</v>
      </c>
    </row>
    <row r="2412" spans="3:8" ht="12.75">
      <c r="C2412" s="151" t="s">
        <v>25</v>
      </c>
      <c r="D2412" s="129">
        <v>3.6926079413955524</v>
      </c>
      <c r="F2412" s="129">
        <v>1.4341821973500266</v>
      </c>
      <c r="G2412" s="129">
        <v>0.8466728807948427</v>
      </c>
      <c r="H2412" s="129">
        <v>3.738530191528123</v>
      </c>
    </row>
    <row r="2413" spans="1:10" ht="12.75">
      <c r="A2413" s="145" t="s">
        <v>14</v>
      </c>
      <c r="C2413" s="146" t="s">
        <v>15</v>
      </c>
      <c r="D2413" s="146" t="s">
        <v>16</v>
      </c>
      <c r="F2413" s="146" t="s">
        <v>17</v>
      </c>
      <c r="G2413" s="146" t="s">
        <v>18</v>
      </c>
      <c r="H2413" s="146" t="s">
        <v>19</v>
      </c>
      <c r="I2413" s="147" t="s">
        <v>20</v>
      </c>
      <c r="J2413" s="146" t="s">
        <v>21</v>
      </c>
    </row>
    <row r="2414" spans="1:8" ht="12.75">
      <c r="A2414" s="148" t="s">
        <v>131</v>
      </c>
      <c r="C2414" s="149">
        <v>288.1579999998212</v>
      </c>
      <c r="D2414" s="129">
        <v>352115.4303102493</v>
      </c>
      <c r="F2414" s="129">
        <v>3659.9999999962747</v>
      </c>
      <c r="G2414" s="129">
        <v>3309.9999999962747</v>
      </c>
      <c r="H2414" s="150" t="s">
        <v>869</v>
      </c>
    </row>
    <row r="2416" spans="4:8" ht="12.75">
      <c r="D2416" s="129">
        <v>355473.4424481392</v>
      </c>
      <c r="F2416" s="129">
        <v>3659.9999999962747</v>
      </c>
      <c r="G2416" s="129">
        <v>3309.9999999962747</v>
      </c>
      <c r="H2416" s="150" t="s">
        <v>870</v>
      </c>
    </row>
    <row r="2418" spans="4:8" ht="12.75">
      <c r="D2418" s="129">
        <v>355789.8280286789</v>
      </c>
      <c r="F2418" s="129">
        <v>3659.9999999962747</v>
      </c>
      <c r="G2418" s="129">
        <v>3309.9999999962747</v>
      </c>
      <c r="H2418" s="150" t="s">
        <v>871</v>
      </c>
    </row>
    <row r="2420" spans="1:10" ht="12.75">
      <c r="A2420" s="145" t="s">
        <v>22</v>
      </c>
      <c r="C2420" s="151" t="s">
        <v>23</v>
      </c>
      <c r="D2420" s="129">
        <v>354459.56692902243</v>
      </c>
      <c r="F2420" s="129">
        <v>3659.9999999962747</v>
      </c>
      <c r="G2420" s="129">
        <v>3309.9999999962747</v>
      </c>
      <c r="H2420" s="129">
        <v>350977.2771060174</v>
      </c>
      <c r="I2420" s="129">
        <v>-0.0001</v>
      </c>
      <c r="J2420" s="129">
        <v>-0.0001</v>
      </c>
    </row>
    <row r="2421" spans="1:8" ht="12.75">
      <c r="A2421" s="128">
        <v>38390.94002314815</v>
      </c>
      <c r="C2421" s="151" t="s">
        <v>24</v>
      </c>
      <c r="D2421" s="129">
        <v>2036.2360679772007</v>
      </c>
      <c r="G2421" s="129">
        <v>5.638186222554939E-05</v>
      </c>
      <c r="H2421" s="129">
        <v>2036.2360679772007</v>
      </c>
    </row>
    <row r="2423" spans="3:8" ht="12.75">
      <c r="C2423" s="151" t="s">
        <v>25</v>
      </c>
      <c r="D2423" s="129">
        <v>0.574462155336589</v>
      </c>
      <c r="F2423" s="129">
        <v>0</v>
      </c>
      <c r="G2423" s="129">
        <v>1.703379523432412E-06</v>
      </c>
      <c r="H2423" s="129">
        <v>0.5801617941671273</v>
      </c>
    </row>
    <row r="2424" spans="1:10" ht="12.75">
      <c r="A2424" s="145" t="s">
        <v>14</v>
      </c>
      <c r="C2424" s="146" t="s">
        <v>15</v>
      </c>
      <c r="D2424" s="146" t="s">
        <v>16</v>
      </c>
      <c r="F2424" s="146" t="s">
        <v>17</v>
      </c>
      <c r="G2424" s="146" t="s">
        <v>18</v>
      </c>
      <c r="H2424" s="146" t="s">
        <v>19</v>
      </c>
      <c r="I2424" s="147" t="s">
        <v>20</v>
      </c>
      <c r="J2424" s="146" t="s">
        <v>21</v>
      </c>
    </row>
    <row r="2425" spans="1:8" ht="12.75">
      <c r="A2425" s="148" t="s">
        <v>132</v>
      </c>
      <c r="C2425" s="149">
        <v>334.94100000010803</v>
      </c>
      <c r="D2425" s="129">
        <v>96927.49002599716</v>
      </c>
      <c r="F2425" s="129">
        <v>24200</v>
      </c>
      <c r="G2425" s="129">
        <v>30700</v>
      </c>
      <c r="H2425" s="150" t="s">
        <v>872</v>
      </c>
    </row>
    <row r="2427" spans="4:8" ht="12.75">
      <c r="D2427" s="129">
        <v>94311.14873683453</v>
      </c>
      <c r="F2427" s="129">
        <v>24800</v>
      </c>
      <c r="G2427" s="129">
        <v>29800</v>
      </c>
      <c r="H2427" s="150" t="s">
        <v>873</v>
      </c>
    </row>
    <row r="2429" spans="4:8" ht="12.75">
      <c r="D2429" s="129">
        <v>97099.11169242859</v>
      </c>
      <c r="F2429" s="129">
        <v>24600</v>
      </c>
      <c r="G2429" s="129">
        <v>28600</v>
      </c>
      <c r="H2429" s="150" t="s">
        <v>874</v>
      </c>
    </row>
    <row r="2431" spans="1:10" ht="12.75">
      <c r="A2431" s="145" t="s">
        <v>22</v>
      </c>
      <c r="C2431" s="151" t="s">
        <v>23</v>
      </c>
      <c r="D2431" s="129">
        <v>96112.58348508677</v>
      </c>
      <c r="F2431" s="129">
        <v>24533.333333333336</v>
      </c>
      <c r="G2431" s="129">
        <v>29700</v>
      </c>
      <c r="H2431" s="129">
        <v>67890.25015175343</v>
      </c>
      <c r="I2431" s="129">
        <v>-0.0001</v>
      </c>
      <c r="J2431" s="129">
        <v>-0.0001</v>
      </c>
    </row>
    <row r="2432" spans="1:8" ht="12.75">
      <c r="A2432" s="128">
        <v>38390.94050925926</v>
      </c>
      <c r="C2432" s="151" t="s">
        <v>24</v>
      </c>
      <c r="D2432" s="129">
        <v>1562.4464353240517</v>
      </c>
      <c r="F2432" s="129">
        <v>305.5050463303894</v>
      </c>
      <c r="G2432" s="129">
        <v>1053.5653752852738</v>
      </c>
      <c r="H2432" s="129">
        <v>1562.4464353240517</v>
      </c>
    </row>
    <row r="2434" spans="3:8" ht="12.75">
      <c r="C2434" s="151" t="s">
        <v>25</v>
      </c>
      <c r="D2434" s="129">
        <v>1.6256419073018542</v>
      </c>
      <c r="F2434" s="129">
        <v>1.2452651344988699</v>
      </c>
      <c r="G2434" s="129">
        <v>3.5473581659436833</v>
      </c>
      <c r="H2434" s="129">
        <v>2.3014297809060253</v>
      </c>
    </row>
    <row r="2435" spans="1:10" ht="12.75">
      <c r="A2435" s="145" t="s">
        <v>14</v>
      </c>
      <c r="C2435" s="146" t="s">
        <v>15</v>
      </c>
      <c r="D2435" s="146" t="s">
        <v>16</v>
      </c>
      <c r="F2435" s="146" t="s">
        <v>17</v>
      </c>
      <c r="G2435" s="146" t="s">
        <v>18</v>
      </c>
      <c r="H2435" s="146" t="s">
        <v>19</v>
      </c>
      <c r="I2435" s="147" t="s">
        <v>20</v>
      </c>
      <c r="J2435" s="146" t="s">
        <v>21</v>
      </c>
    </row>
    <row r="2436" spans="1:8" ht="12.75">
      <c r="A2436" s="148" t="s">
        <v>136</v>
      </c>
      <c r="C2436" s="149">
        <v>393.36599999992177</v>
      </c>
      <c r="D2436" s="129">
        <v>2926973.9139328003</v>
      </c>
      <c r="F2436" s="129">
        <v>12100</v>
      </c>
      <c r="G2436" s="129">
        <v>13500</v>
      </c>
      <c r="H2436" s="150" t="s">
        <v>875</v>
      </c>
    </row>
    <row r="2438" spans="4:8" ht="12.75">
      <c r="D2438" s="129">
        <v>2990594.9255485535</v>
      </c>
      <c r="F2438" s="129">
        <v>12800</v>
      </c>
      <c r="G2438" s="129">
        <v>13300</v>
      </c>
      <c r="H2438" s="150" t="s">
        <v>876</v>
      </c>
    </row>
    <row r="2440" spans="4:8" ht="12.75">
      <c r="D2440" s="129">
        <v>3039267.0296401978</v>
      </c>
      <c r="F2440" s="129">
        <v>12300</v>
      </c>
      <c r="G2440" s="129">
        <v>13300</v>
      </c>
      <c r="H2440" s="150" t="s">
        <v>877</v>
      </c>
    </row>
    <row r="2442" spans="1:10" ht="12.75">
      <c r="A2442" s="145" t="s">
        <v>22</v>
      </c>
      <c r="C2442" s="151" t="s">
        <v>23</v>
      </c>
      <c r="D2442" s="129">
        <v>2985611.956373851</v>
      </c>
      <c r="F2442" s="129">
        <v>12400</v>
      </c>
      <c r="G2442" s="129">
        <v>13366.666666666668</v>
      </c>
      <c r="H2442" s="129">
        <v>2972728.623040517</v>
      </c>
      <c r="I2442" s="129">
        <v>-0.0001</v>
      </c>
      <c r="J2442" s="129">
        <v>-0.0001</v>
      </c>
    </row>
    <row r="2443" spans="1:8" ht="12.75">
      <c r="A2443" s="128">
        <v>38390.940983796296</v>
      </c>
      <c r="C2443" s="151" t="s">
        <v>24</v>
      </c>
      <c r="D2443" s="129">
        <v>56312.15184281571</v>
      </c>
      <c r="F2443" s="129">
        <v>360.5551275463989</v>
      </c>
      <c r="G2443" s="129">
        <v>115.47005383792514</v>
      </c>
      <c r="H2443" s="129">
        <v>56312.15184281571</v>
      </c>
    </row>
    <row r="2445" spans="3:8" ht="12.75">
      <c r="C2445" s="151" t="s">
        <v>25</v>
      </c>
      <c r="D2445" s="129">
        <v>1.8861175754135564</v>
      </c>
      <c r="F2445" s="129">
        <v>2.9077026415032172</v>
      </c>
      <c r="G2445" s="129">
        <v>0.8638657394358488</v>
      </c>
      <c r="H2445" s="129">
        <v>1.8942917091846574</v>
      </c>
    </row>
    <row r="2446" spans="1:10" ht="12.75">
      <c r="A2446" s="145" t="s">
        <v>14</v>
      </c>
      <c r="C2446" s="146" t="s">
        <v>15</v>
      </c>
      <c r="D2446" s="146" t="s">
        <v>16</v>
      </c>
      <c r="F2446" s="146" t="s">
        <v>17</v>
      </c>
      <c r="G2446" s="146" t="s">
        <v>18</v>
      </c>
      <c r="H2446" s="146" t="s">
        <v>19</v>
      </c>
      <c r="I2446" s="147" t="s">
        <v>20</v>
      </c>
      <c r="J2446" s="146" t="s">
        <v>21</v>
      </c>
    </row>
    <row r="2447" spans="1:8" ht="12.75">
      <c r="A2447" s="148" t="s">
        <v>130</v>
      </c>
      <c r="C2447" s="149">
        <v>396.15199999976903</v>
      </c>
      <c r="D2447" s="129">
        <v>5192507.374282837</v>
      </c>
      <c r="F2447" s="129">
        <v>78700</v>
      </c>
      <c r="G2447" s="129">
        <v>78900</v>
      </c>
      <c r="H2447" s="150" t="s">
        <v>878</v>
      </c>
    </row>
    <row r="2449" spans="4:8" ht="12.75">
      <c r="D2449" s="129">
        <v>5244077.3993759155</v>
      </c>
      <c r="F2449" s="129">
        <v>77500</v>
      </c>
      <c r="G2449" s="129">
        <v>80200</v>
      </c>
      <c r="H2449" s="150" t="s">
        <v>879</v>
      </c>
    </row>
    <row r="2451" spans="4:8" ht="12.75">
      <c r="D2451" s="129">
        <v>5137026.971054077</v>
      </c>
      <c r="F2451" s="129">
        <v>78500</v>
      </c>
      <c r="G2451" s="129">
        <v>81100</v>
      </c>
      <c r="H2451" s="150" t="s">
        <v>880</v>
      </c>
    </row>
    <row r="2453" spans="1:10" ht="12.75">
      <c r="A2453" s="145" t="s">
        <v>22</v>
      </c>
      <c r="C2453" s="151" t="s">
        <v>23</v>
      </c>
      <c r="D2453" s="129">
        <v>5191203.914904277</v>
      </c>
      <c r="F2453" s="129">
        <v>78233.33333333333</v>
      </c>
      <c r="G2453" s="129">
        <v>80066.66666666667</v>
      </c>
      <c r="H2453" s="129">
        <v>5112063.724654574</v>
      </c>
      <c r="I2453" s="129">
        <v>-0.0001</v>
      </c>
      <c r="J2453" s="129">
        <v>-0.0001</v>
      </c>
    </row>
    <row r="2454" spans="1:8" ht="12.75">
      <c r="A2454" s="128">
        <v>38390.94144675926</v>
      </c>
      <c r="C2454" s="151" t="s">
        <v>24</v>
      </c>
      <c r="D2454" s="129">
        <v>53537.11615069805</v>
      </c>
      <c r="F2454" s="129">
        <v>642.9100507328636</v>
      </c>
      <c r="G2454" s="129">
        <v>1106.0440015358038</v>
      </c>
      <c r="H2454" s="129">
        <v>53537.11615069805</v>
      </c>
    </row>
    <row r="2456" spans="3:8" ht="12.75">
      <c r="C2456" s="151" t="s">
        <v>25</v>
      </c>
      <c r="D2456" s="129">
        <v>1.0313044339674189</v>
      </c>
      <c r="F2456" s="129">
        <v>0.8217853226240269</v>
      </c>
      <c r="G2456" s="129">
        <v>1.3814038320597055</v>
      </c>
      <c r="H2456" s="129">
        <v>1.0472701248323268</v>
      </c>
    </row>
    <row r="2457" spans="1:10" ht="12.75">
      <c r="A2457" s="145" t="s">
        <v>14</v>
      </c>
      <c r="C2457" s="146" t="s">
        <v>15</v>
      </c>
      <c r="D2457" s="146" t="s">
        <v>16</v>
      </c>
      <c r="F2457" s="146" t="s">
        <v>17</v>
      </c>
      <c r="G2457" s="146" t="s">
        <v>18</v>
      </c>
      <c r="H2457" s="146" t="s">
        <v>19</v>
      </c>
      <c r="I2457" s="147" t="s">
        <v>20</v>
      </c>
      <c r="J2457" s="146" t="s">
        <v>21</v>
      </c>
    </row>
    <row r="2458" spans="1:8" ht="12.75">
      <c r="A2458" s="148" t="s">
        <v>137</v>
      </c>
      <c r="C2458" s="149">
        <v>589.5920000001788</v>
      </c>
      <c r="D2458" s="129">
        <v>299783.3201532364</v>
      </c>
      <c r="F2458" s="129">
        <v>2990</v>
      </c>
      <c r="G2458" s="129">
        <v>2770</v>
      </c>
      <c r="H2458" s="150" t="s">
        <v>881</v>
      </c>
    </row>
    <row r="2460" spans="4:8" ht="12.75">
      <c r="D2460" s="129">
        <v>273094.2005972862</v>
      </c>
      <c r="F2460" s="129">
        <v>2910</v>
      </c>
      <c r="G2460" s="129">
        <v>2710</v>
      </c>
      <c r="H2460" s="150" t="s">
        <v>882</v>
      </c>
    </row>
    <row r="2462" spans="4:8" ht="12.75">
      <c r="D2462" s="129">
        <v>293357.2992501259</v>
      </c>
      <c r="F2462" s="129">
        <v>2950</v>
      </c>
      <c r="G2462" s="129">
        <v>2790</v>
      </c>
      <c r="H2462" s="150" t="s">
        <v>883</v>
      </c>
    </row>
    <row r="2464" spans="1:10" ht="12.75">
      <c r="A2464" s="145" t="s">
        <v>22</v>
      </c>
      <c r="C2464" s="151" t="s">
        <v>23</v>
      </c>
      <c r="D2464" s="129">
        <v>288744.9400002162</v>
      </c>
      <c r="F2464" s="129">
        <v>2950</v>
      </c>
      <c r="G2464" s="129">
        <v>2756.666666666667</v>
      </c>
      <c r="H2464" s="129">
        <v>285891.6066668828</v>
      </c>
      <c r="I2464" s="129">
        <v>-0.0001</v>
      </c>
      <c r="J2464" s="129">
        <v>-0.0001</v>
      </c>
    </row>
    <row r="2465" spans="1:8" ht="12.75">
      <c r="A2465" s="128">
        <v>38390.94194444444</v>
      </c>
      <c r="C2465" s="151" t="s">
        <v>24</v>
      </c>
      <c r="D2465" s="129">
        <v>13929.560978567308</v>
      </c>
      <c r="F2465" s="129">
        <v>40</v>
      </c>
      <c r="G2465" s="129">
        <v>41.63331998932265</v>
      </c>
      <c r="H2465" s="129">
        <v>13929.560978567308</v>
      </c>
    </row>
    <row r="2467" spans="3:8" ht="12.75">
      <c r="C2467" s="151" t="s">
        <v>25</v>
      </c>
      <c r="D2467" s="129">
        <v>4.824174920106611</v>
      </c>
      <c r="F2467" s="129">
        <v>1.3559322033898307</v>
      </c>
      <c r="G2467" s="129">
        <v>1.51027762960058</v>
      </c>
      <c r="H2467" s="129">
        <v>4.872322465485268</v>
      </c>
    </row>
    <row r="2468" spans="1:10" ht="12.75">
      <c r="A2468" s="145" t="s">
        <v>14</v>
      </c>
      <c r="C2468" s="146" t="s">
        <v>15</v>
      </c>
      <c r="D2468" s="146" t="s">
        <v>16</v>
      </c>
      <c r="F2468" s="146" t="s">
        <v>17</v>
      </c>
      <c r="G2468" s="146" t="s">
        <v>18</v>
      </c>
      <c r="H2468" s="146" t="s">
        <v>19</v>
      </c>
      <c r="I2468" s="147" t="s">
        <v>20</v>
      </c>
      <c r="J2468" s="146" t="s">
        <v>21</v>
      </c>
    </row>
    <row r="2469" spans="1:8" ht="12.75">
      <c r="A2469" s="148" t="s">
        <v>138</v>
      </c>
      <c r="C2469" s="149">
        <v>766.4900000002235</v>
      </c>
      <c r="D2469" s="129">
        <v>2850.593871179968</v>
      </c>
      <c r="F2469" s="129">
        <v>1785.9999999981374</v>
      </c>
      <c r="G2469" s="129">
        <v>1723.0000000018626</v>
      </c>
      <c r="H2469" s="150" t="s">
        <v>884</v>
      </c>
    </row>
    <row r="2471" spans="4:8" ht="12.75">
      <c r="D2471" s="129">
        <v>2505.96855962649</v>
      </c>
      <c r="F2471" s="129">
        <v>1760</v>
      </c>
      <c r="G2471" s="129">
        <v>1793</v>
      </c>
      <c r="H2471" s="150" t="s">
        <v>885</v>
      </c>
    </row>
    <row r="2473" spans="4:8" ht="12.75">
      <c r="D2473" s="129">
        <v>2536.3362462967634</v>
      </c>
      <c r="F2473" s="129">
        <v>1744</v>
      </c>
      <c r="G2473" s="129">
        <v>1824</v>
      </c>
      <c r="H2473" s="150" t="s">
        <v>886</v>
      </c>
    </row>
    <row r="2475" spans="1:10" ht="12.75">
      <c r="A2475" s="145" t="s">
        <v>22</v>
      </c>
      <c r="C2475" s="151" t="s">
        <v>23</v>
      </c>
      <c r="D2475" s="129">
        <v>2630.966225701074</v>
      </c>
      <c r="F2475" s="129">
        <v>1763.3333333327123</v>
      </c>
      <c r="G2475" s="129">
        <v>1780.0000000006207</v>
      </c>
      <c r="H2475" s="129">
        <v>858.9743557823504</v>
      </c>
      <c r="I2475" s="129">
        <v>-0.0001</v>
      </c>
      <c r="J2475" s="129">
        <v>-0.0001</v>
      </c>
    </row>
    <row r="2476" spans="1:8" ht="12.75">
      <c r="A2476" s="128">
        <v>38390.94244212963</v>
      </c>
      <c r="C2476" s="151" t="s">
        <v>24</v>
      </c>
      <c r="D2476" s="129">
        <v>190.80821809444348</v>
      </c>
      <c r="F2476" s="129">
        <v>21.197484126452665</v>
      </c>
      <c r="G2476" s="129">
        <v>51.73973328007698</v>
      </c>
      <c r="H2476" s="129">
        <v>190.80821809444348</v>
      </c>
    </row>
    <row r="2478" spans="3:8" ht="12.75">
      <c r="C2478" s="151" t="s">
        <v>25</v>
      </c>
      <c r="D2478" s="129">
        <v>7.252400894792892</v>
      </c>
      <c r="F2478" s="129">
        <v>1.2021257538635237</v>
      </c>
      <c r="G2478" s="129">
        <v>2.906726588767357</v>
      </c>
      <c r="H2478" s="129">
        <v>22.213494129362697</v>
      </c>
    </row>
    <row r="2479" spans="1:16" ht="12.75">
      <c r="A2479" s="139" t="s">
        <v>83</v>
      </c>
      <c r="B2479" s="134" t="s">
        <v>50</v>
      </c>
      <c r="D2479" s="139" t="s">
        <v>84</v>
      </c>
      <c r="E2479" s="134" t="s">
        <v>85</v>
      </c>
      <c r="F2479" s="135" t="s">
        <v>194</v>
      </c>
      <c r="G2479" s="140" t="s">
        <v>87</v>
      </c>
      <c r="H2479" s="141">
        <v>2</v>
      </c>
      <c r="I2479" s="142" t="s">
        <v>88</v>
      </c>
      <c r="J2479" s="141">
        <v>7</v>
      </c>
      <c r="K2479" s="140" t="s">
        <v>89</v>
      </c>
      <c r="L2479" s="143">
        <v>1</v>
      </c>
      <c r="M2479" s="140" t="s">
        <v>90</v>
      </c>
      <c r="N2479" s="144">
        <v>1</v>
      </c>
      <c r="O2479" s="140" t="s">
        <v>91</v>
      </c>
      <c r="P2479" s="144">
        <v>1</v>
      </c>
    </row>
    <row r="2481" spans="1:10" ht="12.75">
      <c r="A2481" s="145" t="s">
        <v>14</v>
      </c>
      <c r="C2481" s="146" t="s">
        <v>15</v>
      </c>
      <c r="D2481" s="146" t="s">
        <v>16</v>
      </c>
      <c r="F2481" s="146" t="s">
        <v>17</v>
      </c>
      <c r="G2481" s="146" t="s">
        <v>18</v>
      </c>
      <c r="H2481" s="146" t="s">
        <v>19</v>
      </c>
      <c r="I2481" s="147" t="s">
        <v>20</v>
      </c>
      <c r="J2481" s="146" t="s">
        <v>21</v>
      </c>
    </row>
    <row r="2482" spans="1:8" ht="12.75">
      <c r="A2482" s="148" t="s">
        <v>115</v>
      </c>
      <c r="C2482" s="149">
        <v>178.2290000000503</v>
      </c>
      <c r="D2482" s="129">
        <v>446.5</v>
      </c>
      <c r="F2482" s="129">
        <v>306</v>
      </c>
      <c r="G2482" s="129">
        <v>282</v>
      </c>
      <c r="H2482" s="150" t="s">
        <v>887</v>
      </c>
    </row>
    <row r="2484" spans="4:8" ht="12.75">
      <c r="D2484" s="129">
        <v>511.5</v>
      </c>
      <c r="F2484" s="129">
        <v>301</v>
      </c>
      <c r="G2484" s="129">
        <v>281</v>
      </c>
      <c r="H2484" s="150" t="s">
        <v>888</v>
      </c>
    </row>
    <row r="2486" spans="4:8" ht="12.75">
      <c r="D2486" s="129">
        <v>459.2724296739325</v>
      </c>
      <c r="F2486" s="129">
        <v>337</v>
      </c>
      <c r="G2486" s="129">
        <v>311</v>
      </c>
      <c r="H2486" s="150" t="s">
        <v>889</v>
      </c>
    </row>
    <row r="2488" spans="1:8" ht="12.75">
      <c r="A2488" s="145" t="s">
        <v>22</v>
      </c>
      <c r="C2488" s="151" t="s">
        <v>23</v>
      </c>
      <c r="D2488" s="129">
        <v>472.4241432246441</v>
      </c>
      <c r="F2488" s="129">
        <v>314.6666666666667</v>
      </c>
      <c r="G2488" s="129">
        <v>291.3333333333333</v>
      </c>
      <c r="H2488" s="129">
        <v>172.53090920850514</v>
      </c>
    </row>
    <row r="2489" spans="1:8" ht="12.75">
      <c r="A2489" s="128">
        <v>38390.944710648146</v>
      </c>
      <c r="C2489" s="151" t="s">
        <v>24</v>
      </c>
      <c r="D2489" s="129">
        <v>34.43799757520756</v>
      </c>
      <c r="F2489" s="129">
        <v>19.502136635080102</v>
      </c>
      <c r="G2489" s="129">
        <v>17.03917055884274</v>
      </c>
      <c r="H2489" s="129">
        <v>34.43799757520756</v>
      </c>
    </row>
    <row r="2491" spans="3:8" ht="12.75">
      <c r="C2491" s="151" t="s">
        <v>25</v>
      </c>
      <c r="D2491" s="129">
        <v>7.289635398424553</v>
      </c>
      <c r="F2491" s="129">
        <v>6.197712913690709</v>
      </c>
      <c r="G2491" s="129">
        <v>5.848685546513528</v>
      </c>
      <c r="H2491" s="129">
        <v>19.960479970339076</v>
      </c>
    </row>
    <row r="2492" spans="1:10" ht="12.75">
      <c r="A2492" s="145" t="s">
        <v>14</v>
      </c>
      <c r="C2492" s="146" t="s">
        <v>15</v>
      </c>
      <c r="D2492" s="146" t="s">
        <v>16</v>
      </c>
      <c r="F2492" s="146" t="s">
        <v>17</v>
      </c>
      <c r="G2492" s="146" t="s">
        <v>18</v>
      </c>
      <c r="H2492" s="146" t="s">
        <v>19</v>
      </c>
      <c r="I2492" s="147" t="s">
        <v>20</v>
      </c>
      <c r="J2492" s="146" t="s">
        <v>21</v>
      </c>
    </row>
    <row r="2493" spans="1:8" ht="12.75">
      <c r="A2493" s="148" t="s">
        <v>131</v>
      </c>
      <c r="C2493" s="149">
        <v>251.61100000003353</v>
      </c>
      <c r="D2493" s="129">
        <v>3315169.781654358</v>
      </c>
      <c r="F2493" s="129">
        <v>28300</v>
      </c>
      <c r="G2493" s="129">
        <v>25900</v>
      </c>
      <c r="H2493" s="150" t="s">
        <v>890</v>
      </c>
    </row>
    <row r="2495" spans="4:8" ht="12.75">
      <c r="D2495" s="129">
        <v>3326987.395729065</v>
      </c>
      <c r="F2495" s="129">
        <v>25700</v>
      </c>
      <c r="G2495" s="129">
        <v>25100</v>
      </c>
      <c r="H2495" s="150" t="s">
        <v>891</v>
      </c>
    </row>
    <row r="2497" spans="4:8" ht="12.75">
      <c r="D2497" s="129">
        <v>3354195.57516098</v>
      </c>
      <c r="F2497" s="129">
        <v>26200</v>
      </c>
      <c r="G2497" s="129">
        <v>25100</v>
      </c>
      <c r="H2497" s="150" t="s">
        <v>892</v>
      </c>
    </row>
    <row r="2499" spans="1:10" ht="12.75">
      <c r="A2499" s="145" t="s">
        <v>22</v>
      </c>
      <c r="C2499" s="151" t="s">
        <v>23</v>
      </c>
      <c r="D2499" s="129">
        <v>3332117.584181468</v>
      </c>
      <c r="F2499" s="129">
        <v>26733.333333333336</v>
      </c>
      <c r="G2499" s="129">
        <v>25366.666666666664</v>
      </c>
      <c r="H2499" s="129">
        <v>3306074.320216517</v>
      </c>
      <c r="I2499" s="129">
        <v>-0.0001</v>
      </c>
      <c r="J2499" s="129">
        <v>-0.0001</v>
      </c>
    </row>
    <row r="2500" spans="1:8" ht="12.75">
      <c r="A2500" s="128">
        <v>38390.945231481484</v>
      </c>
      <c r="C2500" s="151" t="s">
        <v>24</v>
      </c>
      <c r="D2500" s="129">
        <v>20012.302837921143</v>
      </c>
      <c r="F2500" s="129">
        <v>1379.613472438325</v>
      </c>
      <c r="G2500" s="129">
        <v>461.88021535170054</v>
      </c>
      <c r="H2500" s="129">
        <v>20012.302837921143</v>
      </c>
    </row>
    <row r="2502" spans="3:8" ht="12.75">
      <c r="C2502" s="151" t="s">
        <v>25</v>
      </c>
      <c r="D2502" s="129">
        <v>0.6005881344921733</v>
      </c>
      <c r="F2502" s="129">
        <v>5.160648899395231</v>
      </c>
      <c r="G2502" s="129">
        <v>1.8208155664324597</v>
      </c>
      <c r="H2502" s="129">
        <v>0.6053192063937186</v>
      </c>
    </row>
    <row r="2503" spans="1:10" ht="12.75">
      <c r="A2503" s="145" t="s">
        <v>14</v>
      </c>
      <c r="C2503" s="146" t="s">
        <v>15</v>
      </c>
      <c r="D2503" s="146" t="s">
        <v>16</v>
      </c>
      <c r="F2503" s="146" t="s">
        <v>17</v>
      </c>
      <c r="G2503" s="146" t="s">
        <v>18</v>
      </c>
      <c r="H2503" s="146" t="s">
        <v>19</v>
      </c>
      <c r="I2503" s="147" t="s">
        <v>20</v>
      </c>
      <c r="J2503" s="146" t="s">
        <v>21</v>
      </c>
    </row>
    <row r="2504" spans="1:8" ht="12.75">
      <c r="A2504" s="148" t="s">
        <v>134</v>
      </c>
      <c r="C2504" s="149">
        <v>257.6099999998696</v>
      </c>
      <c r="D2504" s="129">
        <v>323210.4020013809</v>
      </c>
      <c r="F2504" s="129">
        <v>12192.5</v>
      </c>
      <c r="G2504" s="129">
        <v>10692.5</v>
      </c>
      <c r="H2504" s="150" t="s">
        <v>893</v>
      </c>
    </row>
    <row r="2506" spans="4:8" ht="12.75">
      <c r="D2506" s="129">
        <v>315465.8534708023</v>
      </c>
      <c r="F2506" s="129">
        <v>12092.5</v>
      </c>
      <c r="G2506" s="129">
        <v>10590</v>
      </c>
      <c r="H2506" s="150" t="s">
        <v>894</v>
      </c>
    </row>
    <row r="2508" spans="4:8" ht="12.75">
      <c r="D2508" s="129">
        <v>327879.382689476</v>
      </c>
      <c r="F2508" s="129">
        <v>12305</v>
      </c>
      <c r="G2508" s="129">
        <v>10572.5</v>
      </c>
      <c r="H2508" s="150" t="s">
        <v>895</v>
      </c>
    </row>
    <row r="2510" spans="1:10" ht="12.75">
      <c r="A2510" s="145" t="s">
        <v>22</v>
      </c>
      <c r="C2510" s="151" t="s">
        <v>23</v>
      </c>
      <c r="D2510" s="129">
        <v>322185.2127205531</v>
      </c>
      <c r="F2510" s="129">
        <v>12196.666666666668</v>
      </c>
      <c r="G2510" s="129">
        <v>10618.333333333332</v>
      </c>
      <c r="H2510" s="129">
        <v>310777.7127205531</v>
      </c>
      <c r="I2510" s="129">
        <v>-0.0001</v>
      </c>
      <c r="J2510" s="129">
        <v>-0.0001</v>
      </c>
    </row>
    <row r="2511" spans="1:8" ht="12.75">
      <c r="A2511" s="128">
        <v>38390.945868055554</v>
      </c>
      <c r="C2511" s="151" t="s">
        <v>24</v>
      </c>
      <c r="D2511" s="129">
        <v>6269.943118711285</v>
      </c>
      <c r="F2511" s="129">
        <v>106.31125685144227</v>
      </c>
      <c r="G2511" s="129">
        <v>64.82347825698135</v>
      </c>
      <c r="H2511" s="129">
        <v>6269.943118711285</v>
      </c>
    </row>
    <row r="2513" spans="3:8" ht="12.75">
      <c r="C2513" s="151" t="s">
        <v>25</v>
      </c>
      <c r="D2513" s="129">
        <v>1.9460679358209754</v>
      </c>
      <c r="F2513" s="129">
        <v>0.8716418982080536</v>
      </c>
      <c r="G2513" s="129">
        <v>0.6104863750461281</v>
      </c>
      <c r="H2513" s="129">
        <v>2.017500889566405</v>
      </c>
    </row>
    <row r="2514" spans="1:10" ht="12.75">
      <c r="A2514" s="145" t="s">
        <v>14</v>
      </c>
      <c r="C2514" s="146" t="s">
        <v>15</v>
      </c>
      <c r="D2514" s="146" t="s">
        <v>16</v>
      </c>
      <c r="F2514" s="146" t="s">
        <v>17</v>
      </c>
      <c r="G2514" s="146" t="s">
        <v>18</v>
      </c>
      <c r="H2514" s="146" t="s">
        <v>19</v>
      </c>
      <c r="I2514" s="147" t="s">
        <v>20</v>
      </c>
      <c r="J2514" s="146" t="s">
        <v>21</v>
      </c>
    </row>
    <row r="2515" spans="1:8" ht="12.75">
      <c r="A2515" s="148" t="s">
        <v>133</v>
      </c>
      <c r="C2515" s="149">
        <v>259.9399999999441</v>
      </c>
      <c r="D2515" s="129">
        <v>3407108.928993225</v>
      </c>
      <c r="F2515" s="129">
        <v>23625</v>
      </c>
      <c r="G2515" s="129">
        <v>22250</v>
      </c>
      <c r="H2515" s="150" t="s">
        <v>896</v>
      </c>
    </row>
    <row r="2517" spans="4:8" ht="12.75">
      <c r="D2517" s="129">
        <v>3382035.4387817383</v>
      </c>
      <c r="F2517" s="129">
        <v>23850</v>
      </c>
      <c r="G2517" s="129">
        <v>22175</v>
      </c>
      <c r="H2517" s="150" t="s">
        <v>897</v>
      </c>
    </row>
    <row r="2519" spans="4:8" ht="12.75">
      <c r="D2519" s="129">
        <v>3298261.7020378113</v>
      </c>
      <c r="F2519" s="129">
        <v>23500</v>
      </c>
      <c r="G2519" s="129">
        <v>21975</v>
      </c>
      <c r="H2519" s="150" t="s">
        <v>898</v>
      </c>
    </row>
    <row r="2521" spans="1:10" ht="12.75">
      <c r="A2521" s="145" t="s">
        <v>22</v>
      </c>
      <c r="C2521" s="151" t="s">
        <v>23</v>
      </c>
      <c r="D2521" s="129">
        <v>3362468.6899375916</v>
      </c>
      <c r="F2521" s="129">
        <v>23658.333333333336</v>
      </c>
      <c r="G2521" s="129">
        <v>22133.333333333336</v>
      </c>
      <c r="H2521" s="129">
        <v>3339565.154584056</v>
      </c>
      <c r="I2521" s="129">
        <v>-0.0001</v>
      </c>
      <c r="J2521" s="129">
        <v>-0.0001</v>
      </c>
    </row>
    <row r="2522" spans="1:8" ht="12.75">
      <c r="A2522" s="128">
        <v>38390.946539351855</v>
      </c>
      <c r="C2522" s="151" t="s">
        <v>24</v>
      </c>
      <c r="D2522" s="129">
        <v>57000.63990184672</v>
      </c>
      <c r="F2522" s="129">
        <v>177.3649721149397</v>
      </c>
      <c r="G2522" s="129">
        <v>142.15601757693315</v>
      </c>
      <c r="H2522" s="129">
        <v>57000.63990184672</v>
      </c>
    </row>
    <row r="2524" spans="3:8" ht="12.75">
      <c r="C2524" s="151" t="s">
        <v>25</v>
      </c>
      <c r="D2524" s="129">
        <v>1.6952021017303411</v>
      </c>
      <c r="F2524" s="129">
        <v>0.7496934362026334</v>
      </c>
      <c r="G2524" s="129">
        <v>0.6422711637512039</v>
      </c>
      <c r="H2524" s="129">
        <v>1.706828202576157</v>
      </c>
    </row>
    <row r="2525" spans="1:10" ht="12.75">
      <c r="A2525" s="145" t="s">
        <v>14</v>
      </c>
      <c r="C2525" s="146" t="s">
        <v>15</v>
      </c>
      <c r="D2525" s="146" t="s">
        <v>16</v>
      </c>
      <c r="F2525" s="146" t="s">
        <v>17</v>
      </c>
      <c r="G2525" s="146" t="s">
        <v>18</v>
      </c>
      <c r="H2525" s="146" t="s">
        <v>19</v>
      </c>
      <c r="I2525" s="147" t="s">
        <v>20</v>
      </c>
      <c r="J2525" s="146" t="s">
        <v>21</v>
      </c>
    </row>
    <row r="2526" spans="1:8" ht="12.75">
      <c r="A2526" s="148" t="s">
        <v>135</v>
      </c>
      <c r="C2526" s="149">
        <v>285.2129999999888</v>
      </c>
      <c r="D2526" s="129">
        <v>569469.9273834229</v>
      </c>
      <c r="F2526" s="129">
        <v>11325</v>
      </c>
      <c r="G2526" s="129">
        <v>11300</v>
      </c>
      <c r="H2526" s="150" t="s">
        <v>899</v>
      </c>
    </row>
    <row r="2528" spans="4:8" ht="12.75">
      <c r="D2528" s="129">
        <v>590397.5302276611</v>
      </c>
      <c r="F2528" s="129">
        <v>11550</v>
      </c>
      <c r="G2528" s="129">
        <v>11225</v>
      </c>
      <c r="H2528" s="150" t="s">
        <v>900</v>
      </c>
    </row>
    <row r="2530" spans="4:8" ht="12.75">
      <c r="D2530" s="129">
        <v>582670.8935575485</v>
      </c>
      <c r="F2530" s="129">
        <v>11325</v>
      </c>
      <c r="G2530" s="129">
        <v>11200</v>
      </c>
      <c r="H2530" s="150" t="s">
        <v>901</v>
      </c>
    </row>
    <row r="2532" spans="1:10" ht="12.75">
      <c r="A2532" s="145" t="s">
        <v>22</v>
      </c>
      <c r="C2532" s="151" t="s">
        <v>23</v>
      </c>
      <c r="D2532" s="129">
        <v>580846.1170562109</v>
      </c>
      <c r="F2532" s="129">
        <v>11400</v>
      </c>
      <c r="G2532" s="129">
        <v>11241.666666666668</v>
      </c>
      <c r="H2532" s="129">
        <v>569533.65249566</v>
      </c>
      <c r="I2532" s="129">
        <v>-0.0001</v>
      </c>
      <c r="J2532" s="129">
        <v>-0.0001</v>
      </c>
    </row>
    <row r="2533" spans="1:8" ht="12.75">
      <c r="A2533" s="128">
        <v>38390.947222222225</v>
      </c>
      <c r="C2533" s="151" t="s">
        <v>24</v>
      </c>
      <c r="D2533" s="129">
        <v>10582.46177226539</v>
      </c>
      <c r="F2533" s="129">
        <v>129.9038105676658</v>
      </c>
      <c r="G2533" s="129">
        <v>52.04164998665332</v>
      </c>
      <c r="H2533" s="129">
        <v>10582.46177226539</v>
      </c>
    </row>
    <row r="2535" spans="3:8" ht="12.75">
      <c r="C2535" s="151" t="s">
        <v>25</v>
      </c>
      <c r="D2535" s="129">
        <v>1.8219045391744058</v>
      </c>
      <c r="F2535" s="129">
        <v>1.1395071102426824</v>
      </c>
      <c r="G2535" s="129">
        <v>0.4629353594068494</v>
      </c>
      <c r="H2535" s="129">
        <v>1.8580924456164651</v>
      </c>
    </row>
    <row r="2536" spans="1:10" ht="12.75">
      <c r="A2536" s="145" t="s">
        <v>14</v>
      </c>
      <c r="C2536" s="146" t="s">
        <v>15</v>
      </c>
      <c r="D2536" s="146" t="s">
        <v>16</v>
      </c>
      <c r="F2536" s="146" t="s">
        <v>17</v>
      </c>
      <c r="G2536" s="146" t="s">
        <v>18</v>
      </c>
      <c r="H2536" s="146" t="s">
        <v>19</v>
      </c>
      <c r="I2536" s="147" t="s">
        <v>20</v>
      </c>
      <c r="J2536" s="146" t="s">
        <v>21</v>
      </c>
    </row>
    <row r="2537" spans="1:8" ht="12.75">
      <c r="A2537" s="148" t="s">
        <v>131</v>
      </c>
      <c r="C2537" s="149">
        <v>288.1579999998212</v>
      </c>
      <c r="D2537" s="129">
        <v>323451.88664388657</v>
      </c>
      <c r="F2537" s="129">
        <v>3930</v>
      </c>
      <c r="G2537" s="129">
        <v>3880</v>
      </c>
      <c r="H2537" s="150" t="s">
        <v>902</v>
      </c>
    </row>
    <row r="2539" spans="4:8" ht="12.75">
      <c r="D2539" s="129">
        <v>324910.70447826385</v>
      </c>
      <c r="F2539" s="129">
        <v>3930</v>
      </c>
      <c r="G2539" s="129">
        <v>3880</v>
      </c>
      <c r="H2539" s="150" t="s">
        <v>903</v>
      </c>
    </row>
    <row r="2541" spans="4:8" ht="12.75">
      <c r="D2541" s="129">
        <v>324488.34944200516</v>
      </c>
      <c r="F2541" s="129">
        <v>3930</v>
      </c>
      <c r="G2541" s="129">
        <v>3880</v>
      </c>
      <c r="H2541" s="150" t="s">
        <v>904</v>
      </c>
    </row>
    <row r="2543" spans="1:10" ht="12.75">
      <c r="A2543" s="145" t="s">
        <v>22</v>
      </c>
      <c r="C2543" s="151" t="s">
        <v>23</v>
      </c>
      <c r="D2543" s="129">
        <v>324283.6468547185</v>
      </c>
      <c r="F2543" s="129">
        <v>3930</v>
      </c>
      <c r="G2543" s="129">
        <v>3880</v>
      </c>
      <c r="H2543" s="129">
        <v>320379.0340228601</v>
      </c>
      <c r="I2543" s="129">
        <v>-0.0001</v>
      </c>
      <c r="J2543" s="129">
        <v>-0.0001</v>
      </c>
    </row>
    <row r="2544" spans="1:8" ht="12.75">
      <c r="A2544" s="128">
        <v>38390.947650462964</v>
      </c>
      <c r="C2544" s="151" t="s">
        <v>24</v>
      </c>
      <c r="D2544" s="129">
        <v>750.6428780829581</v>
      </c>
      <c r="H2544" s="129">
        <v>750.6428780829581</v>
      </c>
    </row>
    <row r="2546" spans="3:8" ht="12.75">
      <c r="C2546" s="151" t="s">
        <v>25</v>
      </c>
      <c r="D2546" s="129">
        <v>0.23147725312810846</v>
      </c>
      <c r="F2546" s="129">
        <v>0</v>
      </c>
      <c r="G2546" s="129">
        <v>0</v>
      </c>
      <c r="H2546" s="129">
        <v>0.23429837734931097</v>
      </c>
    </row>
    <row r="2547" spans="1:10" ht="12.75">
      <c r="A2547" s="145" t="s">
        <v>14</v>
      </c>
      <c r="C2547" s="146" t="s">
        <v>15</v>
      </c>
      <c r="D2547" s="146" t="s">
        <v>16</v>
      </c>
      <c r="F2547" s="146" t="s">
        <v>17</v>
      </c>
      <c r="G2547" s="146" t="s">
        <v>18</v>
      </c>
      <c r="H2547" s="146" t="s">
        <v>19</v>
      </c>
      <c r="I2547" s="147" t="s">
        <v>20</v>
      </c>
      <c r="J2547" s="146" t="s">
        <v>21</v>
      </c>
    </row>
    <row r="2548" spans="1:8" ht="12.75">
      <c r="A2548" s="148" t="s">
        <v>132</v>
      </c>
      <c r="C2548" s="149">
        <v>334.94100000010803</v>
      </c>
      <c r="D2548" s="129">
        <v>1228743.3012390137</v>
      </c>
      <c r="F2548" s="129">
        <v>31700</v>
      </c>
      <c r="G2548" s="129">
        <v>184200</v>
      </c>
      <c r="H2548" s="150" t="s">
        <v>905</v>
      </c>
    </row>
    <row r="2550" spans="4:8" ht="12.75">
      <c r="D2550" s="129">
        <v>1223317.8940944672</v>
      </c>
      <c r="F2550" s="129">
        <v>31800</v>
      </c>
      <c r="G2550" s="129">
        <v>207000</v>
      </c>
      <c r="H2550" s="150" t="s">
        <v>906</v>
      </c>
    </row>
    <row r="2552" spans="4:8" ht="12.75">
      <c r="D2552" s="129">
        <v>1229903.7782802582</v>
      </c>
      <c r="F2552" s="129">
        <v>32100</v>
      </c>
      <c r="G2552" s="129">
        <v>234900</v>
      </c>
      <c r="H2552" s="150" t="s">
        <v>907</v>
      </c>
    </row>
    <row r="2554" spans="1:10" ht="12.75">
      <c r="A2554" s="145" t="s">
        <v>22</v>
      </c>
      <c r="C2554" s="151" t="s">
        <v>23</v>
      </c>
      <c r="D2554" s="129">
        <v>1227321.6578712463</v>
      </c>
      <c r="F2554" s="129">
        <v>31866.666666666664</v>
      </c>
      <c r="G2554" s="129">
        <v>208700</v>
      </c>
      <c r="H2554" s="129">
        <v>1069195.9912045796</v>
      </c>
      <c r="I2554" s="129">
        <v>-0.0001</v>
      </c>
      <c r="J2554" s="129">
        <v>-0.0001</v>
      </c>
    </row>
    <row r="2555" spans="1:8" ht="12.75">
      <c r="A2555" s="128">
        <v>38390.948125</v>
      </c>
      <c r="C2555" s="151" t="s">
        <v>24</v>
      </c>
      <c r="D2555" s="129">
        <v>3515.575347767892</v>
      </c>
      <c r="F2555" s="129">
        <v>208.16659994661327</v>
      </c>
      <c r="G2555" s="129">
        <v>25392.715490864695</v>
      </c>
      <c r="H2555" s="129">
        <v>3515.575347767892</v>
      </c>
    </row>
    <row r="2557" spans="3:8" ht="12.75">
      <c r="C2557" s="151" t="s">
        <v>25</v>
      </c>
      <c r="D2557" s="129">
        <v>0.28644286729735985</v>
      </c>
      <c r="F2557" s="129">
        <v>0.6532424684517154</v>
      </c>
      <c r="G2557" s="129">
        <v>12.16708935834437</v>
      </c>
      <c r="H2557" s="129">
        <v>0.32880551149534026</v>
      </c>
    </row>
    <row r="2558" spans="1:10" ht="12.75">
      <c r="A2558" s="145" t="s">
        <v>14</v>
      </c>
      <c r="C2558" s="146" t="s">
        <v>15</v>
      </c>
      <c r="D2558" s="146" t="s">
        <v>16</v>
      </c>
      <c r="F2558" s="146" t="s">
        <v>17</v>
      </c>
      <c r="G2558" s="146" t="s">
        <v>18</v>
      </c>
      <c r="H2558" s="146" t="s">
        <v>19</v>
      </c>
      <c r="I2558" s="147" t="s">
        <v>20</v>
      </c>
      <c r="J2558" s="146" t="s">
        <v>21</v>
      </c>
    </row>
    <row r="2559" spans="1:8" ht="12.75">
      <c r="A2559" s="148" t="s">
        <v>136</v>
      </c>
      <c r="C2559" s="149">
        <v>393.36599999992177</v>
      </c>
      <c r="D2559" s="129">
        <v>3408788.31073761</v>
      </c>
      <c r="F2559" s="129">
        <v>12600</v>
      </c>
      <c r="G2559" s="129">
        <v>15500</v>
      </c>
      <c r="H2559" s="150" t="s">
        <v>908</v>
      </c>
    </row>
    <row r="2561" spans="4:8" ht="12.75">
      <c r="D2561" s="129">
        <v>3225768.0103759766</v>
      </c>
      <c r="F2561" s="129">
        <v>12600</v>
      </c>
      <c r="G2561" s="129">
        <v>15300</v>
      </c>
      <c r="H2561" s="150" t="s">
        <v>909</v>
      </c>
    </row>
    <row r="2563" spans="4:8" ht="12.75">
      <c r="D2563" s="129">
        <v>3432153.8775367737</v>
      </c>
      <c r="F2563" s="129">
        <v>12800</v>
      </c>
      <c r="G2563" s="129">
        <v>15000</v>
      </c>
      <c r="H2563" s="150" t="s">
        <v>910</v>
      </c>
    </row>
    <row r="2565" spans="1:10" ht="12.75">
      <c r="A2565" s="145" t="s">
        <v>22</v>
      </c>
      <c r="C2565" s="151" t="s">
        <v>23</v>
      </c>
      <c r="D2565" s="129">
        <v>3355570.0662167864</v>
      </c>
      <c r="F2565" s="129">
        <v>12666.666666666668</v>
      </c>
      <c r="G2565" s="129">
        <v>15266.666666666668</v>
      </c>
      <c r="H2565" s="129">
        <v>3341603.3995501203</v>
      </c>
      <c r="I2565" s="129">
        <v>-0.0001</v>
      </c>
      <c r="J2565" s="129">
        <v>-0.0001</v>
      </c>
    </row>
    <row r="2566" spans="1:8" ht="12.75">
      <c r="A2566" s="128">
        <v>38390.948599537034</v>
      </c>
      <c r="C2566" s="151" t="s">
        <v>24</v>
      </c>
      <c r="D2566" s="129">
        <v>113017.33364106882</v>
      </c>
      <c r="F2566" s="129">
        <v>115.47005383792514</v>
      </c>
      <c r="G2566" s="129">
        <v>251.66114784235833</v>
      </c>
      <c r="H2566" s="129">
        <v>113017.33364106882</v>
      </c>
    </row>
    <row r="2568" spans="3:8" ht="12.75">
      <c r="C2568" s="151" t="s">
        <v>25</v>
      </c>
      <c r="D2568" s="129">
        <v>3.3680516696374467</v>
      </c>
      <c r="F2568" s="129">
        <v>0.9116056881941457</v>
      </c>
      <c r="G2568" s="129">
        <v>1.6484354662163208</v>
      </c>
      <c r="H2568" s="129">
        <v>3.3821288802939438</v>
      </c>
    </row>
    <row r="2569" spans="1:10" ht="12.75">
      <c r="A2569" s="145" t="s">
        <v>14</v>
      </c>
      <c r="C2569" s="146" t="s">
        <v>15</v>
      </c>
      <c r="D2569" s="146" t="s">
        <v>16</v>
      </c>
      <c r="F2569" s="146" t="s">
        <v>17</v>
      </c>
      <c r="G2569" s="146" t="s">
        <v>18</v>
      </c>
      <c r="H2569" s="146" t="s">
        <v>19</v>
      </c>
      <c r="I2569" s="147" t="s">
        <v>20</v>
      </c>
      <c r="J2569" s="146" t="s">
        <v>21</v>
      </c>
    </row>
    <row r="2570" spans="1:8" ht="12.75">
      <c r="A2570" s="148" t="s">
        <v>130</v>
      </c>
      <c r="C2570" s="149">
        <v>396.15199999976903</v>
      </c>
      <c r="D2570" s="129">
        <v>3972595.230873108</v>
      </c>
      <c r="F2570" s="129">
        <v>85500</v>
      </c>
      <c r="G2570" s="129">
        <v>90500</v>
      </c>
      <c r="H2570" s="150" t="s">
        <v>911</v>
      </c>
    </row>
    <row r="2572" spans="4:8" ht="12.75">
      <c r="D2572" s="129">
        <v>3612428.0212135315</v>
      </c>
      <c r="F2572" s="129">
        <v>85400</v>
      </c>
      <c r="G2572" s="129">
        <v>88700</v>
      </c>
      <c r="H2572" s="150" t="s">
        <v>912</v>
      </c>
    </row>
    <row r="2574" spans="4:8" ht="12.75">
      <c r="D2574" s="129">
        <v>3545190.467803955</v>
      </c>
      <c r="F2574" s="129">
        <v>85400</v>
      </c>
      <c r="G2574" s="129">
        <v>87300</v>
      </c>
      <c r="H2574" s="150" t="s">
        <v>913</v>
      </c>
    </row>
    <row r="2576" spans="1:10" ht="12.75">
      <c r="A2576" s="145" t="s">
        <v>22</v>
      </c>
      <c r="C2576" s="151" t="s">
        <v>23</v>
      </c>
      <c r="D2576" s="129">
        <v>3710071.2399635315</v>
      </c>
      <c r="F2576" s="129">
        <v>85433.33333333334</v>
      </c>
      <c r="G2576" s="129">
        <v>88833.33333333334</v>
      </c>
      <c r="H2576" s="129">
        <v>3622956.0992580224</v>
      </c>
      <c r="I2576" s="129">
        <v>-0.0001</v>
      </c>
      <c r="J2576" s="129">
        <v>-0.0001</v>
      </c>
    </row>
    <row r="2577" spans="1:8" ht="12.75">
      <c r="A2577" s="128">
        <v>38390.9490625</v>
      </c>
      <c r="C2577" s="151" t="s">
        <v>24</v>
      </c>
      <c r="D2577" s="129">
        <v>229824.62117762753</v>
      </c>
      <c r="F2577" s="129">
        <v>57.73502691896257</v>
      </c>
      <c r="G2577" s="129">
        <v>1604.1612554021287</v>
      </c>
      <c r="H2577" s="129">
        <v>229824.62117762753</v>
      </c>
    </row>
    <row r="2579" spans="3:8" ht="12.75">
      <c r="C2579" s="151" t="s">
        <v>25</v>
      </c>
      <c r="D2579" s="129">
        <v>6.194614774563916</v>
      </c>
      <c r="F2579" s="129">
        <v>0.06757904048259372</v>
      </c>
      <c r="G2579" s="129">
        <v>1.8058100436046474</v>
      </c>
      <c r="H2579" s="129">
        <v>6.343566272434142</v>
      </c>
    </row>
    <row r="2580" spans="1:10" ht="12.75">
      <c r="A2580" s="145" t="s">
        <v>14</v>
      </c>
      <c r="C2580" s="146" t="s">
        <v>15</v>
      </c>
      <c r="D2580" s="146" t="s">
        <v>16</v>
      </c>
      <c r="F2580" s="146" t="s">
        <v>17</v>
      </c>
      <c r="G2580" s="146" t="s">
        <v>18</v>
      </c>
      <c r="H2580" s="146" t="s">
        <v>19</v>
      </c>
      <c r="I2580" s="147" t="s">
        <v>20</v>
      </c>
      <c r="J2580" s="146" t="s">
        <v>21</v>
      </c>
    </row>
    <row r="2581" spans="1:8" ht="12.75">
      <c r="A2581" s="148" t="s">
        <v>137</v>
      </c>
      <c r="C2581" s="149">
        <v>589.5920000001788</v>
      </c>
      <c r="D2581" s="129">
        <v>363575.14458703995</v>
      </c>
      <c r="F2581" s="129">
        <v>3180</v>
      </c>
      <c r="G2581" s="129">
        <v>3259.9999999962747</v>
      </c>
      <c r="H2581" s="150" t="s">
        <v>914</v>
      </c>
    </row>
    <row r="2583" spans="4:8" ht="12.75">
      <c r="D2583" s="129">
        <v>378467.5906352997</v>
      </c>
      <c r="F2583" s="129">
        <v>3359.9999999962747</v>
      </c>
      <c r="G2583" s="129">
        <v>3290.0000000037253</v>
      </c>
      <c r="H2583" s="150" t="s">
        <v>915</v>
      </c>
    </row>
    <row r="2585" spans="4:8" ht="12.75">
      <c r="D2585" s="129">
        <v>362596.27556467056</v>
      </c>
      <c r="F2585" s="129">
        <v>3340.0000000037253</v>
      </c>
      <c r="G2585" s="129">
        <v>3270</v>
      </c>
      <c r="H2585" s="150" t="s">
        <v>916</v>
      </c>
    </row>
    <row r="2587" spans="1:10" ht="12.75">
      <c r="A2587" s="145" t="s">
        <v>22</v>
      </c>
      <c r="C2587" s="151" t="s">
        <v>23</v>
      </c>
      <c r="D2587" s="129">
        <v>368213.0035956701</v>
      </c>
      <c r="F2587" s="129">
        <v>3293.333333333333</v>
      </c>
      <c r="G2587" s="129">
        <v>3273.333333333333</v>
      </c>
      <c r="H2587" s="129">
        <v>364929.67026233673</v>
      </c>
      <c r="I2587" s="129">
        <v>-0.0001</v>
      </c>
      <c r="J2587" s="129">
        <v>-0.0001</v>
      </c>
    </row>
    <row r="2588" spans="1:8" ht="12.75">
      <c r="A2588" s="128">
        <v>38390.94956018519</v>
      </c>
      <c r="C2588" s="151" t="s">
        <v>24</v>
      </c>
      <c r="D2588" s="129">
        <v>8894.209501455498</v>
      </c>
      <c r="F2588" s="129">
        <v>98.6576572459544</v>
      </c>
      <c r="G2588" s="129">
        <v>15.275252320057316</v>
      </c>
      <c r="H2588" s="129">
        <v>8894.209501455498</v>
      </c>
    </row>
    <row r="2590" spans="3:8" ht="12.75">
      <c r="C2590" s="151" t="s">
        <v>25</v>
      </c>
      <c r="D2590" s="129">
        <v>2.415506626491147</v>
      </c>
      <c r="F2590" s="129">
        <v>2.995677851597806</v>
      </c>
      <c r="G2590" s="129">
        <v>0.46665740285307494</v>
      </c>
      <c r="H2590" s="129">
        <v>2.437239343970503</v>
      </c>
    </row>
    <row r="2591" spans="1:10" ht="12.75">
      <c r="A2591" s="145" t="s">
        <v>14</v>
      </c>
      <c r="C2591" s="146" t="s">
        <v>15</v>
      </c>
      <c r="D2591" s="146" t="s">
        <v>16</v>
      </c>
      <c r="F2591" s="146" t="s">
        <v>17</v>
      </c>
      <c r="G2591" s="146" t="s">
        <v>18</v>
      </c>
      <c r="H2591" s="146" t="s">
        <v>19</v>
      </c>
      <c r="I2591" s="147" t="s">
        <v>20</v>
      </c>
      <c r="J2591" s="146" t="s">
        <v>21</v>
      </c>
    </row>
    <row r="2592" spans="1:8" ht="12.75">
      <c r="A2592" s="148" t="s">
        <v>138</v>
      </c>
      <c r="C2592" s="149">
        <v>766.4900000002235</v>
      </c>
      <c r="D2592" s="129">
        <v>22367.889293313026</v>
      </c>
      <c r="F2592" s="129">
        <v>1945.0000000018626</v>
      </c>
      <c r="G2592" s="129">
        <v>1990</v>
      </c>
      <c r="H2592" s="150" t="s">
        <v>917</v>
      </c>
    </row>
    <row r="2594" spans="4:8" ht="12.75">
      <c r="D2594" s="129">
        <v>22805.741313427687</v>
      </c>
      <c r="F2594" s="129">
        <v>1879.9999999981374</v>
      </c>
      <c r="G2594" s="129">
        <v>2149</v>
      </c>
      <c r="H2594" s="150" t="s">
        <v>918</v>
      </c>
    </row>
    <row r="2596" spans="4:8" ht="12.75">
      <c r="D2596" s="129">
        <v>23103.868041157722</v>
      </c>
      <c r="F2596" s="129">
        <v>1876.0000000018626</v>
      </c>
      <c r="G2596" s="129">
        <v>2082</v>
      </c>
      <c r="H2596" s="150" t="s">
        <v>919</v>
      </c>
    </row>
    <row r="2598" spans="1:10" ht="12.75">
      <c r="A2598" s="145" t="s">
        <v>22</v>
      </c>
      <c r="C2598" s="151" t="s">
        <v>23</v>
      </c>
      <c r="D2598" s="129">
        <v>22759.166215966143</v>
      </c>
      <c r="F2598" s="129">
        <v>1900.3333333339542</v>
      </c>
      <c r="G2598" s="129">
        <v>2073.6666666666665</v>
      </c>
      <c r="H2598" s="129">
        <v>20768.78410214471</v>
      </c>
      <c r="I2598" s="129">
        <v>-0.0001</v>
      </c>
      <c r="J2598" s="129">
        <v>-0.0001</v>
      </c>
    </row>
    <row r="2599" spans="1:8" ht="12.75">
      <c r="A2599" s="128">
        <v>38390.95006944444</v>
      </c>
      <c r="C2599" s="151" t="s">
        <v>24</v>
      </c>
      <c r="D2599" s="129">
        <v>370.19334015807436</v>
      </c>
      <c r="F2599" s="129">
        <v>38.734136538821126</v>
      </c>
      <c r="G2599" s="129">
        <v>79.82689605222875</v>
      </c>
      <c r="H2599" s="129">
        <v>370.19334015807436</v>
      </c>
    </row>
    <row r="2601" spans="3:8" ht="12.75">
      <c r="C2601" s="151" t="s">
        <v>25</v>
      </c>
      <c r="D2601" s="129">
        <v>1.6265681117016235</v>
      </c>
      <c r="F2601" s="129">
        <v>2.0382811720123737</v>
      </c>
      <c r="G2601" s="129">
        <v>3.849552936130627</v>
      </c>
      <c r="H2601" s="129">
        <v>1.7824507122679651</v>
      </c>
    </row>
    <row r="2602" spans="1:16" ht="12.75">
      <c r="A2602" s="139" t="s">
        <v>83</v>
      </c>
      <c r="B2602" s="134" t="s">
        <v>170</v>
      </c>
      <c r="D2602" s="139" t="s">
        <v>84</v>
      </c>
      <c r="E2602" s="134" t="s">
        <v>85</v>
      </c>
      <c r="F2602" s="135" t="s">
        <v>195</v>
      </c>
      <c r="G2602" s="140" t="s">
        <v>87</v>
      </c>
      <c r="H2602" s="141">
        <v>2</v>
      </c>
      <c r="I2602" s="142" t="s">
        <v>88</v>
      </c>
      <c r="J2602" s="141">
        <v>8</v>
      </c>
      <c r="K2602" s="140" t="s">
        <v>89</v>
      </c>
      <c r="L2602" s="143">
        <v>1</v>
      </c>
      <c r="M2602" s="140" t="s">
        <v>90</v>
      </c>
      <c r="N2602" s="144">
        <v>1</v>
      </c>
      <c r="O2602" s="140" t="s">
        <v>91</v>
      </c>
      <c r="P2602" s="144">
        <v>1</v>
      </c>
    </row>
    <row r="2604" spans="1:10" ht="12.75">
      <c r="A2604" s="145" t="s">
        <v>14</v>
      </c>
      <c r="C2604" s="146" t="s">
        <v>15</v>
      </c>
      <c r="D2604" s="146" t="s">
        <v>16</v>
      </c>
      <c r="F2604" s="146" t="s">
        <v>17</v>
      </c>
      <c r="G2604" s="146" t="s">
        <v>18</v>
      </c>
      <c r="H2604" s="146" t="s">
        <v>19</v>
      </c>
      <c r="I2604" s="147" t="s">
        <v>20</v>
      </c>
      <c r="J2604" s="146" t="s">
        <v>21</v>
      </c>
    </row>
    <row r="2605" spans="1:8" ht="12.75">
      <c r="A2605" s="148" t="s">
        <v>115</v>
      </c>
      <c r="C2605" s="149">
        <v>178.2290000000503</v>
      </c>
      <c r="D2605" s="129">
        <v>460.3016803432256</v>
      </c>
      <c r="F2605" s="129">
        <v>324</v>
      </c>
      <c r="G2605" s="129">
        <v>284</v>
      </c>
      <c r="H2605" s="150" t="s">
        <v>920</v>
      </c>
    </row>
    <row r="2607" spans="4:8" ht="12.75">
      <c r="D2607" s="129">
        <v>458.98827387578785</v>
      </c>
      <c r="F2607" s="129">
        <v>288</v>
      </c>
      <c r="G2607" s="129">
        <v>220</v>
      </c>
      <c r="H2607" s="150" t="s">
        <v>921</v>
      </c>
    </row>
    <row r="2609" spans="4:8" ht="12.75">
      <c r="D2609" s="129">
        <v>501.27009252505377</v>
      </c>
      <c r="F2609" s="129">
        <v>258</v>
      </c>
      <c r="G2609" s="129">
        <v>281</v>
      </c>
      <c r="H2609" s="150" t="s">
        <v>922</v>
      </c>
    </row>
    <row r="2611" spans="1:8" ht="12.75">
      <c r="A2611" s="145" t="s">
        <v>22</v>
      </c>
      <c r="C2611" s="151" t="s">
        <v>23</v>
      </c>
      <c r="D2611" s="129">
        <v>473.5200155813558</v>
      </c>
      <c r="F2611" s="129">
        <v>290</v>
      </c>
      <c r="G2611" s="129">
        <v>261.6666666666667</v>
      </c>
      <c r="H2611" s="129">
        <v>201.45918379985358</v>
      </c>
    </row>
    <row r="2612" spans="1:8" ht="12.75">
      <c r="A2612" s="128">
        <v>38390.95233796296</v>
      </c>
      <c r="C2612" s="151" t="s">
        <v>24</v>
      </c>
      <c r="D2612" s="129">
        <v>24.041242416377795</v>
      </c>
      <c r="F2612" s="129">
        <v>33.04542328371661</v>
      </c>
      <c r="G2612" s="129">
        <v>36.11555528208494</v>
      </c>
      <c r="H2612" s="129">
        <v>24.041242416377795</v>
      </c>
    </row>
    <row r="2614" spans="3:8" ht="12.75">
      <c r="C2614" s="151" t="s">
        <v>25</v>
      </c>
      <c r="D2614" s="129">
        <v>5.077133304885028</v>
      </c>
      <c r="F2614" s="129">
        <v>11.394973546109174</v>
      </c>
      <c r="G2614" s="129">
        <v>13.802123037739467</v>
      </c>
      <c r="H2614" s="129">
        <v>11.93355495784316</v>
      </c>
    </row>
    <row r="2615" spans="1:10" ht="12.75">
      <c r="A2615" s="145" t="s">
        <v>14</v>
      </c>
      <c r="C2615" s="146" t="s">
        <v>15</v>
      </c>
      <c r="D2615" s="146" t="s">
        <v>16</v>
      </c>
      <c r="F2615" s="146" t="s">
        <v>17</v>
      </c>
      <c r="G2615" s="146" t="s">
        <v>18</v>
      </c>
      <c r="H2615" s="146" t="s">
        <v>19</v>
      </c>
      <c r="I2615" s="147" t="s">
        <v>20</v>
      </c>
      <c r="J2615" s="146" t="s">
        <v>21</v>
      </c>
    </row>
    <row r="2616" spans="1:8" ht="12.75">
      <c r="A2616" s="148" t="s">
        <v>131</v>
      </c>
      <c r="C2616" s="149">
        <v>251.61100000003353</v>
      </c>
      <c r="D2616" s="129">
        <v>3608671.4718589783</v>
      </c>
      <c r="F2616" s="129">
        <v>25300</v>
      </c>
      <c r="G2616" s="129">
        <v>24500</v>
      </c>
      <c r="H2616" s="150" t="s">
        <v>923</v>
      </c>
    </row>
    <row r="2618" spans="4:8" ht="12.75">
      <c r="D2618" s="129">
        <v>3641590.0092811584</v>
      </c>
      <c r="F2618" s="129">
        <v>27000</v>
      </c>
      <c r="G2618" s="129">
        <v>24400</v>
      </c>
      <c r="H2618" s="150" t="s">
        <v>924</v>
      </c>
    </row>
    <row r="2620" spans="4:8" ht="12.75">
      <c r="D2620" s="129">
        <v>3665778.1347198486</v>
      </c>
      <c r="F2620" s="129">
        <v>26600</v>
      </c>
      <c r="G2620" s="129">
        <v>23900</v>
      </c>
      <c r="H2620" s="150" t="s">
        <v>925</v>
      </c>
    </row>
    <row r="2622" spans="1:10" ht="12.75">
      <c r="A2622" s="145" t="s">
        <v>22</v>
      </c>
      <c r="C2622" s="151" t="s">
        <v>23</v>
      </c>
      <c r="D2622" s="129">
        <v>3638679.871953328</v>
      </c>
      <c r="F2622" s="129">
        <v>26300</v>
      </c>
      <c r="G2622" s="129">
        <v>24266.666666666664</v>
      </c>
      <c r="H2622" s="129">
        <v>3613406.5605258006</v>
      </c>
      <c r="I2622" s="129">
        <v>-0.0001</v>
      </c>
      <c r="J2622" s="129">
        <v>-0.0001</v>
      </c>
    </row>
    <row r="2623" spans="1:8" ht="12.75">
      <c r="A2623" s="128">
        <v>38390.9528587963</v>
      </c>
      <c r="C2623" s="151" t="s">
        <v>24</v>
      </c>
      <c r="D2623" s="129">
        <v>28664.340394004066</v>
      </c>
      <c r="F2623" s="129">
        <v>888.8194417315588</v>
      </c>
      <c r="G2623" s="129">
        <v>321.4550253664318</v>
      </c>
      <c r="H2623" s="129">
        <v>28664.340394004066</v>
      </c>
    </row>
    <row r="2625" spans="3:8" ht="12.75">
      <c r="C2625" s="151" t="s">
        <v>25</v>
      </c>
      <c r="D2625" s="129">
        <v>0.7877675806257827</v>
      </c>
      <c r="F2625" s="129">
        <v>3.379541603542049</v>
      </c>
      <c r="G2625" s="129">
        <v>1.3246773023341973</v>
      </c>
      <c r="H2625" s="129">
        <v>0.7932774769145545</v>
      </c>
    </row>
    <row r="2626" spans="1:10" ht="12.75">
      <c r="A2626" s="145" t="s">
        <v>14</v>
      </c>
      <c r="C2626" s="146" t="s">
        <v>15</v>
      </c>
      <c r="D2626" s="146" t="s">
        <v>16</v>
      </c>
      <c r="F2626" s="146" t="s">
        <v>17</v>
      </c>
      <c r="G2626" s="146" t="s">
        <v>18</v>
      </c>
      <c r="H2626" s="146" t="s">
        <v>19</v>
      </c>
      <c r="I2626" s="147" t="s">
        <v>20</v>
      </c>
      <c r="J2626" s="146" t="s">
        <v>21</v>
      </c>
    </row>
    <row r="2627" spans="1:8" ht="12.75">
      <c r="A2627" s="148" t="s">
        <v>134</v>
      </c>
      <c r="C2627" s="149">
        <v>257.6099999998696</v>
      </c>
      <c r="D2627" s="129">
        <v>354663.0790786743</v>
      </c>
      <c r="F2627" s="129">
        <v>11167.5</v>
      </c>
      <c r="G2627" s="129">
        <v>9350</v>
      </c>
      <c r="H2627" s="150" t="s">
        <v>926</v>
      </c>
    </row>
    <row r="2629" spans="4:8" ht="12.75">
      <c r="D2629" s="129">
        <v>367482.0877709389</v>
      </c>
      <c r="F2629" s="129">
        <v>11332.5</v>
      </c>
      <c r="G2629" s="129">
        <v>9425</v>
      </c>
      <c r="H2629" s="150" t="s">
        <v>927</v>
      </c>
    </row>
    <row r="2631" spans="4:8" ht="12.75">
      <c r="D2631" s="129">
        <v>361452.46815633774</v>
      </c>
      <c r="F2631" s="129">
        <v>11082.5</v>
      </c>
      <c r="G2631" s="129">
        <v>9295</v>
      </c>
      <c r="H2631" s="150" t="s">
        <v>928</v>
      </c>
    </row>
    <row r="2633" spans="1:10" ht="12.75">
      <c r="A2633" s="145" t="s">
        <v>22</v>
      </c>
      <c r="C2633" s="151" t="s">
        <v>23</v>
      </c>
      <c r="D2633" s="129">
        <v>361199.21166865027</v>
      </c>
      <c r="F2633" s="129">
        <v>11194.166666666668</v>
      </c>
      <c r="G2633" s="129">
        <v>9356.666666666666</v>
      </c>
      <c r="H2633" s="129">
        <v>350923.79500198364</v>
      </c>
      <c r="I2633" s="129">
        <v>-0.0001</v>
      </c>
      <c r="J2633" s="129">
        <v>-0.0001</v>
      </c>
    </row>
    <row r="2634" spans="1:8" ht="12.75">
      <c r="A2634" s="128">
        <v>38390.95349537037</v>
      </c>
      <c r="C2634" s="151" t="s">
        <v>24</v>
      </c>
      <c r="D2634" s="129">
        <v>6413.255811169955</v>
      </c>
      <c r="F2634" s="129">
        <v>127.11543310445562</v>
      </c>
      <c r="G2634" s="129">
        <v>65.2559065015063</v>
      </c>
      <c r="H2634" s="129">
        <v>6413.255811169955</v>
      </c>
    </row>
    <row r="2636" spans="3:8" ht="12.75">
      <c r="C2636" s="151" t="s">
        <v>25</v>
      </c>
      <c r="D2636" s="129">
        <v>1.7755453511491113</v>
      </c>
      <c r="F2636" s="129">
        <v>1.1355506567806652</v>
      </c>
      <c r="G2636" s="129">
        <v>0.6974268596527218</v>
      </c>
      <c r="H2636" s="129">
        <v>1.8275351807174278</v>
      </c>
    </row>
    <row r="2637" spans="1:10" ht="12.75">
      <c r="A2637" s="145" t="s">
        <v>14</v>
      </c>
      <c r="C2637" s="146" t="s">
        <v>15</v>
      </c>
      <c r="D2637" s="146" t="s">
        <v>16</v>
      </c>
      <c r="F2637" s="146" t="s">
        <v>17</v>
      </c>
      <c r="G2637" s="146" t="s">
        <v>18</v>
      </c>
      <c r="H2637" s="146" t="s">
        <v>19</v>
      </c>
      <c r="I2637" s="147" t="s">
        <v>20</v>
      </c>
      <c r="J2637" s="146" t="s">
        <v>21</v>
      </c>
    </row>
    <row r="2638" spans="1:8" ht="12.75">
      <c r="A2638" s="148" t="s">
        <v>133</v>
      </c>
      <c r="C2638" s="149">
        <v>259.9399999999441</v>
      </c>
      <c r="D2638" s="129">
        <v>3849668.4700546265</v>
      </c>
      <c r="F2638" s="129">
        <v>23875</v>
      </c>
      <c r="G2638" s="129">
        <v>21850</v>
      </c>
      <c r="H2638" s="150" t="s">
        <v>929</v>
      </c>
    </row>
    <row r="2640" spans="4:8" ht="12.75">
      <c r="D2640" s="129">
        <v>3820171.001853943</v>
      </c>
      <c r="F2640" s="129">
        <v>24225</v>
      </c>
      <c r="G2640" s="129">
        <v>21725</v>
      </c>
      <c r="H2640" s="150" t="s">
        <v>930</v>
      </c>
    </row>
    <row r="2642" spans="4:8" ht="12.75">
      <c r="D2642" s="129">
        <v>3795294.9697914124</v>
      </c>
      <c r="F2642" s="129">
        <v>24025</v>
      </c>
      <c r="G2642" s="129">
        <v>21500</v>
      </c>
      <c r="H2642" s="150" t="s">
        <v>931</v>
      </c>
    </row>
    <row r="2644" spans="1:10" ht="12.75">
      <c r="A2644" s="145" t="s">
        <v>22</v>
      </c>
      <c r="C2644" s="151" t="s">
        <v>23</v>
      </c>
      <c r="D2644" s="129">
        <v>3821711.480566661</v>
      </c>
      <c r="F2644" s="129">
        <v>24041.666666666664</v>
      </c>
      <c r="G2644" s="129">
        <v>21691.666666666664</v>
      </c>
      <c r="H2644" s="129">
        <v>3798832.9452131256</v>
      </c>
      <c r="I2644" s="129">
        <v>-0.0001</v>
      </c>
      <c r="J2644" s="129">
        <v>-0.0001</v>
      </c>
    </row>
    <row r="2645" spans="1:8" ht="12.75">
      <c r="A2645" s="128">
        <v>38390.95417824074</v>
      </c>
      <c r="C2645" s="151" t="s">
        <v>24</v>
      </c>
      <c r="D2645" s="129">
        <v>27219.463417133462</v>
      </c>
      <c r="F2645" s="129">
        <v>175.5942292142123</v>
      </c>
      <c r="G2645" s="129">
        <v>177.3649721149397</v>
      </c>
      <c r="H2645" s="129">
        <v>27219.463417133462</v>
      </c>
    </row>
    <row r="2647" spans="3:8" ht="12.75">
      <c r="C2647" s="151" t="s">
        <v>25</v>
      </c>
      <c r="D2647" s="129">
        <v>0.7122322958063155</v>
      </c>
      <c r="F2647" s="129">
        <v>0.730374610249757</v>
      </c>
      <c r="G2647" s="129">
        <v>0.8176641050246934</v>
      </c>
      <c r="H2647" s="129">
        <v>0.716521726795922</v>
      </c>
    </row>
    <row r="2648" spans="1:10" ht="12.75">
      <c r="A2648" s="145" t="s">
        <v>14</v>
      </c>
      <c r="C2648" s="146" t="s">
        <v>15</v>
      </c>
      <c r="D2648" s="146" t="s">
        <v>16</v>
      </c>
      <c r="F2648" s="146" t="s">
        <v>17</v>
      </c>
      <c r="G2648" s="146" t="s">
        <v>18</v>
      </c>
      <c r="H2648" s="146" t="s">
        <v>19</v>
      </c>
      <c r="I2648" s="147" t="s">
        <v>20</v>
      </c>
      <c r="J2648" s="146" t="s">
        <v>21</v>
      </c>
    </row>
    <row r="2649" spans="1:8" ht="12.75">
      <c r="A2649" s="148" t="s">
        <v>135</v>
      </c>
      <c r="C2649" s="149">
        <v>285.2129999999888</v>
      </c>
      <c r="D2649" s="129">
        <v>618609.1622896194</v>
      </c>
      <c r="F2649" s="129">
        <v>11575</v>
      </c>
      <c r="G2649" s="129">
        <v>11175</v>
      </c>
      <c r="H2649" s="150" t="s">
        <v>932</v>
      </c>
    </row>
    <row r="2651" spans="4:8" ht="12.75">
      <c r="D2651" s="129">
        <v>668518.5943698883</v>
      </c>
      <c r="F2651" s="129">
        <v>11925</v>
      </c>
      <c r="G2651" s="129">
        <v>11150</v>
      </c>
      <c r="H2651" s="150" t="s">
        <v>933</v>
      </c>
    </row>
    <row r="2653" spans="4:8" ht="12.75">
      <c r="D2653" s="129">
        <v>665784.7583246231</v>
      </c>
      <c r="F2653" s="129">
        <v>11775</v>
      </c>
      <c r="G2653" s="129">
        <v>11150</v>
      </c>
      <c r="H2653" s="150" t="s">
        <v>934</v>
      </c>
    </row>
    <row r="2655" spans="1:10" ht="12.75">
      <c r="A2655" s="145" t="s">
        <v>22</v>
      </c>
      <c r="C2655" s="151" t="s">
        <v>23</v>
      </c>
      <c r="D2655" s="129">
        <v>650970.8383280436</v>
      </c>
      <c r="F2655" s="129">
        <v>11758.333333333332</v>
      </c>
      <c r="G2655" s="129">
        <v>11158.333333333332</v>
      </c>
      <c r="H2655" s="129">
        <v>639544.2182389387</v>
      </c>
      <c r="I2655" s="129">
        <v>-0.0001</v>
      </c>
      <c r="J2655" s="129">
        <v>-0.0001</v>
      </c>
    </row>
    <row r="2656" spans="1:8" ht="12.75">
      <c r="A2656" s="128">
        <v>38390.95484953704</v>
      </c>
      <c r="C2656" s="151" t="s">
        <v>24</v>
      </c>
      <c r="D2656" s="129">
        <v>28059.348208620315</v>
      </c>
      <c r="F2656" s="129">
        <v>175.5942292142123</v>
      </c>
      <c r="G2656" s="129">
        <v>14.433756729740642</v>
      </c>
      <c r="H2656" s="129">
        <v>28059.348208620315</v>
      </c>
    </row>
    <row r="2658" spans="3:8" ht="12.75">
      <c r="C2658" s="151" t="s">
        <v>25</v>
      </c>
      <c r="D2658" s="129">
        <v>4.310384821643943</v>
      </c>
      <c r="F2658" s="129">
        <v>1.4933598515737412</v>
      </c>
      <c r="G2658" s="129">
        <v>0.12935405583038664</v>
      </c>
      <c r="H2658" s="129">
        <v>4.387397682350266</v>
      </c>
    </row>
    <row r="2659" spans="1:10" ht="12.75">
      <c r="A2659" s="145" t="s">
        <v>14</v>
      </c>
      <c r="C2659" s="146" t="s">
        <v>15</v>
      </c>
      <c r="D2659" s="146" t="s">
        <v>16</v>
      </c>
      <c r="F2659" s="146" t="s">
        <v>17</v>
      </c>
      <c r="G2659" s="146" t="s">
        <v>18</v>
      </c>
      <c r="H2659" s="146" t="s">
        <v>19</v>
      </c>
      <c r="I2659" s="147" t="s">
        <v>20</v>
      </c>
      <c r="J2659" s="146" t="s">
        <v>21</v>
      </c>
    </row>
    <row r="2660" spans="1:8" ht="12.75">
      <c r="A2660" s="148" t="s">
        <v>131</v>
      </c>
      <c r="C2660" s="149">
        <v>288.1579999998212</v>
      </c>
      <c r="D2660" s="129">
        <v>357250.4097943306</v>
      </c>
      <c r="F2660" s="129">
        <v>3800</v>
      </c>
      <c r="G2660" s="129">
        <v>3559.9999999962747</v>
      </c>
      <c r="H2660" s="150" t="s">
        <v>935</v>
      </c>
    </row>
    <row r="2662" spans="4:8" ht="12.75">
      <c r="D2662" s="129">
        <v>365797.6141271591</v>
      </c>
      <c r="F2662" s="129">
        <v>3800</v>
      </c>
      <c r="G2662" s="129">
        <v>3559.9999999962747</v>
      </c>
      <c r="H2662" s="150" t="s">
        <v>936</v>
      </c>
    </row>
    <row r="2664" spans="4:8" ht="12.75">
      <c r="D2664" s="129">
        <v>361759.5060939789</v>
      </c>
      <c r="F2664" s="129">
        <v>3800</v>
      </c>
      <c r="G2664" s="129">
        <v>3559.9999999962747</v>
      </c>
      <c r="H2664" s="150" t="s">
        <v>937</v>
      </c>
    </row>
    <row r="2666" spans="1:10" ht="12.75">
      <c r="A2666" s="145" t="s">
        <v>22</v>
      </c>
      <c r="C2666" s="151" t="s">
        <v>23</v>
      </c>
      <c r="D2666" s="129">
        <v>361602.51000515616</v>
      </c>
      <c r="F2666" s="129">
        <v>3800</v>
      </c>
      <c r="G2666" s="129">
        <v>3559.9999999962747</v>
      </c>
      <c r="H2666" s="129">
        <v>357924.3684122377</v>
      </c>
      <c r="I2666" s="129">
        <v>-0.0001</v>
      </c>
      <c r="J2666" s="129">
        <v>-0.0001</v>
      </c>
    </row>
    <row r="2667" spans="1:8" ht="12.75">
      <c r="A2667" s="128">
        <v>38390.95527777778</v>
      </c>
      <c r="C2667" s="151" t="s">
        <v>24</v>
      </c>
      <c r="D2667" s="129">
        <v>4275.764411853987</v>
      </c>
      <c r="G2667" s="129">
        <v>5.638186222554939E-05</v>
      </c>
      <c r="H2667" s="129">
        <v>4275.764411853987</v>
      </c>
    </row>
    <row r="2669" spans="3:8" ht="12.75">
      <c r="C2669" s="151" t="s">
        <v>25</v>
      </c>
      <c r="D2669" s="129">
        <v>1.182448764471524</v>
      </c>
      <c r="F2669" s="129">
        <v>0</v>
      </c>
      <c r="G2669" s="129">
        <v>1.5837601748766399E-06</v>
      </c>
      <c r="H2669" s="129">
        <v>1.1945999739613693</v>
      </c>
    </row>
    <row r="2670" spans="1:10" ht="12.75">
      <c r="A2670" s="145" t="s">
        <v>14</v>
      </c>
      <c r="C2670" s="146" t="s">
        <v>15</v>
      </c>
      <c r="D2670" s="146" t="s">
        <v>16</v>
      </c>
      <c r="F2670" s="146" t="s">
        <v>17</v>
      </c>
      <c r="G2670" s="146" t="s">
        <v>18</v>
      </c>
      <c r="H2670" s="146" t="s">
        <v>19</v>
      </c>
      <c r="I2670" s="147" t="s">
        <v>20</v>
      </c>
      <c r="J2670" s="146" t="s">
        <v>21</v>
      </c>
    </row>
    <row r="2671" spans="1:8" ht="12.75">
      <c r="A2671" s="148" t="s">
        <v>132</v>
      </c>
      <c r="C2671" s="149">
        <v>334.94100000010803</v>
      </c>
      <c r="D2671" s="129">
        <v>1430259.9905147552</v>
      </c>
      <c r="F2671" s="129">
        <v>29700</v>
      </c>
      <c r="G2671" s="129">
        <v>172200</v>
      </c>
      <c r="H2671" s="150" t="s">
        <v>938</v>
      </c>
    </row>
    <row r="2673" spans="4:8" ht="12.75">
      <c r="D2673" s="129">
        <v>1421371.5474510193</v>
      </c>
      <c r="F2673" s="129">
        <v>29800</v>
      </c>
      <c r="G2673" s="129">
        <v>179300</v>
      </c>
      <c r="H2673" s="150" t="s">
        <v>939</v>
      </c>
    </row>
    <row r="2675" spans="4:8" ht="12.75">
      <c r="D2675" s="129">
        <v>1385797.4976577759</v>
      </c>
      <c r="F2675" s="129">
        <v>30100</v>
      </c>
      <c r="G2675" s="129">
        <v>194000</v>
      </c>
      <c r="H2675" s="150" t="s">
        <v>940</v>
      </c>
    </row>
    <row r="2677" spans="1:10" ht="12.75">
      <c r="A2677" s="145" t="s">
        <v>22</v>
      </c>
      <c r="C2677" s="151" t="s">
        <v>23</v>
      </c>
      <c r="D2677" s="129">
        <v>1412476.34520785</v>
      </c>
      <c r="F2677" s="129">
        <v>29866.666666666664</v>
      </c>
      <c r="G2677" s="129">
        <v>181833.3333333333</v>
      </c>
      <c r="H2677" s="129">
        <v>1274105.4785411835</v>
      </c>
      <c r="I2677" s="129">
        <v>-0.0001</v>
      </c>
      <c r="J2677" s="129">
        <v>-0.0001</v>
      </c>
    </row>
    <row r="2678" spans="1:8" ht="12.75">
      <c r="A2678" s="128">
        <v>38390.95575231482</v>
      </c>
      <c r="C2678" s="151" t="s">
        <v>24</v>
      </c>
      <c r="D2678" s="129">
        <v>23528.106276846494</v>
      </c>
      <c r="F2678" s="129">
        <v>208.16659994661327</v>
      </c>
      <c r="G2678" s="129">
        <v>11118.60302975753</v>
      </c>
      <c r="H2678" s="129">
        <v>23528.106276846494</v>
      </c>
    </row>
    <row r="2680" spans="3:8" ht="12.75">
      <c r="C2680" s="151" t="s">
        <v>25</v>
      </c>
      <c r="D2680" s="129">
        <v>1.6657345347177668</v>
      </c>
      <c r="F2680" s="129">
        <v>0.6969863837498214</v>
      </c>
      <c r="G2680" s="129">
        <v>6.114722106191127</v>
      </c>
      <c r="H2680" s="129">
        <v>1.8466372426076954</v>
      </c>
    </row>
    <row r="2681" spans="1:10" ht="12.75">
      <c r="A2681" s="145" t="s">
        <v>14</v>
      </c>
      <c r="C2681" s="146" t="s">
        <v>15</v>
      </c>
      <c r="D2681" s="146" t="s">
        <v>16</v>
      </c>
      <c r="F2681" s="146" t="s">
        <v>17</v>
      </c>
      <c r="G2681" s="146" t="s">
        <v>18</v>
      </c>
      <c r="H2681" s="146" t="s">
        <v>19</v>
      </c>
      <c r="I2681" s="147" t="s">
        <v>20</v>
      </c>
      <c r="J2681" s="146" t="s">
        <v>21</v>
      </c>
    </row>
    <row r="2682" spans="1:8" ht="12.75">
      <c r="A2682" s="148" t="s">
        <v>136</v>
      </c>
      <c r="C2682" s="149">
        <v>393.36599999992177</v>
      </c>
      <c r="D2682" s="129">
        <v>3653539.7879371643</v>
      </c>
      <c r="F2682" s="129">
        <v>13700</v>
      </c>
      <c r="G2682" s="129">
        <v>15800</v>
      </c>
      <c r="H2682" s="150" t="s">
        <v>941</v>
      </c>
    </row>
    <row r="2684" spans="4:8" ht="12.75">
      <c r="D2684" s="129">
        <v>3893199.6021881104</v>
      </c>
      <c r="F2684" s="129">
        <v>13600</v>
      </c>
      <c r="G2684" s="129">
        <v>14800</v>
      </c>
      <c r="H2684" s="150" t="s">
        <v>942</v>
      </c>
    </row>
    <row r="2686" spans="4:8" ht="12.75">
      <c r="D2686" s="129">
        <v>3933542.699661255</v>
      </c>
      <c r="F2686" s="129">
        <v>13700</v>
      </c>
      <c r="G2686" s="129">
        <v>15700</v>
      </c>
      <c r="H2686" s="150" t="s">
        <v>943</v>
      </c>
    </row>
    <row r="2688" spans="1:10" ht="12.75">
      <c r="A2688" s="145" t="s">
        <v>22</v>
      </c>
      <c r="C2688" s="151" t="s">
        <v>23</v>
      </c>
      <c r="D2688" s="129">
        <v>3826760.6965955095</v>
      </c>
      <c r="F2688" s="129">
        <v>13666.666666666668</v>
      </c>
      <c r="G2688" s="129">
        <v>15433.333333333332</v>
      </c>
      <c r="H2688" s="129">
        <v>3812210.6965955095</v>
      </c>
      <c r="I2688" s="129">
        <v>-0.0001</v>
      </c>
      <c r="J2688" s="129">
        <v>-0.0001</v>
      </c>
    </row>
    <row r="2689" spans="1:8" ht="12.75">
      <c r="A2689" s="128">
        <v>38390.95622685185</v>
      </c>
      <c r="C2689" s="151" t="s">
        <v>24</v>
      </c>
      <c r="D2689" s="129">
        <v>151363.81263613395</v>
      </c>
      <c r="F2689" s="129">
        <v>57.73502691896257</v>
      </c>
      <c r="G2689" s="129">
        <v>550.7570547286101</v>
      </c>
      <c r="H2689" s="129">
        <v>151363.81263613395</v>
      </c>
    </row>
    <row r="2691" spans="3:8" ht="12.75">
      <c r="C2691" s="151" t="s">
        <v>25</v>
      </c>
      <c r="D2691" s="129">
        <v>3.955403136934988</v>
      </c>
      <c r="F2691" s="129">
        <v>0.4224514164802138</v>
      </c>
      <c r="G2691" s="129">
        <v>3.568620225023392</v>
      </c>
      <c r="H2691" s="129">
        <v>3.9704996570968456</v>
      </c>
    </row>
    <row r="2692" spans="1:10" ht="12.75">
      <c r="A2692" s="145" t="s">
        <v>14</v>
      </c>
      <c r="C2692" s="146" t="s">
        <v>15</v>
      </c>
      <c r="D2692" s="146" t="s">
        <v>16</v>
      </c>
      <c r="F2692" s="146" t="s">
        <v>17</v>
      </c>
      <c r="G2692" s="146" t="s">
        <v>18</v>
      </c>
      <c r="H2692" s="146" t="s">
        <v>19</v>
      </c>
      <c r="I2692" s="147" t="s">
        <v>20</v>
      </c>
      <c r="J2692" s="146" t="s">
        <v>21</v>
      </c>
    </row>
    <row r="2693" spans="1:8" ht="12.75">
      <c r="A2693" s="148" t="s">
        <v>130</v>
      </c>
      <c r="C2693" s="149">
        <v>396.15199999976903</v>
      </c>
      <c r="D2693" s="129">
        <v>4190719.288986206</v>
      </c>
      <c r="F2693" s="129">
        <v>80500</v>
      </c>
      <c r="G2693" s="129">
        <v>82400</v>
      </c>
      <c r="H2693" s="150" t="s">
        <v>944</v>
      </c>
    </row>
    <row r="2695" spans="4:8" ht="12.75">
      <c r="D2695" s="129">
        <v>4241718.271903992</v>
      </c>
      <c r="F2695" s="129">
        <v>79600</v>
      </c>
      <c r="G2695" s="129">
        <v>81500</v>
      </c>
      <c r="H2695" s="150" t="s">
        <v>945</v>
      </c>
    </row>
    <row r="2697" spans="4:8" ht="12.75">
      <c r="D2697" s="129">
        <v>4108709.782470703</v>
      </c>
      <c r="F2697" s="129">
        <v>79200</v>
      </c>
      <c r="G2697" s="129">
        <v>83300</v>
      </c>
      <c r="H2697" s="150" t="s">
        <v>946</v>
      </c>
    </row>
    <row r="2699" spans="1:10" ht="12.75">
      <c r="A2699" s="145" t="s">
        <v>22</v>
      </c>
      <c r="C2699" s="151" t="s">
        <v>23</v>
      </c>
      <c r="D2699" s="129">
        <v>4180382.4477869673</v>
      </c>
      <c r="F2699" s="129">
        <v>79766.66666666667</v>
      </c>
      <c r="G2699" s="129">
        <v>82400</v>
      </c>
      <c r="H2699" s="129">
        <v>4099313.2048222423</v>
      </c>
      <c r="I2699" s="129">
        <v>-0.0001</v>
      </c>
      <c r="J2699" s="129">
        <v>-0.0001</v>
      </c>
    </row>
    <row r="2700" spans="1:8" ht="12.75">
      <c r="A2700" s="128">
        <v>38390.95670138889</v>
      </c>
      <c r="C2700" s="151" t="s">
        <v>24</v>
      </c>
      <c r="D2700" s="129">
        <v>67104.04071154483</v>
      </c>
      <c r="F2700" s="129">
        <v>665.8328118479393</v>
      </c>
      <c r="G2700" s="129">
        <v>900</v>
      </c>
      <c r="H2700" s="129">
        <v>67104.04071154483</v>
      </c>
    </row>
    <row r="2702" spans="3:8" ht="12.75">
      <c r="C2702" s="151" t="s">
        <v>25</v>
      </c>
      <c r="D2702" s="129">
        <v>1.6052129571797602</v>
      </c>
      <c r="F2702" s="129">
        <v>0.8347256312343576</v>
      </c>
      <c r="G2702" s="129">
        <v>1.092233009708738</v>
      </c>
      <c r="H2702" s="129">
        <v>1.6369581283178543</v>
      </c>
    </row>
    <row r="2703" spans="1:10" ht="12.75">
      <c r="A2703" s="145" t="s">
        <v>14</v>
      </c>
      <c r="C2703" s="146" t="s">
        <v>15</v>
      </c>
      <c r="D2703" s="146" t="s">
        <v>16</v>
      </c>
      <c r="F2703" s="146" t="s">
        <v>17</v>
      </c>
      <c r="G2703" s="146" t="s">
        <v>18</v>
      </c>
      <c r="H2703" s="146" t="s">
        <v>19</v>
      </c>
      <c r="I2703" s="147" t="s">
        <v>20</v>
      </c>
      <c r="J2703" s="146" t="s">
        <v>21</v>
      </c>
    </row>
    <row r="2704" spans="1:8" ht="12.75">
      <c r="A2704" s="148" t="s">
        <v>137</v>
      </c>
      <c r="C2704" s="149">
        <v>589.5920000001788</v>
      </c>
      <c r="D2704" s="129">
        <v>389968.86786079407</v>
      </c>
      <c r="F2704" s="129">
        <v>3540.0000000037253</v>
      </c>
      <c r="G2704" s="129">
        <v>3259.9999999962747</v>
      </c>
      <c r="H2704" s="150" t="s">
        <v>947</v>
      </c>
    </row>
    <row r="2706" spans="4:8" ht="12.75">
      <c r="D2706" s="129">
        <v>366683.55733442307</v>
      </c>
      <c r="F2706" s="129">
        <v>3400</v>
      </c>
      <c r="G2706" s="129">
        <v>3250</v>
      </c>
      <c r="H2706" s="150" t="s">
        <v>948</v>
      </c>
    </row>
    <row r="2708" spans="4:8" ht="12.75">
      <c r="D2708" s="129">
        <v>360637.5357284546</v>
      </c>
      <c r="F2708" s="129">
        <v>3520</v>
      </c>
      <c r="G2708" s="129">
        <v>3150</v>
      </c>
      <c r="H2708" s="150" t="s">
        <v>949</v>
      </c>
    </row>
    <row r="2710" spans="1:10" ht="12.75">
      <c r="A2710" s="145" t="s">
        <v>22</v>
      </c>
      <c r="C2710" s="151" t="s">
        <v>23</v>
      </c>
      <c r="D2710" s="129">
        <v>372429.9869745573</v>
      </c>
      <c r="F2710" s="129">
        <v>3486.6666666679084</v>
      </c>
      <c r="G2710" s="129">
        <v>3219.9999999987585</v>
      </c>
      <c r="H2710" s="129">
        <v>369076.6536412239</v>
      </c>
      <c r="I2710" s="129">
        <v>-0.0001</v>
      </c>
      <c r="J2710" s="129">
        <v>-0.0001</v>
      </c>
    </row>
    <row r="2711" spans="1:8" ht="12.75">
      <c r="A2711" s="128">
        <v>38390.9571875</v>
      </c>
      <c r="C2711" s="151" t="s">
        <v>24</v>
      </c>
      <c r="D2711" s="129">
        <v>15487.02203043477</v>
      </c>
      <c r="F2711" s="129">
        <v>75.71877794530512</v>
      </c>
      <c r="G2711" s="129">
        <v>60.82762530175406</v>
      </c>
      <c r="H2711" s="129">
        <v>15487.02203043477</v>
      </c>
    </row>
    <row r="2713" spans="3:8" ht="12.75">
      <c r="C2713" s="151" t="s">
        <v>25</v>
      </c>
      <c r="D2713" s="129">
        <v>4.158371391155667</v>
      </c>
      <c r="F2713" s="129">
        <v>2.1716666714706925</v>
      </c>
      <c r="G2713" s="129">
        <v>1.889056686390606</v>
      </c>
      <c r="H2713" s="129">
        <v>4.1961532591247455</v>
      </c>
    </row>
    <row r="2714" spans="1:10" ht="12.75">
      <c r="A2714" s="145" t="s">
        <v>14</v>
      </c>
      <c r="C2714" s="146" t="s">
        <v>15</v>
      </c>
      <c r="D2714" s="146" t="s">
        <v>16</v>
      </c>
      <c r="F2714" s="146" t="s">
        <v>17</v>
      </c>
      <c r="G2714" s="146" t="s">
        <v>18</v>
      </c>
      <c r="H2714" s="146" t="s">
        <v>19</v>
      </c>
      <c r="I2714" s="147" t="s">
        <v>20</v>
      </c>
      <c r="J2714" s="146" t="s">
        <v>21</v>
      </c>
    </row>
    <row r="2715" spans="1:8" ht="12.75">
      <c r="A2715" s="148" t="s">
        <v>138</v>
      </c>
      <c r="C2715" s="149">
        <v>766.4900000002235</v>
      </c>
      <c r="D2715" s="129">
        <v>22830.570149809122</v>
      </c>
      <c r="F2715" s="129">
        <v>1975</v>
      </c>
      <c r="G2715" s="129">
        <v>2112</v>
      </c>
      <c r="H2715" s="150" t="s">
        <v>950</v>
      </c>
    </row>
    <row r="2717" spans="4:8" ht="12.75">
      <c r="D2717" s="129">
        <v>23890.132621884346</v>
      </c>
      <c r="F2717" s="129">
        <v>1951.9999999981374</v>
      </c>
      <c r="G2717" s="129">
        <v>1959</v>
      </c>
      <c r="H2717" s="150" t="s">
        <v>951</v>
      </c>
    </row>
    <row r="2719" spans="4:8" ht="12.75">
      <c r="D2719" s="129">
        <v>23062.398347616196</v>
      </c>
      <c r="F2719" s="129">
        <v>2127</v>
      </c>
      <c r="G2719" s="129">
        <v>2170</v>
      </c>
      <c r="H2719" s="150" t="s">
        <v>952</v>
      </c>
    </row>
    <row r="2721" spans="1:10" ht="12.75">
      <c r="A2721" s="145" t="s">
        <v>22</v>
      </c>
      <c r="C2721" s="151" t="s">
        <v>23</v>
      </c>
      <c r="D2721" s="129">
        <v>23261.033706436552</v>
      </c>
      <c r="F2721" s="129">
        <v>2017.9999999993793</v>
      </c>
      <c r="G2721" s="129">
        <v>2080.3333333333335</v>
      </c>
      <c r="H2721" s="129">
        <v>21210.650779607586</v>
      </c>
      <c r="I2721" s="129">
        <v>-0.0001</v>
      </c>
      <c r="J2721" s="129">
        <v>-0.0001</v>
      </c>
    </row>
    <row r="2722" spans="1:8" ht="12.75">
      <c r="A2722" s="128">
        <v>38390.95769675926</v>
      </c>
      <c r="C2722" s="151" t="s">
        <v>24</v>
      </c>
      <c r="D2722" s="129">
        <v>557.0100200067309</v>
      </c>
      <c r="F2722" s="129">
        <v>95.09468965259406</v>
      </c>
      <c r="G2722" s="129">
        <v>109.00611603636436</v>
      </c>
      <c r="H2722" s="129">
        <v>557.0100200067309</v>
      </c>
    </row>
    <row r="2724" spans="3:8" ht="12.75">
      <c r="C2724" s="151" t="s">
        <v>25</v>
      </c>
      <c r="D2724" s="129">
        <v>2.394605618290304</v>
      </c>
      <c r="F2724" s="129">
        <v>4.712323570496696</v>
      </c>
      <c r="G2724" s="129">
        <v>5.239838937815945</v>
      </c>
      <c r="H2724" s="129">
        <v>2.626086421366445</v>
      </c>
    </row>
    <row r="2725" spans="1:16" ht="12.75">
      <c r="A2725" s="139" t="s">
        <v>83</v>
      </c>
      <c r="B2725" s="134" t="s">
        <v>55</v>
      </c>
      <c r="D2725" s="139" t="s">
        <v>84</v>
      </c>
      <c r="E2725" s="134" t="s">
        <v>85</v>
      </c>
      <c r="F2725" s="135" t="s">
        <v>196</v>
      </c>
      <c r="G2725" s="140" t="s">
        <v>87</v>
      </c>
      <c r="H2725" s="141">
        <v>2</v>
      </c>
      <c r="I2725" s="142" t="s">
        <v>88</v>
      </c>
      <c r="J2725" s="141">
        <v>9</v>
      </c>
      <c r="K2725" s="140" t="s">
        <v>89</v>
      </c>
      <c r="L2725" s="143">
        <v>1</v>
      </c>
      <c r="M2725" s="140" t="s">
        <v>90</v>
      </c>
      <c r="N2725" s="144">
        <v>1</v>
      </c>
      <c r="O2725" s="140" t="s">
        <v>91</v>
      </c>
      <c r="P2725" s="144">
        <v>1</v>
      </c>
    </row>
    <row r="2727" spans="1:10" ht="12.75">
      <c r="A2727" s="145" t="s">
        <v>14</v>
      </c>
      <c r="C2727" s="146" t="s">
        <v>15</v>
      </c>
      <c r="D2727" s="146" t="s">
        <v>16</v>
      </c>
      <c r="F2727" s="146" t="s">
        <v>17</v>
      </c>
      <c r="G2727" s="146" t="s">
        <v>18</v>
      </c>
      <c r="H2727" s="146" t="s">
        <v>19</v>
      </c>
      <c r="I2727" s="147" t="s">
        <v>20</v>
      </c>
      <c r="J2727" s="146" t="s">
        <v>21</v>
      </c>
    </row>
    <row r="2728" spans="1:8" ht="12.75">
      <c r="A2728" s="148" t="s">
        <v>115</v>
      </c>
      <c r="C2728" s="149">
        <v>178.2290000000503</v>
      </c>
      <c r="D2728" s="129">
        <v>291</v>
      </c>
      <c r="F2728" s="129">
        <v>268</v>
      </c>
      <c r="G2728" s="129">
        <v>272</v>
      </c>
      <c r="H2728" s="150" t="s">
        <v>953</v>
      </c>
    </row>
    <row r="2730" spans="4:8" ht="12.75">
      <c r="D2730" s="129">
        <v>318.6590421372093</v>
      </c>
      <c r="F2730" s="129">
        <v>283</v>
      </c>
      <c r="G2730" s="129">
        <v>282</v>
      </c>
      <c r="H2730" s="150" t="s">
        <v>1176</v>
      </c>
    </row>
    <row r="2732" spans="4:8" ht="12.75">
      <c r="D2732" s="129">
        <v>256</v>
      </c>
      <c r="F2732" s="129">
        <v>263</v>
      </c>
      <c r="G2732" s="129">
        <v>231.00000000023283</v>
      </c>
      <c r="H2732" s="150" t="s">
        <v>1177</v>
      </c>
    </row>
    <row r="2734" spans="1:8" ht="12.75">
      <c r="A2734" s="145" t="s">
        <v>22</v>
      </c>
      <c r="C2734" s="151" t="s">
        <v>23</v>
      </c>
      <c r="D2734" s="129">
        <v>288.55301404573646</v>
      </c>
      <c r="F2734" s="129">
        <v>271.3333333333333</v>
      </c>
      <c r="G2734" s="129">
        <v>261.6666666667443</v>
      </c>
      <c r="H2734" s="129">
        <v>23.340102810429702</v>
      </c>
    </row>
    <row r="2735" spans="1:8" ht="12.75">
      <c r="A2735" s="128">
        <v>38390.959965277776</v>
      </c>
      <c r="C2735" s="151" t="s">
        <v>24</v>
      </c>
      <c r="D2735" s="129">
        <v>31.401109782671824</v>
      </c>
      <c r="F2735" s="129">
        <v>10.408329997330663</v>
      </c>
      <c r="G2735" s="129">
        <v>27.02468007814719</v>
      </c>
      <c r="H2735" s="129">
        <v>31.401109782671824</v>
      </c>
    </row>
    <row r="2737" spans="3:8" ht="12.75">
      <c r="C2737" s="151" t="s">
        <v>25</v>
      </c>
      <c r="D2737" s="129">
        <v>10.882267123952017</v>
      </c>
      <c r="F2737" s="129">
        <v>3.8359938565100733</v>
      </c>
      <c r="G2737" s="129">
        <v>10.32790321457548</v>
      </c>
      <c r="H2737" s="129">
        <v>134.53715280397137</v>
      </c>
    </row>
    <row r="2738" spans="1:10" ht="12.75">
      <c r="A2738" s="145" t="s">
        <v>14</v>
      </c>
      <c r="C2738" s="146" t="s">
        <v>15</v>
      </c>
      <c r="D2738" s="146" t="s">
        <v>16</v>
      </c>
      <c r="F2738" s="146" t="s">
        <v>17</v>
      </c>
      <c r="G2738" s="146" t="s">
        <v>18</v>
      </c>
      <c r="H2738" s="146" t="s">
        <v>19</v>
      </c>
      <c r="I2738" s="147" t="s">
        <v>20</v>
      </c>
      <c r="J2738" s="146" t="s">
        <v>21</v>
      </c>
    </row>
    <row r="2739" spans="1:8" ht="12.75">
      <c r="A2739" s="148" t="s">
        <v>131</v>
      </c>
      <c r="C2739" s="149">
        <v>251.61100000003353</v>
      </c>
      <c r="D2739" s="129">
        <v>3787667.0380096436</v>
      </c>
      <c r="F2739" s="129">
        <v>25700</v>
      </c>
      <c r="G2739" s="129">
        <v>23100</v>
      </c>
      <c r="H2739" s="150" t="s">
        <v>1178</v>
      </c>
    </row>
    <row r="2741" spans="4:8" ht="12.75">
      <c r="D2741" s="129">
        <v>3717304.591144562</v>
      </c>
      <c r="F2741" s="129">
        <v>26100</v>
      </c>
      <c r="G2741" s="129">
        <v>23100</v>
      </c>
      <c r="H2741" s="150" t="s">
        <v>1179</v>
      </c>
    </row>
    <row r="2743" spans="4:8" ht="12.75">
      <c r="D2743" s="129">
        <v>3844296.392463684</v>
      </c>
      <c r="F2743" s="129">
        <v>25900</v>
      </c>
      <c r="G2743" s="129">
        <v>23500</v>
      </c>
      <c r="H2743" s="150" t="s">
        <v>1180</v>
      </c>
    </row>
    <row r="2745" spans="1:10" ht="12.75">
      <c r="A2745" s="145" t="s">
        <v>22</v>
      </c>
      <c r="C2745" s="151" t="s">
        <v>23</v>
      </c>
      <c r="D2745" s="129">
        <v>3783089.340539296</v>
      </c>
      <c r="F2745" s="129">
        <v>25900</v>
      </c>
      <c r="G2745" s="129">
        <v>23233.333333333336</v>
      </c>
      <c r="H2745" s="129">
        <v>3758535.8173556537</v>
      </c>
      <c r="I2745" s="129">
        <v>-0.0001</v>
      </c>
      <c r="J2745" s="129">
        <v>-0.0001</v>
      </c>
    </row>
    <row r="2746" spans="1:8" ht="12.75">
      <c r="A2746" s="128">
        <v>38390.96047453704</v>
      </c>
      <c r="C2746" s="151" t="s">
        <v>24</v>
      </c>
      <c r="D2746" s="129">
        <v>63619.54012848568</v>
      </c>
      <c r="F2746" s="129">
        <v>200</v>
      </c>
      <c r="G2746" s="129">
        <v>230.94010767585027</v>
      </c>
      <c r="H2746" s="129">
        <v>63619.54012848568</v>
      </c>
    </row>
    <row r="2748" spans="3:8" ht="12.75">
      <c r="C2748" s="151" t="s">
        <v>25</v>
      </c>
      <c r="D2748" s="129">
        <v>1.681682202076053</v>
      </c>
      <c r="F2748" s="129">
        <v>0.7722007722007721</v>
      </c>
      <c r="G2748" s="129">
        <v>0.9940033328946208</v>
      </c>
      <c r="H2748" s="129">
        <v>1.6926681883597343</v>
      </c>
    </row>
    <row r="2749" spans="1:10" ht="12.75">
      <c r="A2749" s="145" t="s">
        <v>14</v>
      </c>
      <c r="C2749" s="146" t="s">
        <v>15</v>
      </c>
      <c r="D2749" s="146" t="s">
        <v>16</v>
      </c>
      <c r="F2749" s="146" t="s">
        <v>17</v>
      </c>
      <c r="G2749" s="146" t="s">
        <v>18</v>
      </c>
      <c r="H2749" s="146" t="s">
        <v>19</v>
      </c>
      <c r="I2749" s="147" t="s">
        <v>20</v>
      </c>
      <c r="J2749" s="146" t="s">
        <v>21</v>
      </c>
    </row>
    <row r="2750" spans="1:8" ht="12.75">
      <c r="A2750" s="148" t="s">
        <v>134</v>
      </c>
      <c r="C2750" s="149">
        <v>257.6099999998696</v>
      </c>
      <c r="D2750" s="129">
        <v>273637.37038087845</v>
      </c>
      <c r="F2750" s="129">
        <v>10070</v>
      </c>
      <c r="G2750" s="129">
        <v>8427.5</v>
      </c>
      <c r="H2750" s="150" t="s">
        <v>958</v>
      </c>
    </row>
    <row r="2752" spans="4:8" ht="12.75">
      <c r="D2752" s="129">
        <v>279225.50553512573</v>
      </c>
      <c r="F2752" s="129">
        <v>9952.5</v>
      </c>
      <c r="G2752" s="129">
        <v>8405</v>
      </c>
      <c r="H2752" s="150" t="s">
        <v>959</v>
      </c>
    </row>
    <row r="2754" spans="4:8" ht="12.75">
      <c r="D2754" s="129">
        <v>274623.3431072235</v>
      </c>
      <c r="F2754" s="129">
        <v>9927.5</v>
      </c>
      <c r="G2754" s="129">
        <v>8377.5</v>
      </c>
      <c r="H2754" s="150" t="s">
        <v>960</v>
      </c>
    </row>
    <row r="2756" spans="1:10" ht="12.75">
      <c r="A2756" s="145" t="s">
        <v>22</v>
      </c>
      <c r="C2756" s="151" t="s">
        <v>23</v>
      </c>
      <c r="D2756" s="129">
        <v>275828.7396744092</v>
      </c>
      <c r="F2756" s="129">
        <v>9983.333333333334</v>
      </c>
      <c r="G2756" s="129">
        <v>8403.333333333334</v>
      </c>
      <c r="H2756" s="129">
        <v>266635.4063410759</v>
      </c>
      <c r="I2756" s="129">
        <v>-0.0001</v>
      </c>
      <c r="J2756" s="129">
        <v>-0.0001</v>
      </c>
    </row>
    <row r="2757" spans="1:8" ht="12.75">
      <c r="A2757" s="128">
        <v>38390.961122685185</v>
      </c>
      <c r="C2757" s="151" t="s">
        <v>24</v>
      </c>
      <c r="D2757" s="129">
        <v>2982.7083814332022</v>
      </c>
      <c r="F2757" s="129">
        <v>76.08931155775649</v>
      </c>
      <c r="G2757" s="129">
        <v>25.041632002194532</v>
      </c>
      <c r="H2757" s="129">
        <v>2982.7083814332022</v>
      </c>
    </row>
    <row r="2759" spans="3:8" ht="12.75">
      <c r="C2759" s="151" t="s">
        <v>25</v>
      </c>
      <c r="D2759" s="129">
        <v>1.0813624370520705</v>
      </c>
      <c r="F2759" s="129">
        <v>0.762163387890716</v>
      </c>
      <c r="G2759" s="129">
        <v>0.2979964141474954</v>
      </c>
      <c r="H2759" s="129">
        <v>1.118646777771804</v>
      </c>
    </row>
    <row r="2760" spans="1:10" ht="12.75">
      <c r="A2760" s="145" t="s">
        <v>14</v>
      </c>
      <c r="C2760" s="146" t="s">
        <v>15</v>
      </c>
      <c r="D2760" s="146" t="s">
        <v>16</v>
      </c>
      <c r="F2760" s="146" t="s">
        <v>17</v>
      </c>
      <c r="G2760" s="146" t="s">
        <v>18</v>
      </c>
      <c r="H2760" s="146" t="s">
        <v>19</v>
      </c>
      <c r="I2760" s="147" t="s">
        <v>20</v>
      </c>
      <c r="J2760" s="146" t="s">
        <v>21</v>
      </c>
    </row>
    <row r="2761" spans="1:8" ht="12.75">
      <c r="A2761" s="148" t="s">
        <v>133</v>
      </c>
      <c r="C2761" s="149">
        <v>259.9399999999441</v>
      </c>
      <c r="D2761" s="129">
        <v>1953958.9139003754</v>
      </c>
      <c r="F2761" s="129">
        <v>18950</v>
      </c>
      <c r="G2761" s="129">
        <v>17350</v>
      </c>
      <c r="H2761" s="150" t="s">
        <v>961</v>
      </c>
    </row>
    <row r="2763" spans="4:8" ht="12.75">
      <c r="D2763" s="129">
        <v>1919462.1918640137</v>
      </c>
      <c r="F2763" s="129">
        <v>18725</v>
      </c>
      <c r="G2763" s="129">
        <v>17525</v>
      </c>
      <c r="H2763" s="150" t="s">
        <v>962</v>
      </c>
    </row>
    <row r="2765" spans="4:8" ht="12.75">
      <c r="D2765" s="129">
        <v>1923049.0321559906</v>
      </c>
      <c r="F2765" s="129">
        <v>19175</v>
      </c>
      <c r="G2765" s="129">
        <v>17550</v>
      </c>
      <c r="H2765" s="150" t="s">
        <v>963</v>
      </c>
    </row>
    <row r="2767" spans="1:10" ht="12.75">
      <c r="A2767" s="145" t="s">
        <v>22</v>
      </c>
      <c r="C2767" s="151" t="s">
        <v>23</v>
      </c>
      <c r="D2767" s="129">
        <v>1932156.7126401267</v>
      </c>
      <c r="F2767" s="129">
        <v>18950</v>
      </c>
      <c r="G2767" s="129">
        <v>17475</v>
      </c>
      <c r="H2767" s="129">
        <v>1913936.7631451772</v>
      </c>
      <c r="I2767" s="129">
        <v>-0.0001</v>
      </c>
      <c r="J2767" s="129">
        <v>-0.0001</v>
      </c>
    </row>
    <row r="2768" spans="1:8" ht="12.75">
      <c r="A2768" s="128">
        <v>38390.96178240741</v>
      </c>
      <c r="C2768" s="151" t="s">
        <v>24</v>
      </c>
      <c r="D2768" s="129">
        <v>18966.242133437154</v>
      </c>
      <c r="F2768" s="129">
        <v>225</v>
      </c>
      <c r="G2768" s="129">
        <v>108.97247358851683</v>
      </c>
      <c r="H2768" s="129">
        <v>18966.242133437154</v>
      </c>
    </row>
    <row r="2770" spans="3:8" ht="12.75">
      <c r="C2770" s="151" t="s">
        <v>25</v>
      </c>
      <c r="D2770" s="129">
        <v>0.9816099289131371</v>
      </c>
      <c r="F2770" s="129">
        <v>1.187335092348285</v>
      </c>
      <c r="G2770" s="129">
        <v>0.6235906929242739</v>
      </c>
      <c r="H2770" s="129">
        <v>0.9909544818121304</v>
      </c>
    </row>
    <row r="2771" spans="1:10" ht="12.75">
      <c r="A2771" s="145" t="s">
        <v>14</v>
      </c>
      <c r="C2771" s="146" t="s">
        <v>15</v>
      </c>
      <c r="D2771" s="146" t="s">
        <v>16</v>
      </c>
      <c r="F2771" s="146" t="s">
        <v>17</v>
      </c>
      <c r="G2771" s="146" t="s">
        <v>18</v>
      </c>
      <c r="H2771" s="146" t="s">
        <v>19</v>
      </c>
      <c r="I2771" s="147" t="s">
        <v>20</v>
      </c>
      <c r="J2771" s="146" t="s">
        <v>21</v>
      </c>
    </row>
    <row r="2772" spans="1:8" ht="12.75">
      <c r="A2772" s="148" t="s">
        <v>135</v>
      </c>
      <c r="C2772" s="149">
        <v>285.2129999999888</v>
      </c>
      <c r="D2772" s="129">
        <v>882647.6006059647</v>
      </c>
      <c r="F2772" s="129">
        <v>12575</v>
      </c>
      <c r="G2772" s="129">
        <v>11500</v>
      </c>
      <c r="H2772" s="150" t="s">
        <v>964</v>
      </c>
    </row>
    <row r="2774" spans="4:8" ht="12.75">
      <c r="D2774" s="129">
        <v>888124.8080425262</v>
      </c>
      <c r="F2774" s="129">
        <v>12600</v>
      </c>
      <c r="G2774" s="129">
        <v>11425</v>
      </c>
      <c r="H2774" s="150" t="s">
        <v>965</v>
      </c>
    </row>
    <row r="2776" spans="4:8" ht="12.75">
      <c r="D2776" s="129">
        <v>880890.1489534378</v>
      </c>
      <c r="F2776" s="129">
        <v>12575</v>
      </c>
      <c r="G2776" s="129">
        <v>11500</v>
      </c>
      <c r="H2776" s="150" t="s">
        <v>966</v>
      </c>
    </row>
    <row r="2778" spans="1:10" ht="12.75">
      <c r="A2778" s="145" t="s">
        <v>22</v>
      </c>
      <c r="C2778" s="151" t="s">
        <v>23</v>
      </c>
      <c r="D2778" s="129">
        <v>883887.5192006428</v>
      </c>
      <c r="F2778" s="129">
        <v>12583.333333333332</v>
      </c>
      <c r="G2778" s="129">
        <v>11475</v>
      </c>
      <c r="H2778" s="129">
        <v>871916.9339434538</v>
      </c>
      <c r="I2778" s="129">
        <v>-0.0001</v>
      </c>
      <c r="J2778" s="129">
        <v>-0.0001</v>
      </c>
    </row>
    <row r="2779" spans="1:8" ht="12.75">
      <c r="A2779" s="128">
        <v>38390.96246527778</v>
      </c>
      <c r="C2779" s="151" t="s">
        <v>24</v>
      </c>
      <c r="D2779" s="129">
        <v>3773.3435604248916</v>
      </c>
      <c r="F2779" s="129">
        <v>14.433756729740642</v>
      </c>
      <c r="G2779" s="129">
        <v>43.30127018922193</v>
      </c>
      <c r="H2779" s="129">
        <v>3773.3435604248916</v>
      </c>
    </row>
    <row r="2781" spans="3:8" ht="12.75">
      <c r="C2781" s="151" t="s">
        <v>25</v>
      </c>
      <c r="D2781" s="129">
        <v>0.42690313851669415</v>
      </c>
      <c r="F2781" s="129">
        <v>0.11470535149462764</v>
      </c>
      <c r="G2781" s="129">
        <v>0.37735311711740244</v>
      </c>
      <c r="H2781" s="129">
        <v>0.43276411014969496</v>
      </c>
    </row>
    <row r="2782" spans="1:10" ht="12.75">
      <c r="A2782" s="145" t="s">
        <v>14</v>
      </c>
      <c r="C2782" s="146" t="s">
        <v>15</v>
      </c>
      <c r="D2782" s="146" t="s">
        <v>16</v>
      </c>
      <c r="F2782" s="146" t="s">
        <v>17</v>
      </c>
      <c r="G2782" s="146" t="s">
        <v>18</v>
      </c>
      <c r="H2782" s="146" t="s">
        <v>19</v>
      </c>
      <c r="I2782" s="147" t="s">
        <v>20</v>
      </c>
      <c r="J2782" s="146" t="s">
        <v>21</v>
      </c>
    </row>
    <row r="2783" spans="1:8" ht="12.75">
      <c r="A2783" s="148" t="s">
        <v>131</v>
      </c>
      <c r="C2783" s="149">
        <v>288.1579999998212</v>
      </c>
      <c r="D2783" s="129">
        <v>389794.9373860359</v>
      </c>
      <c r="F2783" s="129">
        <v>3770</v>
      </c>
      <c r="G2783" s="129">
        <v>3409.9999999962747</v>
      </c>
      <c r="H2783" s="150" t="s">
        <v>967</v>
      </c>
    </row>
    <row r="2785" spans="4:8" ht="12.75">
      <c r="D2785" s="129">
        <v>396061.1975569725</v>
      </c>
      <c r="F2785" s="129">
        <v>3770</v>
      </c>
      <c r="G2785" s="129">
        <v>3409.9999999962747</v>
      </c>
      <c r="H2785" s="150" t="s">
        <v>968</v>
      </c>
    </row>
    <row r="2787" spans="4:8" ht="12.75">
      <c r="D2787" s="129">
        <v>394493.1962046623</v>
      </c>
      <c r="F2787" s="129">
        <v>3770</v>
      </c>
      <c r="G2787" s="129">
        <v>3409.9999999962747</v>
      </c>
      <c r="H2787" s="150" t="s">
        <v>969</v>
      </c>
    </row>
    <row r="2789" spans="1:10" ht="12.75">
      <c r="A2789" s="145" t="s">
        <v>22</v>
      </c>
      <c r="C2789" s="151" t="s">
        <v>23</v>
      </c>
      <c r="D2789" s="129">
        <v>393449.77704922354</v>
      </c>
      <c r="F2789" s="129">
        <v>3770</v>
      </c>
      <c r="G2789" s="129">
        <v>3409.9999999962747</v>
      </c>
      <c r="H2789" s="129">
        <v>389862.5646598449</v>
      </c>
      <c r="I2789" s="129">
        <v>-0.0001</v>
      </c>
      <c r="J2789" s="129">
        <v>-0.0001</v>
      </c>
    </row>
    <row r="2790" spans="1:8" ht="12.75">
      <c r="A2790" s="128">
        <v>38390.96288194445</v>
      </c>
      <c r="C2790" s="151" t="s">
        <v>24</v>
      </c>
      <c r="D2790" s="129">
        <v>3260.8352891464347</v>
      </c>
      <c r="G2790" s="129">
        <v>5.638186222554939E-05</v>
      </c>
      <c r="H2790" s="129">
        <v>3260.8352891464347</v>
      </c>
    </row>
    <row r="2792" spans="3:8" ht="12.75">
      <c r="C2792" s="151" t="s">
        <v>25</v>
      </c>
      <c r="D2792" s="129">
        <v>0.8287805659980028</v>
      </c>
      <c r="F2792" s="129">
        <v>0</v>
      </c>
      <c r="G2792" s="129">
        <v>1.6534270447393246E-06</v>
      </c>
      <c r="H2792" s="129">
        <v>0.8364063607880671</v>
      </c>
    </row>
    <row r="2793" spans="1:10" ht="12.75">
      <c r="A2793" s="145" t="s">
        <v>14</v>
      </c>
      <c r="C2793" s="146" t="s">
        <v>15</v>
      </c>
      <c r="D2793" s="146" t="s">
        <v>16</v>
      </c>
      <c r="F2793" s="146" t="s">
        <v>17</v>
      </c>
      <c r="G2793" s="146" t="s">
        <v>18</v>
      </c>
      <c r="H2793" s="146" t="s">
        <v>19</v>
      </c>
      <c r="I2793" s="147" t="s">
        <v>20</v>
      </c>
      <c r="J2793" s="146" t="s">
        <v>21</v>
      </c>
    </row>
    <row r="2794" spans="1:8" ht="12.75">
      <c r="A2794" s="148" t="s">
        <v>132</v>
      </c>
      <c r="C2794" s="149">
        <v>334.94100000010803</v>
      </c>
      <c r="D2794" s="129">
        <v>187218.2239871025</v>
      </c>
      <c r="F2794" s="129">
        <v>25200</v>
      </c>
      <c r="G2794" s="129">
        <v>37100</v>
      </c>
      <c r="H2794" s="150" t="s">
        <v>970</v>
      </c>
    </row>
    <row r="2796" spans="4:8" ht="12.75">
      <c r="D2796" s="129">
        <v>190457.62186837196</v>
      </c>
      <c r="F2796" s="129">
        <v>24900</v>
      </c>
      <c r="G2796" s="129">
        <v>37200</v>
      </c>
      <c r="H2796" s="150" t="s">
        <v>971</v>
      </c>
    </row>
    <row r="2798" spans="4:8" ht="12.75">
      <c r="D2798" s="129">
        <v>184127.08064126968</v>
      </c>
      <c r="F2798" s="129">
        <v>24900</v>
      </c>
      <c r="G2798" s="129">
        <v>35600</v>
      </c>
      <c r="H2798" s="150" t="s">
        <v>972</v>
      </c>
    </row>
    <row r="2800" spans="1:10" ht="12.75">
      <c r="A2800" s="145" t="s">
        <v>22</v>
      </c>
      <c r="C2800" s="151" t="s">
        <v>23</v>
      </c>
      <c r="D2800" s="129">
        <v>187267.6421655814</v>
      </c>
      <c r="F2800" s="129">
        <v>25000</v>
      </c>
      <c r="G2800" s="129">
        <v>36633.333333333336</v>
      </c>
      <c r="H2800" s="129">
        <v>153961.4421655814</v>
      </c>
      <c r="I2800" s="129">
        <v>-0.0001</v>
      </c>
      <c r="J2800" s="129">
        <v>-0.0001</v>
      </c>
    </row>
    <row r="2801" spans="1:8" ht="12.75">
      <c r="A2801" s="128">
        <v>38390.963368055556</v>
      </c>
      <c r="C2801" s="151" t="s">
        <v>24</v>
      </c>
      <c r="D2801" s="129">
        <v>3165.559930610042</v>
      </c>
      <c r="F2801" s="129">
        <v>173.20508075688772</v>
      </c>
      <c r="G2801" s="129">
        <v>896.28864398325</v>
      </c>
      <c r="H2801" s="129">
        <v>3165.559930610042</v>
      </c>
    </row>
    <row r="2803" spans="3:8" ht="12.75">
      <c r="C2803" s="151" t="s">
        <v>25</v>
      </c>
      <c r="D2803" s="129">
        <v>1.6903934358350414</v>
      </c>
      <c r="F2803" s="129">
        <v>0.692820323027551</v>
      </c>
      <c r="G2803" s="129">
        <v>2.4466477997722937</v>
      </c>
      <c r="H2803" s="129">
        <v>2.056073186951294</v>
      </c>
    </row>
    <row r="2804" spans="1:10" ht="12.75">
      <c r="A2804" s="145" t="s">
        <v>14</v>
      </c>
      <c r="C2804" s="146" t="s">
        <v>15</v>
      </c>
      <c r="D2804" s="146" t="s">
        <v>16</v>
      </c>
      <c r="F2804" s="146" t="s">
        <v>17</v>
      </c>
      <c r="G2804" s="146" t="s">
        <v>18</v>
      </c>
      <c r="H2804" s="146" t="s">
        <v>19</v>
      </c>
      <c r="I2804" s="147" t="s">
        <v>20</v>
      </c>
      <c r="J2804" s="146" t="s">
        <v>21</v>
      </c>
    </row>
    <row r="2805" spans="1:8" ht="12.75">
      <c r="A2805" s="148" t="s">
        <v>136</v>
      </c>
      <c r="C2805" s="149">
        <v>393.36599999992177</v>
      </c>
      <c r="D2805" s="129">
        <v>4072166.951774597</v>
      </c>
      <c r="F2805" s="129">
        <v>13300</v>
      </c>
      <c r="G2805" s="129">
        <v>16700</v>
      </c>
      <c r="H2805" s="150" t="s">
        <v>973</v>
      </c>
    </row>
    <row r="2807" spans="4:8" ht="12.75">
      <c r="D2807" s="129">
        <v>4029028.3465003967</v>
      </c>
      <c r="F2807" s="129">
        <v>14000</v>
      </c>
      <c r="G2807" s="129">
        <v>16400</v>
      </c>
      <c r="H2807" s="150" t="s">
        <v>974</v>
      </c>
    </row>
    <row r="2809" spans="4:8" ht="12.75">
      <c r="D2809" s="129">
        <v>4455937.174163818</v>
      </c>
      <c r="F2809" s="129">
        <v>14500</v>
      </c>
      <c r="G2809" s="129">
        <v>16800</v>
      </c>
      <c r="H2809" s="150" t="s">
        <v>975</v>
      </c>
    </row>
    <row r="2811" spans="1:10" ht="12.75">
      <c r="A2811" s="145" t="s">
        <v>22</v>
      </c>
      <c r="C2811" s="151" t="s">
        <v>23</v>
      </c>
      <c r="D2811" s="129">
        <v>4185710.8241462708</v>
      </c>
      <c r="F2811" s="129">
        <v>13933.333333333332</v>
      </c>
      <c r="G2811" s="129">
        <v>16633.333333333332</v>
      </c>
      <c r="H2811" s="129">
        <v>4170427.4908129377</v>
      </c>
      <c r="I2811" s="129">
        <v>-0.0001</v>
      </c>
      <c r="J2811" s="129">
        <v>-0.0001</v>
      </c>
    </row>
    <row r="2812" spans="1:8" ht="12.75">
      <c r="A2812" s="128">
        <v>38390.963854166665</v>
      </c>
      <c r="C2812" s="151" t="s">
        <v>24</v>
      </c>
      <c r="D2812" s="129">
        <v>235014.7761293106</v>
      </c>
      <c r="F2812" s="129">
        <v>602.7713773341708</v>
      </c>
      <c r="G2812" s="129">
        <v>208.16659994661327</v>
      </c>
      <c r="H2812" s="129">
        <v>235014.7761293106</v>
      </c>
    </row>
    <row r="2814" spans="3:8" ht="12.75">
      <c r="C2814" s="151" t="s">
        <v>25</v>
      </c>
      <c r="D2814" s="129">
        <v>5.6146921276446475</v>
      </c>
      <c r="F2814" s="129">
        <v>4.326110363642376</v>
      </c>
      <c r="G2814" s="129">
        <v>1.2515026048894589</v>
      </c>
      <c r="H2814" s="129">
        <v>5.635268246409419</v>
      </c>
    </row>
    <row r="2815" spans="1:10" ht="12.75">
      <c r="A2815" s="145" t="s">
        <v>14</v>
      </c>
      <c r="C2815" s="146" t="s">
        <v>15</v>
      </c>
      <c r="D2815" s="146" t="s">
        <v>16</v>
      </c>
      <c r="F2815" s="146" t="s">
        <v>17</v>
      </c>
      <c r="G2815" s="146" t="s">
        <v>18</v>
      </c>
      <c r="H2815" s="146" t="s">
        <v>19</v>
      </c>
      <c r="I2815" s="147" t="s">
        <v>20</v>
      </c>
      <c r="J2815" s="146" t="s">
        <v>21</v>
      </c>
    </row>
    <row r="2816" spans="1:8" ht="12.75">
      <c r="A2816" s="148" t="s">
        <v>130</v>
      </c>
      <c r="C2816" s="149">
        <v>396.15199999976903</v>
      </c>
      <c r="D2816" s="129">
        <v>4782746.128059387</v>
      </c>
      <c r="F2816" s="129">
        <v>81200</v>
      </c>
      <c r="G2816" s="129">
        <v>83800</v>
      </c>
      <c r="H2816" s="150" t="s">
        <v>976</v>
      </c>
    </row>
    <row r="2818" spans="4:8" ht="12.75">
      <c r="D2818" s="129">
        <v>4838925.933387756</v>
      </c>
      <c r="F2818" s="129">
        <v>80900</v>
      </c>
      <c r="G2818" s="129">
        <v>82000</v>
      </c>
      <c r="H2818" s="150" t="s">
        <v>977</v>
      </c>
    </row>
    <row r="2820" spans="4:8" ht="12.75">
      <c r="D2820" s="129">
        <v>4333652.027503967</v>
      </c>
      <c r="F2820" s="129">
        <v>78800</v>
      </c>
      <c r="G2820" s="129">
        <v>81100</v>
      </c>
      <c r="H2820" s="150" t="s">
        <v>978</v>
      </c>
    </row>
    <row r="2822" spans="1:10" ht="12.75">
      <c r="A2822" s="145" t="s">
        <v>22</v>
      </c>
      <c r="C2822" s="151" t="s">
        <v>23</v>
      </c>
      <c r="D2822" s="129">
        <v>4651774.696317037</v>
      </c>
      <c r="F2822" s="129">
        <v>80300</v>
      </c>
      <c r="G2822" s="129">
        <v>82300</v>
      </c>
      <c r="H2822" s="129">
        <v>4570485.397862816</v>
      </c>
      <c r="I2822" s="129">
        <v>-0.0001</v>
      </c>
      <c r="J2822" s="129">
        <v>-0.0001</v>
      </c>
    </row>
    <row r="2823" spans="1:8" ht="12.75">
      <c r="A2823" s="128">
        <v>38390.96431712963</v>
      </c>
      <c r="C2823" s="151" t="s">
        <v>24</v>
      </c>
      <c r="D2823" s="129">
        <v>276930.6175583456</v>
      </c>
      <c r="F2823" s="129">
        <v>1307.669683062202</v>
      </c>
      <c r="G2823" s="129">
        <v>1374.772708486752</v>
      </c>
      <c r="H2823" s="129">
        <v>276930.6175583456</v>
      </c>
    </row>
    <row r="2825" spans="3:8" ht="12.75">
      <c r="C2825" s="151" t="s">
        <v>25</v>
      </c>
      <c r="D2825" s="129">
        <v>5.953225072951206</v>
      </c>
      <c r="F2825" s="129">
        <v>1.6284803026926549</v>
      </c>
      <c r="G2825" s="129">
        <v>1.670440715050731</v>
      </c>
      <c r="H2825" s="129">
        <v>6.0591073693800634</v>
      </c>
    </row>
    <row r="2826" spans="1:10" ht="12.75">
      <c r="A2826" s="145" t="s">
        <v>14</v>
      </c>
      <c r="C2826" s="146" t="s">
        <v>15</v>
      </c>
      <c r="D2826" s="146" t="s">
        <v>16</v>
      </c>
      <c r="F2826" s="146" t="s">
        <v>17</v>
      </c>
      <c r="G2826" s="146" t="s">
        <v>18</v>
      </c>
      <c r="H2826" s="146" t="s">
        <v>19</v>
      </c>
      <c r="I2826" s="147" t="s">
        <v>20</v>
      </c>
      <c r="J2826" s="146" t="s">
        <v>21</v>
      </c>
    </row>
    <row r="2827" spans="1:8" ht="12.75">
      <c r="A2827" s="148" t="s">
        <v>137</v>
      </c>
      <c r="C2827" s="149">
        <v>589.5920000001788</v>
      </c>
      <c r="D2827" s="129">
        <v>338383.39001369476</v>
      </c>
      <c r="F2827" s="129">
        <v>3240.0000000037253</v>
      </c>
      <c r="G2827" s="129">
        <v>2830</v>
      </c>
      <c r="H2827" s="150" t="s">
        <v>979</v>
      </c>
    </row>
    <row r="2829" spans="4:8" ht="12.75">
      <c r="D2829" s="129">
        <v>339340.80020427704</v>
      </c>
      <c r="F2829" s="129">
        <v>3200</v>
      </c>
      <c r="G2829" s="129">
        <v>3050</v>
      </c>
      <c r="H2829" s="150" t="s">
        <v>980</v>
      </c>
    </row>
    <row r="2831" spans="4:8" ht="12.75">
      <c r="D2831" s="129">
        <v>314097.1178097725</v>
      </c>
      <c r="F2831" s="129">
        <v>3370</v>
      </c>
      <c r="G2831" s="129">
        <v>2910</v>
      </c>
      <c r="H2831" s="150" t="s">
        <v>981</v>
      </c>
    </row>
    <row r="2833" spans="1:10" ht="12.75">
      <c r="A2833" s="145" t="s">
        <v>22</v>
      </c>
      <c r="C2833" s="151" t="s">
        <v>23</v>
      </c>
      <c r="D2833" s="129">
        <v>330607.10267591476</v>
      </c>
      <c r="F2833" s="129">
        <v>3270.0000000012415</v>
      </c>
      <c r="G2833" s="129">
        <v>2930</v>
      </c>
      <c r="H2833" s="129">
        <v>327507.1026759142</v>
      </c>
      <c r="I2833" s="129">
        <v>-0.0001</v>
      </c>
      <c r="J2833" s="129">
        <v>-0.0001</v>
      </c>
    </row>
    <row r="2834" spans="1:8" ht="12.75">
      <c r="A2834" s="128">
        <v>38390.96481481481</v>
      </c>
      <c r="C2834" s="151" t="s">
        <v>24</v>
      </c>
      <c r="D2834" s="129">
        <v>14306.07768671894</v>
      </c>
      <c r="F2834" s="129">
        <v>88.88194417251212</v>
      </c>
      <c r="G2834" s="129">
        <v>111.35528725660043</v>
      </c>
      <c r="H2834" s="129">
        <v>14306.07768671894</v>
      </c>
    </row>
    <row r="2836" spans="3:8" ht="12.75">
      <c r="C2836" s="151" t="s">
        <v>25</v>
      </c>
      <c r="D2836" s="129">
        <v>4.327214258534187</v>
      </c>
      <c r="F2836" s="129">
        <v>2.718102268271511</v>
      </c>
      <c r="G2836" s="129">
        <v>3.800521749372028</v>
      </c>
      <c r="H2836" s="129">
        <v>4.368173260924839</v>
      </c>
    </row>
    <row r="2837" spans="1:10" ht="12.75">
      <c r="A2837" s="145" t="s">
        <v>14</v>
      </c>
      <c r="C2837" s="146" t="s">
        <v>15</v>
      </c>
      <c r="D2837" s="146" t="s">
        <v>16</v>
      </c>
      <c r="F2837" s="146" t="s">
        <v>17</v>
      </c>
      <c r="G2837" s="146" t="s">
        <v>18</v>
      </c>
      <c r="H2837" s="146" t="s">
        <v>19</v>
      </c>
      <c r="I2837" s="147" t="s">
        <v>20</v>
      </c>
      <c r="J2837" s="146" t="s">
        <v>21</v>
      </c>
    </row>
    <row r="2838" spans="1:8" ht="12.75">
      <c r="A2838" s="148" t="s">
        <v>138</v>
      </c>
      <c r="C2838" s="149">
        <v>766.4900000002235</v>
      </c>
      <c r="D2838" s="129">
        <v>2721.03238914907</v>
      </c>
      <c r="F2838" s="129">
        <v>1910.9999999981374</v>
      </c>
      <c r="G2838" s="129">
        <v>1854.9999999981374</v>
      </c>
      <c r="H2838" s="150" t="s">
        <v>982</v>
      </c>
    </row>
    <row r="2840" spans="4:8" ht="12.75">
      <c r="D2840" s="129">
        <v>2556.034435596317</v>
      </c>
      <c r="F2840" s="129">
        <v>1766</v>
      </c>
      <c r="G2840" s="129">
        <v>1846</v>
      </c>
      <c r="H2840" s="150" t="s">
        <v>983</v>
      </c>
    </row>
    <row r="2842" spans="4:8" ht="12.75">
      <c r="D2842" s="129">
        <v>2504.806344270706</v>
      </c>
      <c r="F2842" s="129">
        <v>1649</v>
      </c>
      <c r="G2842" s="129">
        <v>1778</v>
      </c>
      <c r="H2842" s="150" t="s">
        <v>984</v>
      </c>
    </row>
    <row r="2844" spans="1:10" ht="12.75">
      <c r="A2844" s="145" t="s">
        <v>22</v>
      </c>
      <c r="C2844" s="151" t="s">
        <v>23</v>
      </c>
      <c r="D2844" s="129">
        <v>2593.957723005364</v>
      </c>
      <c r="F2844" s="129">
        <v>1775.3333333327123</v>
      </c>
      <c r="G2844" s="129">
        <v>1826.3333333327123</v>
      </c>
      <c r="H2844" s="129">
        <v>792.1292677214324</v>
      </c>
      <c r="I2844" s="129">
        <v>-0.0001</v>
      </c>
      <c r="J2844" s="129">
        <v>-0.0001</v>
      </c>
    </row>
    <row r="2845" spans="1:8" ht="12.75">
      <c r="A2845" s="128">
        <v>38390.9653125</v>
      </c>
      <c r="C2845" s="151" t="s">
        <v>24</v>
      </c>
      <c r="D2845" s="129">
        <v>112.99140417247065</v>
      </c>
      <c r="F2845" s="129">
        <v>131.24912698026074</v>
      </c>
      <c r="G2845" s="129">
        <v>42.09908945902858</v>
      </c>
      <c r="H2845" s="129">
        <v>112.99140417247065</v>
      </c>
    </row>
    <row r="2847" spans="3:8" ht="12.75">
      <c r="C2847" s="151" t="s">
        <v>25</v>
      </c>
      <c r="D2847" s="129">
        <v>4.355946250409919</v>
      </c>
      <c r="F2847" s="129">
        <v>7.3929286695629015</v>
      </c>
      <c r="G2847" s="129">
        <v>2.3051153198964904</v>
      </c>
      <c r="H2847" s="129">
        <v>14.26426326822787</v>
      </c>
    </row>
    <row r="2848" spans="1:16" ht="12.75">
      <c r="A2848" s="139" t="s">
        <v>83</v>
      </c>
      <c r="B2848" s="134" t="s">
        <v>168</v>
      </c>
      <c r="D2848" s="139" t="s">
        <v>84</v>
      </c>
      <c r="E2848" s="134" t="s">
        <v>85</v>
      </c>
      <c r="F2848" s="135" t="s">
        <v>197</v>
      </c>
      <c r="G2848" s="140" t="s">
        <v>87</v>
      </c>
      <c r="H2848" s="141">
        <v>2</v>
      </c>
      <c r="I2848" s="142" t="s">
        <v>88</v>
      </c>
      <c r="J2848" s="141">
        <v>10</v>
      </c>
      <c r="K2848" s="140" t="s">
        <v>89</v>
      </c>
      <c r="L2848" s="143">
        <v>1</v>
      </c>
      <c r="M2848" s="140" t="s">
        <v>90</v>
      </c>
      <c r="N2848" s="144">
        <v>1</v>
      </c>
      <c r="O2848" s="140" t="s">
        <v>91</v>
      </c>
      <c r="P2848" s="144">
        <v>1</v>
      </c>
    </row>
    <row r="2850" spans="1:10" ht="12.75">
      <c r="A2850" s="145" t="s">
        <v>14</v>
      </c>
      <c r="C2850" s="146" t="s">
        <v>15</v>
      </c>
      <c r="D2850" s="146" t="s">
        <v>16</v>
      </c>
      <c r="F2850" s="146" t="s">
        <v>17</v>
      </c>
      <c r="G2850" s="146" t="s">
        <v>18</v>
      </c>
      <c r="H2850" s="146" t="s">
        <v>19</v>
      </c>
      <c r="I2850" s="147" t="s">
        <v>20</v>
      </c>
      <c r="J2850" s="146" t="s">
        <v>21</v>
      </c>
    </row>
    <row r="2851" spans="1:8" ht="12.75">
      <c r="A2851" s="148" t="s">
        <v>115</v>
      </c>
      <c r="C2851" s="149">
        <v>178.2290000000503</v>
      </c>
      <c r="D2851" s="129">
        <v>343.32086045295</v>
      </c>
      <c r="F2851" s="129">
        <v>350</v>
      </c>
      <c r="G2851" s="129">
        <v>319</v>
      </c>
      <c r="H2851" s="150" t="s">
        <v>985</v>
      </c>
    </row>
    <row r="2853" spans="4:8" ht="12.75">
      <c r="D2853" s="129">
        <v>336</v>
      </c>
      <c r="F2853" s="129">
        <v>350</v>
      </c>
      <c r="G2853" s="129">
        <v>266</v>
      </c>
      <c r="H2853" s="150" t="s">
        <v>986</v>
      </c>
    </row>
    <row r="2855" spans="4:8" ht="12.75">
      <c r="D2855" s="129">
        <v>391.49058113154024</v>
      </c>
      <c r="F2855" s="129">
        <v>302</v>
      </c>
      <c r="G2855" s="129">
        <v>334</v>
      </c>
      <c r="H2855" s="150" t="s">
        <v>987</v>
      </c>
    </row>
    <row r="2857" spans="1:8" ht="12.75">
      <c r="A2857" s="145" t="s">
        <v>22</v>
      </c>
      <c r="C2857" s="151" t="s">
        <v>23</v>
      </c>
      <c r="D2857" s="129">
        <v>356.9371471948301</v>
      </c>
      <c r="F2857" s="129">
        <v>334</v>
      </c>
      <c r="G2857" s="129">
        <v>306.3333333333333</v>
      </c>
      <c r="H2857" s="129">
        <v>40.45421733759855</v>
      </c>
    </row>
    <row r="2858" spans="1:8" ht="12.75">
      <c r="A2858" s="128">
        <v>38390.96758101852</v>
      </c>
      <c r="C2858" s="151" t="s">
        <v>24</v>
      </c>
      <c r="D2858" s="129">
        <v>30.147198826040473</v>
      </c>
      <c r="F2858" s="129">
        <v>27.712812921102042</v>
      </c>
      <c r="G2858" s="129">
        <v>35.72580766523457</v>
      </c>
      <c r="H2858" s="129">
        <v>30.147198826040473</v>
      </c>
    </row>
    <row r="2860" spans="3:8" ht="12.75">
      <c r="C2860" s="151" t="s">
        <v>25</v>
      </c>
      <c r="D2860" s="129">
        <v>8.446080511083641</v>
      </c>
      <c r="F2860" s="129">
        <v>8.297249377575461</v>
      </c>
      <c r="G2860" s="129">
        <v>11.662396408672876</v>
      </c>
      <c r="H2860" s="129">
        <v>74.52177006529644</v>
      </c>
    </row>
    <row r="2861" spans="1:10" ht="12.75">
      <c r="A2861" s="145" t="s">
        <v>14</v>
      </c>
      <c r="C2861" s="146" t="s">
        <v>15</v>
      </c>
      <c r="D2861" s="146" t="s">
        <v>16</v>
      </c>
      <c r="F2861" s="146" t="s">
        <v>17</v>
      </c>
      <c r="G2861" s="146" t="s">
        <v>18</v>
      </c>
      <c r="H2861" s="146" t="s">
        <v>19</v>
      </c>
      <c r="I2861" s="147" t="s">
        <v>20</v>
      </c>
      <c r="J2861" s="146" t="s">
        <v>21</v>
      </c>
    </row>
    <row r="2862" spans="1:8" ht="12.75">
      <c r="A2862" s="148" t="s">
        <v>131</v>
      </c>
      <c r="C2862" s="149">
        <v>251.61100000003353</v>
      </c>
      <c r="D2862" s="129">
        <v>3325394.3966560364</v>
      </c>
      <c r="F2862" s="129">
        <v>24000</v>
      </c>
      <c r="G2862" s="129">
        <v>22200</v>
      </c>
      <c r="H2862" s="150" t="s">
        <v>988</v>
      </c>
    </row>
    <row r="2864" spans="4:8" ht="12.75">
      <c r="D2864" s="129">
        <v>3133832.337612152</v>
      </c>
      <c r="F2864" s="129">
        <v>24000</v>
      </c>
      <c r="G2864" s="129">
        <v>21800</v>
      </c>
      <c r="H2864" s="150" t="s">
        <v>989</v>
      </c>
    </row>
    <row r="2866" spans="4:8" ht="12.75">
      <c r="D2866" s="129">
        <v>3163075.0486335754</v>
      </c>
      <c r="F2866" s="129">
        <v>25300</v>
      </c>
      <c r="G2866" s="129">
        <v>22600</v>
      </c>
      <c r="H2866" s="150" t="s">
        <v>990</v>
      </c>
    </row>
    <row r="2868" spans="1:10" ht="12.75">
      <c r="A2868" s="145" t="s">
        <v>22</v>
      </c>
      <c r="C2868" s="151" t="s">
        <v>23</v>
      </c>
      <c r="D2868" s="129">
        <v>3207433.9276339216</v>
      </c>
      <c r="F2868" s="129">
        <v>24433.333333333336</v>
      </c>
      <c r="G2868" s="129">
        <v>22200</v>
      </c>
      <c r="H2868" s="129">
        <v>3184128.2686342867</v>
      </c>
      <c r="I2868" s="129">
        <v>-0.0001</v>
      </c>
      <c r="J2868" s="129">
        <v>-0.0001</v>
      </c>
    </row>
    <row r="2869" spans="1:8" ht="12.75">
      <c r="A2869" s="128">
        <v>38390.96810185185</v>
      </c>
      <c r="C2869" s="151" t="s">
        <v>24</v>
      </c>
      <c r="D2869" s="129">
        <v>103197.81114881588</v>
      </c>
      <c r="F2869" s="129">
        <v>750.5553499465136</v>
      </c>
      <c r="G2869" s="129">
        <v>400</v>
      </c>
      <c r="H2869" s="129">
        <v>103197.81114881588</v>
      </c>
    </row>
    <row r="2871" spans="3:8" ht="12.75">
      <c r="C2871" s="151" t="s">
        <v>25</v>
      </c>
      <c r="D2871" s="129">
        <v>3.2174571160985206</v>
      </c>
      <c r="F2871" s="129">
        <v>3.0718499997810933</v>
      </c>
      <c r="G2871" s="129">
        <v>1.8018018018018018</v>
      </c>
      <c r="H2871" s="129">
        <v>3.241006719653249</v>
      </c>
    </row>
    <row r="2872" spans="1:10" ht="12.75">
      <c r="A2872" s="145" t="s">
        <v>14</v>
      </c>
      <c r="C2872" s="146" t="s">
        <v>15</v>
      </c>
      <c r="D2872" s="146" t="s">
        <v>16</v>
      </c>
      <c r="F2872" s="146" t="s">
        <v>17</v>
      </c>
      <c r="G2872" s="146" t="s">
        <v>18</v>
      </c>
      <c r="H2872" s="146" t="s">
        <v>19</v>
      </c>
      <c r="I2872" s="147" t="s">
        <v>20</v>
      </c>
      <c r="J2872" s="146" t="s">
        <v>21</v>
      </c>
    </row>
    <row r="2873" spans="1:8" ht="12.75">
      <c r="A2873" s="148" t="s">
        <v>134</v>
      </c>
      <c r="C2873" s="149">
        <v>257.6099999998696</v>
      </c>
      <c r="D2873" s="129">
        <v>250505.95512199402</v>
      </c>
      <c r="F2873" s="129">
        <v>10095</v>
      </c>
      <c r="G2873" s="129">
        <v>8592.5</v>
      </c>
      <c r="H2873" s="150" t="s">
        <v>991</v>
      </c>
    </row>
    <row r="2875" spans="4:8" ht="12.75">
      <c r="D2875" s="129">
        <v>245100.04569411278</v>
      </c>
      <c r="F2875" s="129">
        <v>9955</v>
      </c>
      <c r="G2875" s="129">
        <v>8572.5</v>
      </c>
      <c r="H2875" s="150" t="s">
        <v>992</v>
      </c>
    </row>
    <row r="2877" spans="4:8" ht="12.75">
      <c r="D2877" s="129">
        <v>253875.58254909515</v>
      </c>
      <c r="F2877" s="129">
        <v>9762.5</v>
      </c>
      <c r="G2877" s="129">
        <v>8662.5</v>
      </c>
      <c r="H2877" s="150" t="s">
        <v>993</v>
      </c>
    </row>
    <row r="2879" spans="1:10" ht="12.75">
      <c r="A2879" s="145" t="s">
        <v>22</v>
      </c>
      <c r="C2879" s="151" t="s">
        <v>23</v>
      </c>
      <c r="D2879" s="129">
        <v>249827.19445506734</v>
      </c>
      <c r="F2879" s="129">
        <v>9937.5</v>
      </c>
      <c r="G2879" s="129">
        <v>8609.166666666666</v>
      </c>
      <c r="H2879" s="129">
        <v>240553.86112173396</v>
      </c>
      <c r="I2879" s="129">
        <v>-0.0001</v>
      </c>
      <c r="J2879" s="129">
        <v>-0.0001</v>
      </c>
    </row>
    <row r="2880" spans="1:8" ht="12.75">
      <c r="A2880" s="128">
        <v>38390.96873842592</v>
      </c>
      <c r="C2880" s="151" t="s">
        <v>24</v>
      </c>
      <c r="D2880" s="129">
        <v>4426.96835379561</v>
      </c>
      <c r="F2880" s="129">
        <v>166.93936024796548</v>
      </c>
      <c r="G2880" s="129">
        <v>47.25815626252608</v>
      </c>
      <c r="H2880" s="129">
        <v>4426.96835379561</v>
      </c>
    </row>
    <row r="2882" spans="3:8" ht="12.75">
      <c r="C2882" s="151" t="s">
        <v>25</v>
      </c>
      <c r="D2882" s="129">
        <v>1.7720121956506307</v>
      </c>
      <c r="F2882" s="129">
        <v>1.6798929333128603</v>
      </c>
      <c r="G2882" s="129">
        <v>0.5489283468689509</v>
      </c>
      <c r="H2882" s="129">
        <v>1.8403231331029486</v>
      </c>
    </row>
    <row r="2883" spans="1:10" ht="12.75">
      <c r="A2883" s="145" t="s">
        <v>14</v>
      </c>
      <c r="C2883" s="146" t="s">
        <v>15</v>
      </c>
      <c r="D2883" s="146" t="s">
        <v>16</v>
      </c>
      <c r="F2883" s="146" t="s">
        <v>17</v>
      </c>
      <c r="G2883" s="146" t="s">
        <v>18</v>
      </c>
      <c r="H2883" s="146" t="s">
        <v>19</v>
      </c>
      <c r="I2883" s="147" t="s">
        <v>20</v>
      </c>
      <c r="J2883" s="146" t="s">
        <v>21</v>
      </c>
    </row>
    <row r="2884" spans="1:8" ht="12.75">
      <c r="A2884" s="148" t="s">
        <v>133</v>
      </c>
      <c r="C2884" s="149">
        <v>259.9399999999441</v>
      </c>
      <c r="D2884" s="129">
        <v>2601830.018093109</v>
      </c>
      <c r="F2884" s="129">
        <v>20225</v>
      </c>
      <c r="G2884" s="129">
        <v>18275</v>
      </c>
      <c r="H2884" s="150" t="s">
        <v>994</v>
      </c>
    </row>
    <row r="2886" spans="4:8" ht="12.75">
      <c r="D2886" s="129">
        <v>2480350.5080108643</v>
      </c>
      <c r="F2886" s="129">
        <v>20575</v>
      </c>
      <c r="G2886" s="129">
        <v>18425</v>
      </c>
      <c r="H2886" s="150" t="s">
        <v>995</v>
      </c>
    </row>
    <row r="2888" spans="4:8" ht="12.75">
      <c r="D2888" s="129">
        <v>2593147.2490081787</v>
      </c>
      <c r="F2888" s="129">
        <v>20750</v>
      </c>
      <c r="G2888" s="129">
        <v>18400</v>
      </c>
      <c r="H2888" s="150" t="s">
        <v>996</v>
      </c>
    </row>
    <row r="2890" spans="1:10" ht="12.75">
      <c r="A2890" s="145" t="s">
        <v>22</v>
      </c>
      <c r="C2890" s="151" t="s">
        <v>23</v>
      </c>
      <c r="D2890" s="129">
        <v>2558442.5917040505</v>
      </c>
      <c r="F2890" s="129">
        <v>20516.666666666668</v>
      </c>
      <c r="G2890" s="129">
        <v>18366.666666666668</v>
      </c>
      <c r="H2890" s="129">
        <v>2538990.0664515253</v>
      </c>
      <c r="I2890" s="129">
        <v>-0.0001</v>
      </c>
      <c r="J2890" s="129">
        <v>-0.0001</v>
      </c>
    </row>
    <row r="2891" spans="1:8" ht="12.75">
      <c r="A2891" s="128">
        <v>38390.969409722224</v>
      </c>
      <c r="C2891" s="151" t="s">
        <v>24</v>
      </c>
      <c r="D2891" s="129">
        <v>67768.92924787385</v>
      </c>
      <c r="F2891" s="129">
        <v>267.3169155390907</v>
      </c>
      <c r="G2891" s="129">
        <v>80.36375634160795</v>
      </c>
      <c r="H2891" s="129">
        <v>67768.92924787385</v>
      </c>
    </row>
    <row r="2893" spans="3:8" ht="12.75">
      <c r="C2893" s="151" t="s">
        <v>25</v>
      </c>
      <c r="D2893" s="129">
        <v>2.648835251086732</v>
      </c>
      <c r="F2893" s="129">
        <v>1.3029256646909375</v>
      </c>
      <c r="G2893" s="129">
        <v>0.4375522123862502</v>
      </c>
      <c r="H2893" s="129">
        <v>2.6691293575081705</v>
      </c>
    </row>
    <row r="2894" spans="1:10" ht="12.75">
      <c r="A2894" s="145" t="s">
        <v>14</v>
      </c>
      <c r="C2894" s="146" t="s">
        <v>15</v>
      </c>
      <c r="D2894" s="146" t="s">
        <v>16</v>
      </c>
      <c r="F2894" s="146" t="s">
        <v>17</v>
      </c>
      <c r="G2894" s="146" t="s">
        <v>18</v>
      </c>
      <c r="H2894" s="146" t="s">
        <v>19</v>
      </c>
      <c r="I2894" s="147" t="s">
        <v>20</v>
      </c>
      <c r="J2894" s="146" t="s">
        <v>21</v>
      </c>
    </row>
    <row r="2895" spans="1:8" ht="12.75">
      <c r="A2895" s="148" t="s">
        <v>135</v>
      </c>
      <c r="C2895" s="149">
        <v>285.2129999999888</v>
      </c>
      <c r="D2895" s="129">
        <v>3608821.510417938</v>
      </c>
      <c r="F2895" s="129">
        <v>24600</v>
      </c>
      <c r="G2895" s="129">
        <v>18950</v>
      </c>
      <c r="H2895" s="150" t="s">
        <v>997</v>
      </c>
    </row>
    <row r="2897" spans="4:8" ht="12.75">
      <c r="D2897" s="129">
        <v>3687907.0304145813</v>
      </c>
      <c r="F2897" s="129">
        <v>23975</v>
      </c>
      <c r="G2897" s="129">
        <v>18250</v>
      </c>
      <c r="H2897" s="150" t="s">
        <v>998</v>
      </c>
    </row>
    <row r="2899" spans="4:8" ht="12.75">
      <c r="D2899" s="129">
        <v>3715355.578453064</v>
      </c>
      <c r="F2899" s="129">
        <v>23800</v>
      </c>
      <c r="G2899" s="129">
        <v>19075</v>
      </c>
      <c r="H2899" s="150" t="s">
        <v>999</v>
      </c>
    </row>
    <row r="2901" spans="1:10" ht="12.75">
      <c r="A2901" s="145" t="s">
        <v>22</v>
      </c>
      <c r="C2901" s="151" t="s">
        <v>23</v>
      </c>
      <c r="D2901" s="129">
        <v>3670694.706428528</v>
      </c>
      <c r="F2901" s="129">
        <v>24125</v>
      </c>
      <c r="G2901" s="129">
        <v>18758.333333333332</v>
      </c>
      <c r="H2901" s="129">
        <v>3649536.6971130157</v>
      </c>
      <c r="I2901" s="129">
        <v>-0.0001</v>
      </c>
      <c r="J2901" s="129">
        <v>-0.0001</v>
      </c>
    </row>
    <row r="2902" spans="1:8" ht="12.75">
      <c r="A2902" s="128">
        <v>38390.97009259259</v>
      </c>
      <c r="C2902" s="151" t="s">
        <v>24</v>
      </c>
      <c r="D2902" s="129">
        <v>55313.42500496602</v>
      </c>
      <c r="F2902" s="129">
        <v>420.56509603151807</v>
      </c>
      <c r="G2902" s="129">
        <v>444.64405239847</v>
      </c>
      <c r="H2902" s="129">
        <v>55313.42500496602</v>
      </c>
    </row>
    <row r="2904" spans="3:8" ht="12.75">
      <c r="C2904" s="151" t="s">
        <v>25</v>
      </c>
      <c r="D2904" s="129">
        <v>1.50689254838042</v>
      </c>
      <c r="F2904" s="129">
        <v>1.74327500945707</v>
      </c>
      <c r="G2904" s="129">
        <v>2.370381443261502</v>
      </c>
      <c r="H2904" s="129">
        <v>1.5156286837373627</v>
      </c>
    </row>
    <row r="2905" spans="1:10" ht="12.75">
      <c r="A2905" s="145" t="s">
        <v>14</v>
      </c>
      <c r="C2905" s="146" t="s">
        <v>15</v>
      </c>
      <c r="D2905" s="146" t="s">
        <v>16</v>
      </c>
      <c r="F2905" s="146" t="s">
        <v>17</v>
      </c>
      <c r="G2905" s="146" t="s">
        <v>18</v>
      </c>
      <c r="H2905" s="146" t="s">
        <v>19</v>
      </c>
      <c r="I2905" s="147" t="s">
        <v>20</v>
      </c>
      <c r="J2905" s="146" t="s">
        <v>21</v>
      </c>
    </row>
    <row r="2906" spans="1:8" ht="12.75">
      <c r="A2906" s="148" t="s">
        <v>131</v>
      </c>
      <c r="C2906" s="149">
        <v>288.1579999998212</v>
      </c>
      <c r="D2906" s="129">
        <v>297347.0826768875</v>
      </c>
      <c r="F2906" s="129">
        <v>3709.9999999962747</v>
      </c>
      <c r="G2906" s="129">
        <v>3450</v>
      </c>
      <c r="H2906" s="150" t="s">
        <v>1000</v>
      </c>
    </row>
    <row r="2908" spans="4:8" ht="12.75">
      <c r="D2908" s="129">
        <v>304014.64815568924</v>
      </c>
      <c r="F2908" s="129">
        <v>3709.9999999962747</v>
      </c>
      <c r="G2908" s="129">
        <v>3450</v>
      </c>
      <c r="H2908" s="150" t="s">
        <v>1001</v>
      </c>
    </row>
    <row r="2910" spans="4:8" ht="12.75">
      <c r="D2910" s="129">
        <v>308070.6077156067</v>
      </c>
      <c r="F2910" s="129">
        <v>3709.9999999962747</v>
      </c>
      <c r="G2910" s="129">
        <v>3450</v>
      </c>
      <c r="H2910" s="150" t="s">
        <v>1002</v>
      </c>
    </row>
    <row r="2912" spans="1:10" ht="12.75">
      <c r="A2912" s="145" t="s">
        <v>22</v>
      </c>
      <c r="C2912" s="151" t="s">
        <v>23</v>
      </c>
      <c r="D2912" s="129">
        <v>303144.1128493945</v>
      </c>
      <c r="F2912" s="129">
        <v>3709.9999999962747</v>
      </c>
      <c r="G2912" s="129">
        <v>3450</v>
      </c>
      <c r="H2912" s="129">
        <v>299566.1261237326</v>
      </c>
      <c r="I2912" s="129">
        <v>-0.0001</v>
      </c>
      <c r="J2912" s="129">
        <v>-0.0001</v>
      </c>
    </row>
    <row r="2913" spans="1:8" ht="12.75">
      <c r="A2913" s="128">
        <v>38390.97052083333</v>
      </c>
      <c r="C2913" s="151" t="s">
        <v>24</v>
      </c>
      <c r="D2913" s="129">
        <v>5414.505619502098</v>
      </c>
      <c r="H2913" s="129">
        <v>5414.505619502098</v>
      </c>
    </row>
    <row r="2915" spans="3:8" ht="12.75">
      <c r="C2915" s="151" t="s">
        <v>25</v>
      </c>
      <c r="D2915" s="129">
        <v>1.7861160385430568</v>
      </c>
      <c r="F2915" s="129">
        <v>0</v>
      </c>
      <c r="G2915" s="129">
        <v>0</v>
      </c>
      <c r="H2915" s="129">
        <v>1.8074492231694097</v>
      </c>
    </row>
    <row r="2916" spans="1:10" ht="12.75">
      <c r="A2916" s="145" t="s">
        <v>14</v>
      </c>
      <c r="C2916" s="146" t="s">
        <v>15</v>
      </c>
      <c r="D2916" s="146" t="s">
        <v>16</v>
      </c>
      <c r="F2916" s="146" t="s">
        <v>17</v>
      </c>
      <c r="G2916" s="146" t="s">
        <v>18</v>
      </c>
      <c r="H2916" s="146" t="s">
        <v>19</v>
      </c>
      <c r="I2916" s="147" t="s">
        <v>20</v>
      </c>
      <c r="J2916" s="146" t="s">
        <v>21</v>
      </c>
    </row>
    <row r="2917" spans="1:8" ht="12.75">
      <c r="A2917" s="148" t="s">
        <v>132</v>
      </c>
      <c r="C2917" s="149">
        <v>334.94100000010803</v>
      </c>
      <c r="D2917" s="129">
        <v>26605.94159144163</v>
      </c>
      <c r="F2917" s="129">
        <v>24400</v>
      </c>
      <c r="G2917" s="129">
        <v>24300</v>
      </c>
      <c r="H2917" s="150" t="s">
        <v>1003</v>
      </c>
    </row>
    <row r="2919" spans="4:8" ht="12.75">
      <c r="D2919" s="129">
        <v>26525.36339637637</v>
      </c>
      <c r="F2919" s="129">
        <v>24400</v>
      </c>
      <c r="G2919" s="129">
        <v>23700</v>
      </c>
      <c r="H2919" s="150" t="s">
        <v>1004</v>
      </c>
    </row>
    <row r="2921" spans="4:8" ht="12.75">
      <c r="D2921" s="129">
        <v>26179.55091187358</v>
      </c>
      <c r="F2921" s="129">
        <v>24200</v>
      </c>
      <c r="G2921" s="129">
        <v>24100</v>
      </c>
      <c r="H2921" s="150" t="s">
        <v>1005</v>
      </c>
    </row>
    <row r="2923" spans="1:10" ht="12.75">
      <c r="A2923" s="145" t="s">
        <v>22</v>
      </c>
      <c r="C2923" s="151" t="s">
        <v>23</v>
      </c>
      <c r="D2923" s="129">
        <v>26436.951966563858</v>
      </c>
      <c r="F2923" s="129">
        <v>24333.333333333336</v>
      </c>
      <c r="G2923" s="129">
        <v>24033.333333333336</v>
      </c>
      <c r="H2923" s="129">
        <v>2317.818633230527</v>
      </c>
      <c r="I2923" s="129">
        <v>-0.0001</v>
      </c>
      <c r="J2923" s="129">
        <v>-0.0001</v>
      </c>
    </row>
    <row r="2924" spans="1:8" ht="12.75">
      <c r="A2924" s="128">
        <v>38390.97099537037</v>
      </c>
      <c r="C2924" s="151" t="s">
        <v>24</v>
      </c>
      <c r="D2924" s="129">
        <v>226.5274566069238</v>
      </c>
      <c r="F2924" s="129">
        <v>115.47005383792514</v>
      </c>
      <c r="G2924" s="129">
        <v>305.5050463303894</v>
      </c>
      <c r="H2924" s="129">
        <v>226.5274566069238</v>
      </c>
    </row>
    <row r="2926" spans="3:8" ht="12.75">
      <c r="C2926" s="151" t="s">
        <v>25</v>
      </c>
      <c r="D2926" s="129">
        <v>0.8568592056051867</v>
      </c>
      <c r="F2926" s="129">
        <v>0.4745344678270895</v>
      </c>
      <c r="G2926" s="129">
        <v>1.271172176131995</v>
      </c>
      <c r="H2926" s="129">
        <v>9.77330380208371</v>
      </c>
    </row>
    <row r="2927" spans="1:10" ht="12.75">
      <c r="A2927" s="145" t="s">
        <v>14</v>
      </c>
      <c r="C2927" s="146" t="s">
        <v>15</v>
      </c>
      <c r="D2927" s="146" t="s">
        <v>16</v>
      </c>
      <c r="F2927" s="146" t="s">
        <v>17</v>
      </c>
      <c r="G2927" s="146" t="s">
        <v>18</v>
      </c>
      <c r="H2927" s="146" t="s">
        <v>19</v>
      </c>
      <c r="I2927" s="147" t="s">
        <v>20</v>
      </c>
      <c r="J2927" s="146" t="s">
        <v>21</v>
      </c>
    </row>
    <row r="2928" spans="1:8" ht="12.75">
      <c r="A2928" s="148" t="s">
        <v>136</v>
      </c>
      <c r="C2928" s="149">
        <v>393.36599999992177</v>
      </c>
      <c r="D2928" s="129">
        <v>207816.51468992233</v>
      </c>
      <c r="F2928" s="129">
        <v>8100</v>
      </c>
      <c r="G2928" s="129">
        <v>8100</v>
      </c>
      <c r="H2928" s="150" t="s">
        <v>1006</v>
      </c>
    </row>
    <row r="2930" spans="4:8" ht="12.75">
      <c r="D2930" s="129">
        <v>207290.12982177734</v>
      </c>
      <c r="F2930" s="129">
        <v>8000</v>
      </c>
      <c r="G2930" s="129">
        <v>8100</v>
      </c>
      <c r="H2930" s="150" t="s">
        <v>1007</v>
      </c>
    </row>
    <row r="2932" spans="4:8" ht="12.75">
      <c r="D2932" s="129">
        <v>207102.44189310074</v>
      </c>
      <c r="F2932" s="129">
        <v>8100</v>
      </c>
      <c r="G2932" s="129">
        <v>8100</v>
      </c>
      <c r="H2932" s="150" t="s">
        <v>1008</v>
      </c>
    </row>
    <row r="2934" spans="1:10" ht="12.75">
      <c r="A2934" s="145" t="s">
        <v>22</v>
      </c>
      <c r="C2934" s="151" t="s">
        <v>23</v>
      </c>
      <c r="D2934" s="129">
        <v>207403.02880160016</v>
      </c>
      <c r="F2934" s="129">
        <v>8066.666666666666</v>
      </c>
      <c r="G2934" s="129">
        <v>8100</v>
      </c>
      <c r="H2934" s="129">
        <v>199319.6954682668</v>
      </c>
      <c r="I2934" s="129">
        <v>-0.0001</v>
      </c>
      <c r="J2934" s="129">
        <v>-0.0001</v>
      </c>
    </row>
    <row r="2935" spans="1:8" ht="12.75">
      <c r="A2935" s="128">
        <v>38390.97146990741</v>
      </c>
      <c r="C2935" s="151" t="s">
        <v>24</v>
      </c>
      <c r="D2935" s="129">
        <v>370.18188032132144</v>
      </c>
      <c r="F2935" s="129">
        <v>57.73502691896257</v>
      </c>
      <c r="H2935" s="129">
        <v>370.18188032132144</v>
      </c>
    </row>
    <row r="2937" spans="3:8" ht="12.75">
      <c r="C2937" s="151" t="s">
        <v>25</v>
      </c>
      <c r="D2937" s="129">
        <v>0.17848431744718346</v>
      </c>
      <c r="F2937" s="129">
        <v>0.7157234742020154</v>
      </c>
      <c r="G2937" s="129">
        <v>0</v>
      </c>
      <c r="H2937" s="129">
        <v>0.18572268006513043</v>
      </c>
    </row>
    <row r="2938" spans="1:10" ht="12.75">
      <c r="A2938" s="145" t="s">
        <v>14</v>
      </c>
      <c r="C2938" s="146" t="s">
        <v>15</v>
      </c>
      <c r="D2938" s="146" t="s">
        <v>16</v>
      </c>
      <c r="F2938" s="146" t="s">
        <v>17</v>
      </c>
      <c r="G2938" s="146" t="s">
        <v>18</v>
      </c>
      <c r="H2938" s="146" t="s">
        <v>19</v>
      </c>
      <c r="I2938" s="147" t="s">
        <v>20</v>
      </c>
      <c r="J2938" s="146" t="s">
        <v>21</v>
      </c>
    </row>
    <row r="2939" spans="1:8" ht="12.75">
      <c r="A2939" s="148" t="s">
        <v>130</v>
      </c>
      <c r="C2939" s="149">
        <v>396.15199999976903</v>
      </c>
      <c r="D2939" s="129">
        <v>255515.06441807747</v>
      </c>
      <c r="F2939" s="129">
        <v>61400</v>
      </c>
      <c r="G2939" s="129">
        <v>61600</v>
      </c>
      <c r="H2939" s="150" t="s">
        <v>1009</v>
      </c>
    </row>
    <row r="2941" spans="4:8" ht="12.75">
      <c r="D2941" s="129">
        <v>252535.79704618454</v>
      </c>
      <c r="F2941" s="129">
        <v>61200</v>
      </c>
      <c r="G2941" s="129">
        <v>61800</v>
      </c>
      <c r="H2941" s="150" t="s">
        <v>1010</v>
      </c>
    </row>
    <row r="2943" spans="4:8" ht="12.75">
      <c r="D2943" s="129">
        <v>248971.74485731125</v>
      </c>
      <c r="F2943" s="129">
        <v>61500</v>
      </c>
      <c r="G2943" s="129">
        <v>61700</v>
      </c>
      <c r="H2943" s="150" t="s">
        <v>1011</v>
      </c>
    </row>
    <row r="2945" spans="1:10" ht="12.75">
      <c r="A2945" s="145" t="s">
        <v>22</v>
      </c>
      <c r="C2945" s="151" t="s">
        <v>23</v>
      </c>
      <c r="D2945" s="129">
        <v>252340.86877385777</v>
      </c>
      <c r="F2945" s="129">
        <v>61366.66666666667</v>
      </c>
      <c r="G2945" s="129">
        <v>61700</v>
      </c>
      <c r="H2945" s="129">
        <v>190809.3190314875</v>
      </c>
      <c r="I2945" s="129">
        <v>-0.0001</v>
      </c>
      <c r="J2945" s="129">
        <v>-0.0001</v>
      </c>
    </row>
    <row r="2946" spans="1:8" ht="12.75">
      <c r="A2946" s="128">
        <v>38390.97193287037</v>
      </c>
      <c r="C2946" s="151" t="s">
        <v>24</v>
      </c>
      <c r="D2946" s="129">
        <v>3276.0121324708725</v>
      </c>
      <c r="F2946" s="129">
        <v>152.7525231651947</v>
      </c>
      <c r="G2946" s="129">
        <v>100</v>
      </c>
      <c r="H2946" s="129">
        <v>3276.0121324708725</v>
      </c>
    </row>
    <row r="2948" spans="3:8" ht="12.75">
      <c r="C2948" s="151" t="s">
        <v>25</v>
      </c>
      <c r="D2948" s="129">
        <v>1.29824873330636</v>
      </c>
      <c r="F2948" s="129">
        <v>0.24891774551634122</v>
      </c>
      <c r="G2948" s="129">
        <v>0.16207455429497572</v>
      </c>
      <c r="H2948" s="129">
        <v>1.7169036340045125</v>
      </c>
    </row>
    <row r="2949" spans="1:10" ht="12.75">
      <c r="A2949" s="145" t="s">
        <v>14</v>
      </c>
      <c r="C2949" s="146" t="s">
        <v>15</v>
      </c>
      <c r="D2949" s="146" t="s">
        <v>16</v>
      </c>
      <c r="F2949" s="146" t="s">
        <v>17</v>
      </c>
      <c r="G2949" s="146" t="s">
        <v>18</v>
      </c>
      <c r="H2949" s="146" t="s">
        <v>19</v>
      </c>
      <c r="I2949" s="147" t="s">
        <v>20</v>
      </c>
      <c r="J2949" s="146" t="s">
        <v>21</v>
      </c>
    </row>
    <row r="2950" spans="1:8" ht="12.75">
      <c r="A2950" s="148" t="s">
        <v>137</v>
      </c>
      <c r="C2950" s="149">
        <v>589.5920000001788</v>
      </c>
      <c r="D2950" s="129">
        <v>10210.427305966616</v>
      </c>
      <c r="F2950" s="129">
        <v>1879.9999999981374</v>
      </c>
      <c r="G2950" s="129">
        <v>1900</v>
      </c>
      <c r="H2950" s="150" t="s">
        <v>1012</v>
      </c>
    </row>
    <row r="2952" spans="4:8" ht="12.75">
      <c r="D2952" s="129">
        <v>10269.360929518938</v>
      </c>
      <c r="F2952" s="129">
        <v>1920.0000000018626</v>
      </c>
      <c r="G2952" s="129">
        <v>1890</v>
      </c>
      <c r="H2952" s="150" t="s">
        <v>1013</v>
      </c>
    </row>
    <row r="2954" spans="4:8" ht="12.75">
      <c r="D2954" s="129">
        <v>10153.033807814121</v>
      </c>
      <c r="F2954" s="129">
        <v>1900</v>
      </c>
      <c r="G2954" s="129">
        <v>1890</v>
      </c>
      <c r="H2954" s="150" t="s">
        <v>1014</v>
      </c>
    </row>
    <row r="2956" spans="1:10" ht="12.75">
      <c r="A2956" s="145" t="s">
        <v>22</v>
      </c>
      <c r="C2956" s="151" t="s">
        <v>23</v>
      </c>
      <c r="D2956" s="129">
        <v>10210.940681099892</v>
      </c>
      <c r="F2956" s="129">
        <v>1900</v>
      </c>
      <c r="G2956" s="129">
        <v>1893.3333333333335</v>
      </c>
      <c r="H2956" s="129">
        <v>8314.274014433226</v>
      </c>
      <c r="I2956" s="129">
        <v>-0.0001</v>
      </c>
      <c r="J2956" s="129">
        <v>-0.0001</v>
      </c>
    </row>
    <row r="2957" spans="1:8" ht="12.75">
      <c r="A2957" s="128">
        <v>38390.97243055556</v>
      </c>
      <c r="C2957" s="151" t="s">
        <v>24</v>
      </c>
      <c r="D2957" s="129">
        <v>58.16526004886704</v>
      </c>
      <c r="F2957" s="129">
        <v>20.000000001867612</v>
      </c>
      <c r="G2957" s="129">
        <v>5.773502691896258</v>
      </c>
      <c r="H2957" s="129">
        <v>58.16526004886704</v>
      </c>
    </row>
    <row r="2959" spans="3:8" ht="12.75">
      <c r="C2959" s="151" t="s">
        <v>25</v>
      </c>
      <c r="D2959" s="129">
        <v>0.5696366462742164</v>
      </c>
      <c r="F2959" s="129">
        <v>1.0526315790456637</v>
      </c>
      <c r="G2959" s="129">
        <v>0.30493852245930947</v>
      </c>
      <c r="H2959" s="129">
        <v>0.6995831499887379</v>
      </c>
    </row>
    <row r="2960" spans="1:10" ht="12.75">
      <c r="A2960" s="145" t="s">
        <v>14</v>
      </c>
      <c r="C2960" s="146" t="s">
        <v>15</v>
      </c>
      <c r="D2960" s="146" t="s">
        <v>16</v>
      </c>
      <c r="F2960" s="146" t="s">
        <v>17</v>
      </c>
      <c r="G2960" s="146" t="s">
        <v>18</v>
      </c>
      <c r="H2960" s="146" t="s">
        <v>19</v>
      </c>
      <c r="I2960" s="147" t="s">
        <v>20</v>
      </c>
      <c r="J2960" s="146" t="s">
        <v>21</v>
      </c>
    </row>
    <row r="2961" spans="1:8" ht="12.75">
      <c r="A2961" s="148" t="s">
        <v>138</v>
      </c>
      <c r="C2961" s="149">
        <v>766.4900000002235</v>
      </c>
      <c r="D2961" s="129">
        <v>2002.5</v>
      </c>
      <c r="F2961" s="129">
        <v>1732</v>
      </c>
      <c r="G2961" s="129">
        <v>1648.0000000018626</v>
      </c>
      <c r="H2961" s="150" t="s">
        <v>1015</v>
      </c>
    </row>
    <row r="2963" spans="4:8" ht="12.75">
      <c r="D2963" s="129">
        <v>2117.1500107310712</v>
      </c>
      <c r="F2963" s="129">
        <v>1935.9999999981374</v>
      </c>
      <c r="G2963" s="129">
        <v>1763</v>
      </c>
      <c r="H2963" s="150" t="s">
        <v>1016</v>
      </c>
    </row>
    <row r="2965" spans="4:8" ht="12.75">
      <c r="D2965" s="129">
        <v>1961.7067142799497</v>
      </c>
      <c r="F2965" s="129">
        <v>1845.0000000018626</v>
      </c>
      <c r="G2965" s="129">
        <v>1848.0000000018626</v>
      </c>
      <c r="H2965" s="150" t="s">
        <v>1017</v>
      </c>
    </row>
    <row r="2967" spans="1:10" ht="12.75">
      <c r="A2967" s="145" t="s">
        <v>22</v>
      </c>
      <c r="C2967" s="151" t="s">
        <v>23</v>
      </c>
      <c r="D2967" s="129">
        <v>2027.1189083370068</v>
      </c>
      <c r="F2967" s="129">
        <v>1837.6666666666665</v>
      </c>
      <c r="G2967" s="129">
        <v>1753.000000001242</v>
      </c>
      <c r="H2967" s="129">
        <v>233.43760752335376</v>
      </c>
      <c r="I2967" s="129">
        <v>-0.0001</v>
      </c>
      <c r="J2967" s="129">
        <v>-0.0001</v>
      </c>
    </row>
    <row r="2968" spans="1:8" ht="12.75">
      <c r="A2968" s="128">
        <v>38390.97292824074</v>
      </c>
      <c r="C2968" s="151" t="s">
        <v>24</v>
      </c>
      <c r="D2968" s="129">
        <v>80.59294378962346</v>
      </c>
      <c r="F2968" s="129">
        <v>102.1975211693711</v>
      </c>
      <c r="G2968" s="129">
        <v>100.37429949932864</v>
      </c>
      <c r="H2968" s="129">
        <v>80.59294378962346</v>
      </c>
    </row>
    <row r="2970" spans="3:8" ht="12.75">
      <c r="C2970" s="151" t="s">
        <v>25</v>
      </c>
      <c r="D2970" s="129">
        <v>3.9757383475713186</v>
      </c>
      <c r="F2970" s="129">
        <v>5.561265436388779</v>
      </c>
      <c r="G2970" s="129">
        <v>5.7258584996724196</v>
      </c>
      <c r="H2970" s="129">
        <v>34.524404462790216</v>
      </c>
    </row>
    <row r="2971" spans="1:16" ht="12.75">
      <c r="A2971" s="139" t="s">
        <v>83</v>
      </c>
      <c r="B2971" s="134" t="s">
        <v>52</v>
      </c>
      <c r="D2971" s="139" t="s">
        <v>84</v>
      </c>
      <c r="E2971" s="134" t="s">
        <v>85</v>
      </c>
      <c r="F2971" s="135" t="s">
        <v>198</v>
      </c>
      <c r="G2971" s="140" t="s">
        <v>87</v>
      </c>
      <c r="H2971" s="141">
        <v>2</v>
      </c>
      <c r="I2971" s="142" t="s">
        <v>88</v>
      </c>
      <c r="J2971" s="141">
        <v>11</v>
      </c>
      <c r="K2971" s="140" t="s">
        <v>89</v>
      </c>
      <c r="L2971" s="143">
        <v>1</v>
      </c>
      <c r="M2971" s="140" t="s">
        <v>90</v>
      </c>
      <c r="N2971" s="144">
        <v>1</v>
      </c>
      <c r="O2971" s="140" t="s">
        <v>91</v>
      </c>
      <c r="P2971" s="144">
        <v>1</v>
      </c>
    </row>
    <row r="2973" spans="1:10" ht="12.75">
      <c r="A2973" s="145" t="s">
        <v>14</v>
      </c>
      <c r="C2973" s="146" t="s">
        <v>15</v>
      </c>
      <c r="D2973" s="146" t="s">
        <v>16</v>
      </c>
      <c r="F2973" s="146" t="s">
        <v>17</v>
      </c>
      <c r="G2973" s="146" t="s">
        <v>18</v>
      </c>
      <c r="H2973" s="146" t="s">
        <v>19</v>
      </c>
      <c r="I2973" s="147" t="s">
        <v>20</v>
      </c>
      <c r="J2973" s="146" t="s">
        <v>21</v>
      </c>
    </row>
    <row r="2974" spans="1:8" ht="12.75">
      <c r="A2974" s="148" t="s">
        <v>115</v>
      </c>
      <c r="C2974" s="149">
        <v>178.2290000000503</v>
      </c>
      <c r="D2974" s="129">
        <v>321.2734137843363</v>
      </c>
      <c r="F2974" s="129">
        <v>260</v>
      </c>
      <c r="G2974" s="129">
        <v>282</v>
      </c>
      <c r="H2974" s="150" t="s">
        <v>1018</v>
      </c>
    </row>
    <row r="2976" spans="4:8" ht="12.75">
      <c r="D2976" s="129">
        <v>300.6384989740327</v>
      </c>
      <c r="F2976" s="129">
        <v>265</v>
      </c>
      <c r="G2976" s="129">
        <v>270</v>
      </c>
      <c r="H2976" s="150" t="s">
        <v>1019</v>
      </c>
    </row>
    <row r="2978" spans="4:8" ht="12.75">
      <c r="D2978" s="129">
        <v>308.49744848674163</v>
      </c>
      <c r="F2978" s="129">
        <v>267</v>
      </c>
      <c r="G2978" s="129">
        <v>241.99999999976717</v>
      </c>
      <c r="H2978" s="150" t="s">
        <v>1020</v>
      </c>
    </row>
    <row r="2980" spans="1:8" ht="12.75">
      <c r="A2980" s="145" t="s">
        <v>22</v>
      </c>
      <c r="C2980" s="151" t="s">
        <v>23</v>
      </c>
      <c r="D2980" s="129">
        <v>310.13645374837023</v>
      </c>
      <c r="F2980" s="129">
        <v>264</v>
      </c>
      <c r="G2980" s="129">
        <v>264.66666666658904</v>
      </c>
      <c r="H2980" s="129">
        <v>45.71435567268999</v>
      </c>
    </row>
    <row r="2981" spans="1:8" ht="12.75">
      <c r="A2981" s="128">
        <v>38390.97520833334</v>
      </c>
      <c r="C2981" s="151" t="s">
        <v>24</v>
      </c>
      <c r="D2981" s="129">
        <v>10.414637823412852</v>
      </c>
      <c r="F2981" s="129">
        <v>3.605551275463989</v>
      </c>
      <c r="G2981" s="129">
        <v>20.52640575791609</v>
      </c>
      <c r="H2981" s="129">
        <v>10.414637823412852</v>
      </c>
    </row>
    <row r="2983" spans="3:8" ht="12.75">
      <c r="C2983" s="151" t="s">
        <v>25</v>
      </c>
      <c r="D2983" s="129">
        <v>3.3580824496893182</v>
      </c>
      <c r="F2983" s="129">
        <v>1.3657391194939357</v>
      </c>
      <c r="G2983" s="129">
        <v>7.7555689261670455</v>
      </c>
      <c r="H2983" s="129">
        <v>22.78198537452998</v>
      </c>
    </row>
    <row r="2984" spans="1:10" ht="12.75">
      <c r="A2984" s="145" t="s">
        <v>14</v>
      </c>
      <c r="C2984" s="146" t="s">
        <v>15</v>
      </c>
      <c r="D2984" s="146" t="s">
        <v>16</v>
      </c>
      <c r="F2984" s="146" t="s">
        <v>17</v>
      </c>
      <c r="G2984" s="146" t="s">
        <v>18</v>
      </c>
      <c r="H2984" s="146" t="s">
        <v>19</v>
      </c>
      <c r="I2984" s="147" t="s">
        <v>20</v>
      </c>
      <c r="J2984" s="146" t="s">
        <v>21</v>
      </c>
    </row>
    <row r="2985" spans="1:8" ht="12.75">
      <c r="A2985" s="148" t="s">
        <v>131</v>
      </c>
      <c r="C2985" s="149">
        <v>251.61100000003353</v>
      </c>
      <c r="D2985" s="129">
        <v>3768118.52986145</v>
      </c>
      <c r="F2985" s="129">
        <v>26000</v>
      </c>
      <c r="G2985" s="129">
        <v>22600</v>
      </c>
      <c r="H2985" s="150" t="s">
        <v>1021</v>
      </c>
    </row>
    <row r="2987" spans="4:8" ht="12.75">
      <c r="D2987" s="129">
        <v>3855719.1026916504</v>
      </c>
      <c r="F2987" s="129">
        <v>26000</v>
      </c>
      <c r="G2987" s="129">
        <v>22300</v>
      </c>
      <c r="H2987" s="150" t="s">
        <v>1022</v>
      </c>
    </row>
    <row r="2989" spans="4:8" ht="12.75">
      <c r="D2989" s="129">
        <v>3418636.6677513123</v>
      </c>
      <c r="F2989" s="129">
        <v>25400</v>
      </c>
      <c r="G2989" s="129">
        <v>23300</v>
      </c>
      <c r="H2989" s="150" t="s">
        <v>1023</v>
      </c>
    </row>
    <row r="2991" spans="1:10" ht="12.75">
      <c r="A2991" s="145" t="s">
        <v>22</v>
      </c>
      <c r="C2991" s="151" t="s">
        <v>23</v>
      </c>
      <c r="D2991" s="129">
        <v>3680824.766768138</v>
      </c>
      <c r="F2991" s="129">
        <v>25800</v>
      </c>
      <c r="G2991" s="129">
        <v>22733.333333333336</v>
      </c>
      <c r="H2991" s="129">
        <v>3656573.2151069473</v>
      </c>
      <c r="I2991" s="129">
        <v>-0.0001</v>
      </c>
      <c r="J2991" s="129">
        <v>-0.0001</v>
      </c>
    </row>
    <row r="2992" spans="1:8" ht="12.75">
      <c r="A2992" s="128">
        <v>38390.97571759259</v>
      </c>
      <c r="C2992" s="151" t="s">
        <v>24</v>
      </c>
      <c r="D2992" s="129">
        <v>231247.51791011007</v>
      </c>
      <c r="F2992" s="129">
        <v>346.41016151377545</v>
      </c>
      <c r="G2992" s="129">
        <v>513.1601439446883</v>
      </c>
      <c r="H2992" s="129">
        <v>231247.51791011007</v>
      </c>
    </row>
    <row r="2994" spans="3:8" ht="12.75">
      <c r="C2994" s="151" t="s">
        <v>25</v>
      </c>
      <c r="D2994" s="129">
        <v>6.282491902301328</v>
      </c>
      <c r="F2994" s="129">
        <v>1.3426750446270364</v>
      </c>
      <c r="G2994" s="129">
        <v>2.257302685973702</v>
      </c>
      <c r="H2994" s="129">
        <v>6.324159378368868</v>
      </c>
    </row>
    <row r="2995" spans="1:10" ht="12.75">
      <c r="A2995" s="145" t="s">
        <v>14</v>
      </c>
      <c r="C2995" s="146" t="s">
        <v>15</v>
      </c>
      <c r="D2995" s="146" t="s">
        <v>16</v>
      </c>
      <c r="F2995" s="146" t="s">
        <v>17</v>
      </c>
      <c r="G2995" s="146" t="s">
        <v>18</v>
      </c>
      <c r="H2995" s="146" t="s">
        <v>19</v>
      </c>
      <c r="I2995" s="147" t="s">
        <v>20</v>
      </c>
      <c r="J2995" s="146" t="s">
        <v>21</v>
      </c>
    </row>
    <row r="2996" spans="1:8" ht="12.75">
      <c r="A2996" s="148" t="s">
        <v>134</v>
      </c>
      <c r="C2996" s="149">
        <v>257.6099999998696</v>
      </c>
      <c r="D2996" s="129">
        <v>179540.17525553703</v>
      </c>
      <c r="F2996" s="129">
        <v>9542.5</v>
      </c>
      <c r="G2996" s="129">
        <v>8025</v>
      </c>
      <c r="H2996" s="150" t="s">
        <v>1024</v>
      </c>
    </row>
    <row r="2998" spans="4:8" ht="12.75">
      <c r="D2998" s="129">
        <v>179985.76895856857</v>
      </c>
      <c r="F2998" s="129">
        <v>9435</v>
      </c>
      <c r="G2998" s="129">
        <v>8094.999999992549</v>
      </c>
      <c r="H2998" s="150" t="s">
        <v>1025</v>
      </c>
    </row>
    <row r="3000" spans="4:8" ht="12.75">
      <c r="D3000" s="129">
        <v>179726.8751783371</v>
      </c>
      <c r="F3000" s="129">
        <v>9467.5</v>
      </c>
      <c r="G3000" s="129">
        <v>8130.000000007451</v>
      </c>
      <c r="H3000" s="150" t="s">
        <v>1026</v>
      </c>
    </row>
    <row r="3002" spans="1:10" ht="12.75">
      <c r="A3002" s="145" t="s">
        <v>22</v>
      </c>
      <c r="C3002" s="151" t="s">
        <v>23</v>
      </c>
      <c r="D3002" s="129">
        <v>179750.93979748088</v>
      </c>
      <c r="F3002" s="129">
        <v>9481.666666666666</v>
      </c>
      <c r="G3002" s="129">
        <v>8083.333333333334</v>
      </c>
      <c r="H3002" s="129">
        <v>170968.43979748088</v>
      </c>
      <c r="I3002" s="129">
        <v>-0.0001</v>
      </c>
      <c r="J3002" s="129">
        <v>-0.0001</v>
      </c>
    </row>
    <row r="3003" spans="1:8" ht="12.75">
      <c r="A3003" s="128">
        <v>38390.97636574074</v>
      </c>
      <c r="C3003" s="151" t="s">
        <v>24</v>
      </c>
      <c r="D3003" s="129">
        <v>223.76944935545546</v>
      </c>
      <c r="F3003" s="129">
        <v>55.13241635674363</v>
      </c>
      <c r="G3003" s="129">
        <v>53.46338311019652</v>
      </c>
      <c r="H3003" s="129">
        <v>223.76944935545546</v>
      </c>
    </row>
    <row r="3005" spans="3:8" ht="12.75">
      <c r="C3005" s="151" t="s">
        <v>25</v>
      </c>
      <c r="D3005" s="129">
        <v>0.12448861163539324</v>
      </c>
      <c r="F3005" s="129">
        <v>0.5814633470565335</v>
      </c>
      <c r="G3005" s="129">
        <v>0.6614026776519156</v>
      </c>
      <c r="H3005" s="129">
        <v>0.13088348330283622</v>
      </c>
    </row>
    <row r="3006" spans="1:10" ht="12.75">
      <c r="A3006" s="145" t="s">
        <v>14</v>
      </c>
      <c r="C3006" s="146" t="s">
        <v>15</v>
      </c>
      <c r="D3006" s="146" t="s">
        <v>16</v>
      </c>
      <c r="F3006" s="146" t="s">
        <v>17</v>
      </c>
      <c r="G3006" s="146" t="s">
        <v>18</v>
      </c>
      <c r="H3006" s="146" t="s">
        <v>19</v>
      </c>
      <c r="I3006" s="147" t="s">
        <v>20</v>
      </c>
      <c r="J3006" s="146" t="s">
        <v>21</v>
      </c>
    </row>
    <row r="3007" spans="1:8" ht="12.75">
      <c r="A3007" s="148" t="s">
        <v>133</v>
      </c>
      <c r="C3007" s="149">
        <v>259.9399999999441</v>
      </c>
      <c r="D3007" s="129">
        <v>1301158.259918213</v>
      </c>
      <c r="F3007" s="129">
        <v>16875</v>
      </c>
      <c r="G3007" s="129">
        <v>16250</v>
      </c>
      <c r="H3007" s="150" t="s">
        <v>1027</v>
      </c>
    </row>
    <row r="3009" spans="4:8" ht="12.75">
      <c r="D3009" s="129">
        <v>1215194.2894191742</v>
      </c>
      <c r="F3009" s="129">
        <v>17300</v>
      </c>
      <c r="G3009" s="129">
        <v>16150</v>
      </c>
      <c r="H3009" s="150" t="s">
        <v>1028</v>
      </c>
    </row>
    <row r="3011" spans="4:8" ht="12.75">
      <c r="D3011" s="129">
        <v>1310374.1004714966</v>
      </c>
      <c r="F3011" s="129">
        <v>17100</v>
      </c>
      <c r="G3011" s="129">
        <v>16150</v>
      </c>
      <c r="H3011" s="150" t="s">
        <v>1029</v>
      </c>
    </row>
    <row r="3013" spans="1:10" ht="12.75">
      <c r="A3013" s="145" t="s">
        <v>22</v>
      </c>
      <c r="C3013" s="151" t="s">
        <v>23</v>
      </c>
      <c r="D3013" s="129">
        <v>1275575.5499362946</v>
      </c>
      <c r="F3013" s="129">
        <v>17091.666666666668</v>
      </c>
      <c r="G3013" s="129">
        <v>16183.333333333332</v>
      </c>
      <c r="H3013" s="129">
        <v>1258933.462394207</v>
      </c>
      <c r="I3013" s="129">
        <v>-0.0001</v>
      </c>
      <c r="J3013" s="129">
        <v>-0.0001</v>
      </c>
    </row>
    <row r="3014" spans="1:8" ht="12.75">
      <c r="A3014" s="128">
        <v>38390.97703703704</v>
      </c>
      <c r="C3014" s="151" t="s">
        <v>24</v>
      </c>
      <c r="D3014" s="129">
        <v>52494.33679458512</v>
      </c>
      <c r="F3014" s="129">
        <v>212.62251370288453</v>
      </c>
      <c r="G3014" s="129">
        <v>57.73502691896257</v>
      </c>
      <c r="H3014" s="129">
        <v>52494.33679458512</v>
      </c>
    </row>
    <row r="3016" spans="3:8" ht="12.75">
      <c r="C3016" s="151" t="s">
        <v>25</v>
      </c>
      <c r="D3016" s="129">
        <v>4.1153451708294995</v>
      </c>
      <c r="F3016" s="129">
        <v>1.2440127569159507</v>
      </c>
      <c r="G3016" s="129">
        <v>0.35675608806773984</v>
      </c>
      <c r="H3016" s="129">
        <v>4.169746723131241</v>
      </c>
    </row>
    <row r="3017" spans="1:10" ht="12.75">
      <c r="A3017" s="145" t="s">
        <v>14</v>
      </c>
      <c r="C3017" s="146" t="s">
        <v>15</v>
      </c>
      <c r="D3017" s="146" t="s">
        <v>16</v>
      </c>
      <c r="F3017" s="146" t="s">
        <v>17</v>
      </c>
      <c r="G3017" s="146" t="s">
        <v>18</v>
      </c>
      <c r="H3017" s="146" t="s">
        <v>19</v>
      </c>
      <c r="I3017" s="147" t="s">
        <v>20</v>
      </c>
      <c r="J3017" s="146" t="s">
        <v>21</v>
      </c>
    </row>
    <row r="3018" spans="1:8" ht="12.75">
      <c r="A3018" s="148" t="s">
        <v>135</v>
      </c>
      <c r="C3018" s="149">
        <v>285.2129999999888</v>
      </c>
      <c r="D3018" s="129">
        <v>584056.7799406052</v>
      </c>
      <c r="F3018" s="129">
        <v>11250</v>
      </c>
      <c r="G3018" s="129">
        <v>10725</v>
      </c>
      <c r="H3018" s="150" t="s">
        <v>1030</v>
      </c>
    </row>
    <row r="3020" spans="4:8" ht="12.75">
      <c r="D3020" s="129">
        <v>582431.1551017761</v>
      </c>
      <c r="F3020" s="129">
        <v>11300</v>
      </c>
      <c r="G3020" s="129">
        <v>10800</v>
      </c>
      <c r="H3020" s="150" t="s">
        <v>1031</v>
      </c>
    </row>
    <row r="3022" spans="4:8" ht="12.75">
      <c r="D3022" s="129">
        <v>574152.436299324</v>
      </c>
      <c r="F3022" s="129">
        <v>11325</v>
      </c>
      <c r="G3022" s="129">
        <v>10725</v>
      </c>
      <c r="H3022" s="150" t="s">
        <v>1032</v>
      </c>
    </row>
    <row r="3024" spans="1:10" ht="12.75">
      <c r="A3024" s="145" t="s">
        <v>22</v>
      </c>
      <c r="C3024" s="151" t="s">
        <v>23</v>
      </c>
      <c r="D3024" s="129">
        <v>580213.4571139017</v>
      </c>
      <c r="F3024" s="129">
        <v>11291.666666666668</v>
      </c>
      <c r="G3024" s="129">
        <v>10750</v>
      </c>
      <c r="H3024" s="129">
        <v>569221.253792719</v>
      </c>
      <c r="I3024" s="129">
        <v>-0.0001</v>
      </c>
      <c r="J3024" s="129">
        <v>-0.0001</v>
      </c>
    </row>
    <row r="3025" spans="1:8" ht="12.75">
      <c r="A3025" s="128">
        <v>38390.97770833333</v>
      </c>
      <c r="C3025" s="151" t="s">
        <v>24</v>
      </c>
      <c r="D3025" s="129">
        <v>5311.557588439808</v>
      </c>
      <c r="F3025" s="129">
        <v>38.188130791298676</v>
      </c>
      <c r="G3025" s="129">
        <v>43.30127018922193</v>
      </c>
      <c r="H3025" s="129">
        <v>5311.557588439808</v>
      </c>
    </row>
    <row r="3027" spans="3:8" ht="12.75">
      <c r="C3027" s="151" t="s">
        <v>25</v>
      </c>
      <c r="D3027" s="129">
        <v>0.9154488789109722</v>
      </c>
      <c r="F3027" s="129">
        <v>0.33819746826242375</v>
      </c>
      <c r="G3027" s="129">
        <v>0.40280251338811096</v>
      </c>
      <c r="H3027" s="129">
        <v>0.9331270666808241</v>
      </c>
    </row>
    <row r="3028" spans="1:10" ht="12.75">
      <c r="A3028" s="145" t="s">
        <v>14</v>
      </c>
      <c r="C3028" s="146" t="s">
        <v>15</v>
      </c>
      <c r="D3028" s="146" t="s">
        <v>16</v>
      </c>
      <c r="F3028" s="146" t="s">
        <v>17</v>
      </c>
      <c r="G3028" s="146" t="s">
        <v>18</v>
      </c>
      <c r="H3028" s="146" t="s">
        <v>19</v>
      </c>
      <c r="I3028" s="147" t="s">
        <v>20</v>
      </c>
      <c r="J3028" s="146" t="s">
        <v>21</v>
      </c>
    </row>
    <row r="3029" spans="1:8" ht="12.75">
      <c r="A3029" s="148" t="s">
        <v>131</v>
      </c>
      <c r="C3029" s="149">
        <v>288.1579999998212</v>
      </c>
      <c r="D3029" s="129">
        <v>381157.7019095421</v>
      </c>
      <c r="F3029" s="129">
        <v>3750</v>
      </c>
      <c r="G3029" s="129">
        <v>3340.0000000037253</v>
      </c>
      <c r="H3029" s="150" t="s">
        <v>1033</v>
      </c>
    </row>
    <row r="3031" spans="4:8" ht="12.75">
      <c r="D3031" s="129">
        <v>383808.23389673233</v>
      </c>
      <c r="F3031" s="129">
        <v>3750</v>
      </c>
      <c r="G3031" s="129">
        <v>3340.0000000037253</v>
      </c>
      <c r="H3031" s="150" t="s">
        <v>1034</v>
      </c>
    </row>
    <row r="3033" spans="4:8" ht="12.75">
      <c r="D3033" s="129">
        <v>386646.99510383606</v>
      </c>
      <c r="F3033" s="129">
        <v>3750</v>
      </c>
      <c r="G3033" s="129">
        <v>3340.0000000037253</v>
      </c>
      <c r="H3033" s="150" t="s">
        <v>1035</v>
      </c>
    </row>
    <row r="3035" spans="1:10" ht="12.75">
      <c r="A3035" s="145" t="s">
        <v>22</v>
      </c>
      <c r="C3035" s="151" t="s">
        <v>23</v>
      </c>
      <c r="D3035" s="129">
        <v>383870.97697003686</v>
      </c>
      <c r="F3035" s="129">
        <v>3750</v>
      </c>
      <c r="G3035" s="129">
        <v>3340.0000000037253</v>
      </c>
      <c r="H3035" s="129">
        <v>380329.15174879605</v>
      </c>
      <c r="I3035" s="129">
        <v>-0.0001</v>
      </c>
      <c r="J3035" s="129">
        <v>-0.0001</v>
      </c>
    </row>
    <row r="3036" spans="1:8" ht="12.75">
      <c r="A3036" s="128">
        <v>38390.97813657407</v>
      </c>
      <c r="C3036" s="151" t="s">
        <v>24</v>
      </c>
      <c r="D3036" s="129">
        <v>2745.184413327652</v>
      </c>
      <c r="G3036" s="129">
        <v>5.638186222554939E-05</v>
      </c>
      <c r="H3036" s="129">
        <v>2745.184413327652</v>
      </c>
    </row>
    <row r="3038" spans="3:8" ht="12.75">
      <c r="C3038" s="151" t="s">
        <v>25</v>
      </c>
      <c r="D3038" s="129">
        <v>0.7151320568686618</v>
      </c>
      <c r="F3038" s="129">
        <v>0</v>
      </c>
      <c r="G3038" s="129">
        <v>1.688079707349895E-06</v>
      </c>
      <c r="H3038" s="129">
        <v>0.7217917429429183</v>
      </c>
    </row>
    <row r="3039" spans="1:10" ht="12.75">
      <c r="A3039" s="145" t="s">
        <v>14</v>
      </c>
      <c r="C3039" s="146" t="s">
        <v>15</v>
      </c>
      <c r="D3039" s="146" t="s">
        <v>16</v>
      </c>
      <c r="F3039" s="146" t="s">
        <v>17</v>
      </c>
      <c r="G3039" s="146" t="s">
        <v>18</v>
      </c>
      <c r="H3039" s="146" t="s">
        <v>19</v>
      </c>
      <c r="I3039" s="147" t="s">
        <v>20</v>
      </c>
      <c r="J3039" s="146" t="s">
        <v>21</v>
      </c>
    </row>
    <row r="3040" spans="1:8" ht="12.75">
      <c r="A3040" s="148" t="s">
        <v>132</v>
      </c>
      <c r="C3040" s="149">
        <v>334.94100000010803</v>
      </c>
      <c r="D3040" s="129">
        <v>120774.84891974926</v>
      </c>
      <c r="F3040" s="129">
        <v>24300</v>
      </c>
      <c r="G3040" s="129">
        <v>31800</v>
      </c>
      <c r="H3040" s="150" t="s">
        <v>1036</v>
      </c>
    </row>
    <row r="3042" spans="4:8" ht="12.75">
      <c r="D3042" s="129">
        <v>118784.37692606449</v>
      </c>
      <c r="F3042" s="129">
        <v>24500</v>
      </c>
      <c r="G3042" s="129">
        <v>32300</v>
      </c>
      <c r="H3042" s="150" t="s">
        <v>1037</v>
      </c>
    </row>
    <row r="3044" spans="4:8" ht="12.75">
      <c r="D3044" s="129">
        <v>118233.83332479</v>
      </c>
      <c r="F3044" s="129">
        <v>24600</v>
      </c>
      <c r="G3044" s="129">
        <v>31900</v>
      </c>
      <c r="H3044" s="150" t="s">
        <v>1038</v>
      </c>
    </row>
    <row r="3046" spans="1:10" ht="12.75">
      <c r="A3046" s="145" t="s">
        <v>22</v>
      </c>
      <c r="C3046" s="151" t="s">
        <v>23</v>
      </c>
      <c r="D3046" s="129">
        <v>119264.35305686793</v>
      </c>
      <c r="F3046" s="129">
        <v>24466.666666666664</v>
      </c>
      <c r="G3046" s="129">
        <v>32000</v>
      </c>
      <c r="H3046" s="129">
        <v>89418.88639020124</v>
      </c>
      <c r="I3046" s="129">
        <v>-0.0001</v>
      </c>
      <c r="J3046" s="129">
        <v>-0.0001</v>
      </c>
    </row>
    <row r="3047" spans="1:8" ht="12.75">
      <c r="A3047" s="128">
        <v>38390.97861111111</v>
      </c>
      <c r="C3047" s="151" t="s">
        <v>24</v>
      </c>
      <c r="D3047" s="129">
        <v>1336.777048750616</v>
      </c>
      <c r="F3047" s="129">
        <v>152.7525231651947</v>
      </c>
      <c r="G3047" s="129">
        <v>264.575131106459</v>
      </c>
      <c r="H3047" s="129">
        <v>1336.777048750616</v>
      </c>
    </row>
    <row r="3049" spans="3:8" ht="12.75">
      <c r="C3049" s="151" t="s">
        <v>25</v>
      </c>
      <c r="D3049" s="129">
        <v>1.1208521360219101</v>
      </c>
      <c r="F3049" s="129">
        <v>0.624329113754202</v>
      </c>
      <c r="G3049" s="129">
        <v>0.8267972847076844</v>
      </c>
      <c r="H3049" s="129">
        <v>1.4949605197690135</v>
      </c>
    </row>
    <row r="3050" spans="1:10" ht="12.75">
      <c r="A3050" s="145" t="s">
        <v>14</v>
      </c>
      <c r="C3050" s="146" t="s">
        <v>15</v>
      </c>
      <c r="D3050" s="146" t="s">
        <v>16</v>
      </c>
      <c r="F3050" s="146" t="s">
        <v>17</v>
      </c>
      <c r="G3050" s="146" t="s">
        <v>18</v>
      </c>
      <c r="H3050" s="146" t="s">
        <v>19</v>
      </c>
      <c r="I3050" s="147" t="s">
        <v>20</v>
      </c>
      <c r="J3050" s="146" t="s">
        <v>21</v>
      </c>
    </row>
    <row r="3051" spans="1:8" ht="12.75">
      <c r="A3051" s="148" t="s">
        <v>136</v>
      </c>
      <c r="C3051" s="149">
        <v>393.36599999992177</v>
      </c>
      <c r="D3051" s="129">
        <v>3956268.725151062</v>
      </c>
      <c r="F3051" s="129">
        <v>13700</v>
      </c>
      <c r="G3051" s="129">
        <v>15400</v>
      </c>
      <c r="H3051" s="150" t="s">
        <v>1039</v>
      </c>
    </row>
    <row r="3053" spans="4:8" ht="12.75">
      <c r="D3053" s="129">
        <v>3757944.2554969788</v>
      </c>
      <c r="F3053" s="129">
        <v>13600</v>
      </c>
      <c r="G3053" s="129">
        <v>15600</v>
      </c>
      <c r="H3053" s="150" t="s">
        <v>1040</v>
      </c>
    </row>
    <row r="3055" spans="4:8" ht="12.75">
      <c r="D3055" s="129">
        <v>3986032.124671936</v>
      </c>
      <c r="F3055" s="129">
        <v>13900</v>
      </c>
      <c r="G3055" s="129">
        <v>14800</v>
      </c>
      <c r="H3055" s="150" t="s">
        <v>1041</v>
      </c>
    </row>
    <row r="3057" spans="1:10" ht="12.75">
      <c r="A3057" s="145" t="s">
        <v>22</v>
      </c>
      <c r="C3057" s="151" t="s">
        <v>23</v>
      </c>
      <c r="D3057" s="129">
        <v>3900081.701773326</v>
      </c>
      <c r="F3057" s="129">
        <v>13733.333333333332</v>
      </c>
      <c r="G3057" s="129">
        <v>15266.666666666668</v>
      </c>
      <c r="H3057" s="129">
        <v>3885581.701773326</v>
      </c>
      <c r="I3057" s="129">
        <v>-0.0001</v>
      </c>
      <c r="J3057" s="129">
        <v>-0.0001</v>
      </c>
    </row>
    <row r="3058" spans="1:8" ht="12.75">
      <c r="A3058" s="128">
        <v>38390.97908564815</v>
      </c>
      <c r="C3058" s="151" t="s">
        <v>24</v>
      </c>
      <c r="D3058" s="129">
        <v>123990.94811006702</v>
      </c>
      <c r="F3058" s="129">
        <v>152.7525231651947</v>
      </c>
      <c r="G3058" s="129">
        <v>416.33319989322655</v>
      </c>
      <c r="H3058" s="129">
        <v>123990.94811006702</v>
      </c>
    </row>
    <row r="3060" spans="3:8" ht="12.75">
      <c r="C3060" s="151" t="s">
        <v>25</v>
      </c>
      <c r="D3060" s="129">
        <v>3.1791884783769957</v>
      </c>
      <c r="F3060" s="129">
        <v>1.1122756541154957</v>
      </c>
      <c r="G3060" s="129">
        <v>2.727073361746025</v>
      </c>
      <c r="H3060" s="129">
        <v>3.191052399013494</v>
      </c>
    </row>
    <row r="3061" spans="1:10" ht="12.75">
      <c r="A3061" s="145" t="s">
        <v>14</v>
      </c>
      <c r="C3061" s="146" t="s">
        <v>15</v>
      </c>
      <c r="D3061" s="146" t="s">
        <v>16</v>
      </c>
      <c r="F3061" s="146" t="s">
        <v>17</v>
      </c>
      <c r="G3061" s="146" t="s">
        <v>18</v>
      </c>
      <c r="H3061" s="146" t="s">
        <v>19</v>
      </c>
      <c r="I3061" s="147" t="s">
        <v>20</v>
      </c>
      <c r="J3061" s="146" t="s">
        <v>21</v>
      </c>
    </row>
    <row r="3062" spans="1:8" ht="12.75">
      <c r="A3062" s="148" t="s">
        <v>130</v>
      </c>
      <c r="C3062" s="149">
        <v>396.15199999976903</v>
      </c>
      <c r="D3062" s="129">
        <v>6500199.078796387</v>
      </c>
      <c r="F3062" s="129">
        <v>82800</v>
      </c>
      <c r="G3062" s="129">
        <v>84500</v>
      </c>
      <c r="H3062" s="150" t="s">
        <v>1042</v>
      </c>
    </row>
    <row r="3064" spans="4:8" ht="12.75">
      <c r="D3064" s="129">
        <v>6759869.060379028</v>
      </c>
      <c r="F3064" s="129">
        <v>81400</v>
      </c>
      <c r="G3064" s="129">
        <v>83500</v>
      </c>
      <c r="H3064" s="150" t="s">
        <v>1043</v>
      </c>
    </row>
    <row r="3066" spans="4:8" ht="12.75">
      <c r="D3066" s="129">
        <v>5703991.973083496</v>
      </c>
      <c r="F3066" s="129">
        <v>80500</v>
      </c>
      <c r="G3066" s="129">
        <v>83900</v>
      </c>
      <c r="H3066" s="150" t="s">
        <v>1044</v>
      </c>
    </row>
    <row r="3068" spans="1:10" ht="12.75">
      <c r="A3068" s="145" t="s">
        <v>22</v>
      </c>
      <c r="C3068" s="151" t="s">
        <v>23</v>
      </c>
      <c r="D3068" s="129">
        <v>6321353.37075297</v>
      </c>
      <c r="F3068" s="129">
        <v>81566.66666666667</v>
      </c>
      <c r="G3068" s="129">
        <v>83966.66666666666</v>
      </c>
      <c r="H3068" s="129">
        <v>6238599.545941238</v>
      </c>
      <c r="I3068" s="129">
        <v>-0.0001</v>
      </c>
      <c r="J3068" s="129">
        <v>-0.0001</v>
      </c>
    </row>
    <row r="3069" spans="1:8" ht="12.75">
      <c r="A3069" s="128">
        <v>38390.979537037034</v>
      </c>
      <c r="C3069" s="151" t="s">
        <v>24</v>
      </c>
      <c r="D3069" s="129">
        <v>550189.4640331456</v>
      </c>
      <c r="F3069" s="129">
        <v>1159.0225767142474</v>
      </c>
      <c r="G3069" s="129">
        <v>503.32229568471666</v>
      </c>
      <c r="H3069" s="129">
        <v>550189.4640331456</v>
      </c>
    </row>
    <row r="3071" spans="3:8" ht="12.75">
      <c r="C3071" s="151" t="s">
        <v>25</v>
      </c>
      <c r="D3071" s="129">
        <v>8.703665683027772</v>
      </c>
      <c r="F3071" s="129">
        <v>1.4209512587424364</v>
      </c>
      <c r="G3071" s="129">
        <v>0.5994310786241168</v>
      </c>
      <c r="H3071" s="129">
        <v>8.819118136715355</v>
      </c>
    </row>
    <row r="3072" spans="1:10" ht="12.75">
      <c r="A3072" s="145" t="s">
        <v>14</v>
      </c>
      <c r="C3072" s="146" t="s">
        <v>15</v>
      </c>
      <c r="D3072" s="146" t="s">
        <v>16</v>
      </c>
      <c r="F3072" s="146" t="s">
        <v>17</v>
      </c>
      <c r="G3072" s="146" t="s">
        <v>18</v>
      </c>
      <c r="H3072" s="146" t="s">
        <v>19</v>
      </c>
      <c r="I3072" s="147" t="s">
        <v>20</v>
      </c>
      <c r="J3072" s="146" t="s">
        <v>21</v>
      </c>
    </row>
    <row r="3073" spans="1:8" ht="12.75">
      <c r="A3073" s="148" t="s">
        <v>137</v>
      </c>
      <c r="C3073" s="149">
        <v>589.5920000001788</v>
      </c>
      <c r="D3073" s="129">
        <v>449154.3083219528</v>
      </c>
      <c r="F3073" s="129">
        <v>3580</v>
      </c>
      <c r="G3073" s="129">
        <v>3440.0000000037253</v>
      </c>
      <c r="H3073" s="150" t="s">
        <v>1045</v>
      </c>
    </row>
    <row r="3075" spans="4:8" ht="12.75">
      <c r="D3075" s="129">
        <v>440108.02019023895</v>
      </c>
      <c r="F3075" s="129">
        <v>3820</v>
      </c>
      <c r="G3075" s="129">
        <v>3190</v>
      </c>
      <c r="H3075" s="150" t="s">
        <v>1046</v>
      </c>
    </row>
    <row r="3077" spans="4:8" ht="12.75">
      <c r="D3077" s="129">
        <v>497737.71771144867</v>
      </c>
      <c r="F3077" s="129">
        <v>3970</v>
      </c>
      <c r="G3077" s="129">
        <v>3540.0000000037253</v>
      </c>
      <c r="H3077" s="150" t="s">
        <v>1047</v>
      </c>
    </row>
    <row r="3079" spans="1:10" ht="12.75">
      <c r="A3079" s="145" t="s">
        <v>22</v>
      </c>
      <c r="C3079" s="151" t="s">
        <v>23</v>
      </c>
      <c r="D3079" s="129">
        <v>462333.34874121344</v>
      </c>
      <c r="F3079" s="129">
        <v>3790</v>
      </c>
      <c r="G3079" s="129">
        <v>3390.000000002484</v>
      </c>
      <c r="H3079" s="129">
        <v>458743.3487412123</v>
      </c>
      <c r="I3079" s="129">
        <v>-0.0001</v>
      </c>
      <c r="J3079" s="129">
        <v>-0.0001</v>
      </c>
    </row>
    <row r="3080" spans="1:8" ht="12.75">
      <c r="A3080" s="128">
        <v>38390.98003472222</v>
      </c>
      <c r="C3080" s="151" t="s">
        <v>24</v>
      </c>
      <c r="D3080" s="129">
        <v>30992.91594664635</v>
      </c>
      <c r="F3080" s="129">
        <v>196.72315572906</v>
      </c>
      <c r="G3080" s="129">
        <v>180.27756377526256</v>
      </c>
      <c r="H3080" s="129">
        <v>30992.91594664635</v>
      </c>
    </row>
    <row r="3082" spans="3:8" ht="12.75">
      <c r="C3082" s="151" t="s">
        <v>25</v>
      </c>
      <c r="D3082" s="129">
        <v>6.703586499012067</v>
      </c>
      <c r="F3082" s="129">
        <v>5.190584583880213</v>
      </c>
      <c r="G3082" s="129">
        <v>5.317922235254587</v>
      </c>
      <c r="H3082" s="129">
        <v>6.756046933800925</v>
      </c>
    </row>
    <row r="3083" spans="1:10" ht="12.75">
      <c r="A3083" s="145" t="s">
        <v>14</v>
      </c>
      <c r="C3083" s="146" t="s">
        <v>15</v>
      </c>
      <c r="D3083" s="146" t="s">
        <v>16</v>
      </c>
      <c r="F3083" s="146" t="s">
        <v>17</v>
      </c>
      <c r="G3083" s="146" t="s">
        <v>18</v>
      </c>
      <c r="H3083" s="146" t="s">
        <v>19</v>
      </c>
      <c r="I3083" s="147" t="s">
        <v>20</v>
      </c>
      <c r="J3083" s="146" t="s">
        <v>21</v>
      </c>
    </row>
    <row r="3084" spans="1:8" ht="12.75">
      <c r="A3084" s="148" t="s">
        <v>138</v>
      </c>
      <c r="C3084" s="149">
        <v>766.4900000002235</v>
      </c>
      <c r="D3084" s="129">
        <v>2681.5402691476047</v>
      </c>
      <c r="F3084" s="129">
        <v>1740</v>
      </c>
      <c r="G3084" s="129">
        <v>1806</v>
      </c>
      <c r="H3084" s="150" t="s">
        <v>1048</v>
      </c>
    </row>
    <row r="3086" spans="4:8" ht="12.75">
      <c r="D3086" s="129">
        <v>2811.4309171140194</v>
      </c>
      <c r="F3086" s="129">
        <v>1850</v>
      </c>
      <c r="G3086" s="129">
        <v>1888</v>
      </c>
      <c r="H3086" s="150" t="s">
        <v>1049</v>
      </c>
    </row>
    <row r="3088" spans="4:8" ht="12.75">
      <c r="D3088" s="129">
        <v>2543.9727306626737</v>
      </c>
      <c r="F3088" s="129">
        <v>1707</v>
      </c>
      <c r="G3088" s="129">
        <v>1767.0000000018626</v>
      </c>
      <c r="H3088" s="150" t="s">
        <v>1050</v>
      </c>
    </row>
    <row r="3090" spans="1:10" ht="12.75">
      <c r="A3090" s="145" t="s">
        <v>22</v>
      </c>
      <c r="C3090" s="151" t="s">
        <v>23</v>
      </c>
      <c r="D3090" s="129">
        <v>2678.9813056414323</v>
      </c>
      <c r="F3090" s="129">
        <v>1765.6666666666665</v>
      </c>
      <c r="G3090" s="129">
        <v>1820.3333333339542</v>
      </c>
      <c r="H3090" s="129">
        <v>884.9146389744435</v>
      </c>
      <c r="I3090" s="129">
        <v>-0.0001</v>
      </c>
      <c r="J3090" s="129">
        <v>-0.0001</v>
      </c>
    </row>
    <row r="3091" spans="1:8" ht="12.75">
      <c r="A3091" s="128">
        <v>38390.980532407404</v>
      </c>
      <c r="C3091" s="151" t="s">
        <v>24</v>
      </c>
      <c r="D3091" s="129">
        <v>133.74745453887732</v>
      </c>
      <c r="F3091" s="129">
        <v>74.8754521410945</v>
      </c>
      <c r="G3091" s="129">
        <v>61.76028929040721</v>
      </c>
      <c r="H3091" s="129">
        <v>133.74745453887732</v>
      </c>
    </row>
    <row r="3093" spans="3:8" ht="12.75">
      <c r="C3093" s="151" t="s">
        <v>25</v>
      </c>
      <c r="D3093" s="129">
        <v>4.99247435050145</v>
      </c>
      <c r="F3093" s="129">
        <v>4.240633498646093</v>
      </c>
      <c r="G3093" s="129">
        <v>3.392801096340567</v>
      </c>
      <c r="H3093" s="129">
        <v>15.114164536127646</v>
      </c>
    </row>
    <row r="3094" spans="1:16" ht="12.75">
      <c r="A3094" s="139" t="s">
        <v>83</v>
      </c>
      <c r="B3094" s="134" t="s">
        <v>57</v>
      </c>
      <c r="D3094" s="139" t="s">
        <v>84</v>
      </c>
      <c r="E3094" s="134" t="s">
        <v>85</v>
      </c>
      <c r="F3094" s="135" t="s">
        <v>199</v>
      </c>
      <c r="G3094" s="140" t="s">
        <v>87</v>
      </c>
      <c r="H3094" s="141">
        <v>2</v>
      </c>
      <c r="I3094" s="142" t="s">
        <v>88</v>
      </c>
      <c r="J3094" s="141">
        <v>12</v>
      </c>
      <c r="K3094" s="140" t="s">
        <v>89</v>
      </c>
      <c r="L3094" s="143">
        <v>1</v>
      </c>
      <c r="M3094" s="140" t="s">
        <v>90</v>
      </c>
      <c r="N3094" s="144">
        <v>1</v>
      </c>
      <c r="O3094" s="140" t="s">
        <v>91</v>
      </c>
      <c r="P3094" s="144">
        <v>1</v>
      </c>
    </row>
    <row r="3096" spans="1:10" ht="12.75">
      <c r="A3096" s="145" t="s">
        <v>14</v>
      </c>
      <c r="C3096" s="146" t="s">
        <v>15</v>
      </c>
      <c r="D3096" s="146" t="s">
        <v>16</v>
      </c>
      <c r="F3096" s="146" t="s">
        <v>17</v>
      </c>
      <c r="G3096" s="146" t="s">
        <v>18</v>
      </c>
      <c r="H3096" s="146" t="s">
        <v>19</v>
      </c>
      <c r="I3096" s="147" t="s">
        <v>20</v>
      </c>
      <c r="J3096" s="146" t="s">
        <v>21</v>
      </c>
    </row>
    <row r="3097" spans="1:8" ht="12.75">
      <c r="A3097" s="148" t="s">
        <v>115</v>
      </c>
      <c r="C3097" s="149">
        <v>178.2290000000503</v>
      </c>
      <c r="D3097" s="129">
        <v>307.7516905525699</v>
      </c>
      <c r="F3097" s="129">
        <v>259</v>
      </c>
      <c r="G3097" s="129">
        <v>304</v>
      </c>
      <c r="H3097" s="150" t="s">
        <v>1051</v>
      </c>
    </row>
    <row r="3099" spans="4:8" ht="12.75">
      <c r="D3099" s="129">
        <v>268.5</v>
      </c>
      <c r="F3099" s="129">
        <v>289</v>
      </c>
      <c r="G3099" s="129">
        <v>283</v>
      </c>
      <c r="H3099" s="150" t="s">
        <v>1052</v>
      </c>
    </row>
    <row r="3101" spans="4:8" ht="12.75">
      <c r="D3101" s="129">
        <v>263</v>
      </c>
      <c r="F3101" s="129">
        <v>279</v>
      </c>
      <c r="G3101" s="129">
        <v>274</v>
      </c>
      <c r="H3101" s="150" t="s">
        <v>1053</v>
      </c>
    </row>
    <row r="3103" spans="1:8" ht="12.75">
      <c r="A3103" s="145" t="s">
        <v>22</v>
      </c>
      <c r="C3103" s="151" t="s">
        <v>23</v>
      </c>
      <c r="D3103" s="129">
        <v>279.7505635175233</v>
      </c>
      <c r="F3103" s="129">
        <v>275.6666666666667</v>
      </c>
      <c r="G3103" s="129">
        <v>287</v>
      </c>
      <c r="H3103" s="129">
        <v>-3.0917704365424883</v>
      </c>
    </row>
    <row r="3104" spans="1:8" ht="12.75">
      <c r="A3104" s="128">
        <v>38390.98278935185</v>
      </c>
      <c r="C3104" s="151" t="s">
        <v>24</v>
      </c>
      <c r="D3104" s="129">
        <v>24.405119061882054</v>
      </c>
      <c r="F3104" s="129">
        <v>15.275252316519468</v>
      </c>
      <c r="G3104" s="129">
        <v>15.394804318340652</v>
      </c>
      <c r="H3104" s="129">
        <v>24.405119061882054</v>
      </c>
    </row>
    <row r="3106" spans="3:7" ht="12.75">
      <c r="C3106" s="151" t="s">
        <v>25</v>
      </c>
      <c r="D3106" s="129">
        <v>8.723885576857235</v>
      </c>
      <c r="F3106" s="129">
        <v>5.541203984227135</v>
      </c>
      <c r="G3106" s="129">
        <v>5.364043316495001</v>
      </c>
    </row>
    <row r="3107" spans="1:10" ht="12.75">
      <c r="A3107" s="145" t="s">
        <v>14</v>
      </c>
      <c r="C3107" s="146" t="s">
        <v>15</v>
      </c>
      <c r="D3107" s="146" t="s">
        <v>16</v>
      </c>
      <c r="F3107" s="146" t="s">
        <v>17</v>
      </c>
      <c r="G3107" s="146" t="s">
        <v>18</v>
      </c>
      <c r="H3107" s="146" t="s">
        <v>19</v>
      </c>
      <c r="I3107" s="147" t="s">
        <v>20</v>
      </c>
      <c r="J3107" s="146" t="s">
        <v>21</v>
      </c>
    </row>
    <row r="3108" spans="1:8" ht="12.75">
      <c r="A3108" s="148" t="s">
        <v>131</v>
      </c>
      <c r="C3108" s="149">
        <v>251.61100000003353</v>
      </c>
      <c r="D3108" s="129">
        <v>3609704.8073005676</v>
      </c>
      <c r="F3108" s="129">
        <v>25400</v>
      </c>
      <c r="G3108" s="129">
        <v>23100</v>
      </c>
      <c r="H3108" s="150" t="s">
        <v>1054</v>
      </c>
    </row>
    <row r="3110" spans="4:8" ht="12.75">
      <c r="D3110" s="129">
        <v>3779656.840496063</v>
      </c>
      <c r="F3110" s="129">
        <v>26000</v>
      </c>
      <c r="G3110" s="129">
        <v>23100</v>
      </c>
      <c r="H3110" s="150" t="s">
        <v>1055</v>
      </c>
    </row>
    <row r="3112" spans="4:8" ht="12.75">
      <c r="D3112" s="129">
        <v>3637538.665283203</v>
      </c>
      <c r="F3112" s="129">
        <v>25500</v>
      </c>
      <c r="G3112" s="129">
        <v>22900</v>
      </c>
      <c r="H3112" s="150" t="s">
        <v>1056</v>
      </c>
    </row>
    <row r="3114" spans="1:10" ht="12.75">
      <c r="A3114" s="145" t="s">
        <v>22</v>
      </c>
      <c r="C3114" s="151" t="s">
        <v>23</v>
      </c>
      <c r="D3114" s="129">
        <v>3675633.4376932783</v>
      </c>
      <c r="F3114" s="129">
        <v>25633.333333333336</v>
      </c>
      <c r="G3114" s="129">
        <v>23033.333333333336</v>
      </c>
      <c r="H3114" s="129">
        <v>3651312.9192558927</v>
      </c>
      <c r="I3114" s="129">
        <v>-0.0001</v>
      </c>
      <c r="J3114" s="129">
        <v>-0.0001</v>
      </c>
    </row>
    <row r="3115" spans="1:8" ht="12.75">
      <c r="A3115" s="128">
        <v>38390.983310185184</v>
      </c>
      <c r="C3115" s="151" t="s">
        <v>24</v>
      </c>
      <c r="D3115" s="129">
        <v>91155.53828786268</v>
      </c>
      <c r="F3115" s="129">
        <v>321.4550253664318</v>
      </c>
      <c r="G3115" s="129">
        <v>115.47005383792514</v>
      </c>
      <c r="H3115" s="129">
        <v>91155.53828786268</v>
      </c>
    </row>
    <row r="3117" spans="3:8" ht="12.75">
      <c r="C3117" s="151" t="s">
        <v>25</v>
      </c>
      <c r="D3117" s="129">
        <v>2.4799953486403497</v>
      </c>
      <c r="F3117" s="129">
        <v>1.254050814173336</v>
      </c>
      <c r="G3117" s="129">
        <v>0.5013171657218167</v>
      </c>
      <c r="H3117" s="129">
        <v>2.4965140020494174</v>
      </c>
    </row>
    <row r="3118" spans="1:10" ht="12.75">
      <c r="A3118" s="145" t="s">
        <v>14</v>
      </c>
      <c r="C3118" s="146" t="s">
        <v>15</v>
      </c>
      <c r="D3118" s="146" t="s">
        <v>16</v>
      </c>
      <c r="F3118" s="146" t="s">
        <v>17</v>
      </c>
      <c r="G3118" s="146" t="s">
        <v>18</v>
      </c>
      <c r="H3118" s="146" t="s">
        <v>19</v>
      </c>
      <c r="I3118" s="147" t="s">
        <v>20</v>
      </c>
      <c r="J3118" s="146" t="s">
        <v>21</v>
      </c>
    </row>
    <row r="3119" spans="1:8" ht="12.75">
      <c r="A3119" s="148" t="s">
        <v>134</v>
      </c>
      <c r="C3119" s="149">
        <v>257.6099999998696</v>
      </c>
      <c r="D3119" s="129">
        <v>221267.01641249657</v>
      </c>
      <c r="F3119" s="129">
        <v>9590</v>
      </c>
      <c r="G3119" s="129">
        <v>8237.5</v>
      </c>
      <c r="H3119" s="150" t="s">
        <v>1057</v>
      </c>
    </row>
    <row r="3121" spans="4:8" ht="12.75">
      <c r="D3121" s="129">
        <v>219955.69420957565</v>
      </c>
      <c r="F3121" s="129">
        <v>9632.5</v>
      </c>
      <c r="G3121" s="129">
        <v>8265</v>
      </c>
      <c r="H3121" s="150" t="s">
        <v>1058</v>
      </c>
    </row>
    <row r="3123" spans="4:8" ht="12.75">
      <c r="D3123" s="129">
        <v>223645.21727991104</v>
      </c>
      <c r="F3123" s="129">
        <v>9667.5</v>
      </c>
      <c r="G3123" s="129">
        <v>8232.5</v>
      </c>
      <c r="H3123" s="150" t="s">
        <v>1059</v>
      </c>
    </row>
    <row r="3125" spans="1:10" ht="12.75">
      <c r="A3125" s="145" t="s">
        <v>22</v>
      </c>
      <c r="C3125" s="151" t="s">
        <v>23</v>
      </c>
      <c r="D3125" s="129">
        <v>221622.6426339944</v>
      </c>
      <c r="F3125" s="129">
        <v>9630</v>
      </c>
      <c r="G3125" s="129">
        <v>8245</v>
      </c>
      <c r="H3125" s="129">
        <v>212685.1426339944</v>
      </c>
      <c r="I3125" s="129">
        <v>-0.0001</v>
      </c>
      <c r="J3125" s="129">
        <v>-0.0001</v>
      </c>
    </row>
    <row r="3126" spans="1:8" ht="12.75">
      <c r="A3126" s="128">
        <v>38390.98394675926</v>
      </c>
      <c r="C3126" s="151" t="s">
        <v>24</v>
      </c>
      <c r="D3126" s="129">
        <v>1870.2934605860487</v>
      </c>
      <c r="F3126" s="129">
        <v>38.81043674065006</v>
      </c>
      <c r="G3126" s="129">
        <v>17.5</v>
      </c>
      <c r="H3126" s="129">
        <v>1870.2934605860487</v>
      </c>
    </row>
    <row r="3128" spans="3:8" ht="12.75">
      <c r="C3128" s="151" t="s">
        <v>25</v>
      </c>
      <c r="D3128" s="129">
        <v>0.8439090150525834</v>
      </c>
      <c r="F3128" s="129">
        <v>0.4030159578468334</v>
      </c>
      <c r="G3128" s="129">
        <v>0.21224984839296543</v>
      </c>
      <c r="H3128" s="129">
        <v>0.8793719379846854</v>
      </c>
    </row>
    <row r="3129" spans="1:10" ht="12.75">
      <c r="A3129" s="145" t="s">
        <v>14</v>
      </c>
      <c r="C3129" s="146" t="s">
        <v>15</v>
      </c>
      <c r="D3129" s="146" t="s">
        <v>16</v>
      </c>
      <c r="F3129" s="146" t="s">
        <v>17</v>
      </c>
      <c r="G3129" s="146" t="s">
        <v>18</v>
      </c>
      <c r="H3129" s="146" t="s">
        <v>19</v>
      </c>
      <c r="I3129" s="147" t="s">
        <v>20</v>
      </c>
      <c r="J3129" s="146" t="s">
        <v>21</v>
      </c>
    </row>
    <row r="3130" spans="1:8" ht="12.75">
      <c r="A3130" s="148" t="s">
        <v>133</v>
      </c>
      <c r="C3130" s="149">
        <v>259.9399999999441</v>
      </c>
      <c r="D3130" s="129">
        <v>1679285.4646434784</v>
      </c>
      <c r="F3130" s="129">
        <v>17950</v>
      </c>
      <c r="G3130" s="129">
        <v>16975</v>
      </c>
      <c r="H3130" s="150" t="s">
        <v>1060</v>
      </c>
    </row>
    <row r="3132" spans="4:8" ht="12.75">
      <c r="D3132" s="129">
        <v>1610794.848701477</v>
      </c>
      <c r="F3132" s="129">
        <v>17950</v>
      </c>
      <c r="G3132" s="129">
        <v>16925</v>
      </c>
      <c r="H3132" s="150" t="s">
        <v>1061</v>
      </c>
    </row>
    <row r="3134" spans="4:8" ht="12.75">
      <c r="D3134" s="129">
        <v>1392733.9171199799</v>
      </c>
      <c r="F3134" s="129">
        <v>17825</v>
      </c>
      <c r="G3134" s="129">
        <v>16700</v>
      </c>
      <c r="H3134" s="150" t="s">
        <v>1062</v>
      </c>
    </row>
    <row r="3136" spans="1:10" ht="12.75">
      <c r="A3136" s="145" t="s">
        <v>22</v>
      </c>
      <c r="C3136" s="151" t="s">
        <v>23</v>
      </c>
      <c r="D3136" s="129">
        <v>1560938.0768216453</v>
      </c>
      <c r="F3136" s="129">
        <v>17908.333333333332</v>
      </c>
      <c r="G3136" s="129">
        <v>16866.666666666668</v>
      </c>
      <c r="H3136" s="129">
        <v>1543545.3158788842</v>
      </c>
      <c r="I3136" s="129">
        <v>-0.0001</v>
      </c>
      <c r="J3136" s="129">
        <v>-0.0001</v>
      </c>
    </row>
    <row r="3137" spans="1:8" ht="12.75">
      <c r="A3137" s="128">
        <v>38390.984618055554</v>
      </c>
      <c r="C3137" s="151" t="s">
        <v>24</v>
      </c>
      <c r="D3137" s="129">
        <v>149640.30414208546</v>
      </c>
      <c r="F3137" s="129">
        <v>72.16878364870323</v>
      </c>
      <c r="G3137" s="129">
        <v>146.48663192705789</v>
      </c>
      <c r="H3137" s="129">
        <v>149640.30414208546</v>
      </c>
    </row>
    <row r="3139" spans="3:8" ht="12.75">
      <c r="C3139" s="151" t="s">
        <v>25</v>
      </c>
      <c r="D3139" s="129">
        <v>9.5865624885505</v>
      </c>
      <c r="F3139" s="129">
        <v>0.40298995057442466</v>
      </c>
      <c r="G3139" s="129">
        <v>0.8684978177493551</v>
      </c>
      <c r="H3139" s="129">
        <v>9.694584448068584</v>
      </c>
    </row>
    <row r="3140" spans="1:10" ht="12.75">
      <c r="A3140" s="145" t="s">
        <v>14</v>
      </c>
      <c r="C3140" s="146" t="s">
        <v>15</v>
      </c>
      <c r="D3140" s="146" t="s">
        <v>16</v>
      </c>
      <c r="F3140" s="146" t="s">
        <v>17</v>
      </c>
      <c r="G3140" s="146" t="s">
        <v>18</v>
      </c>
      <c r="H3140" s="146" t="s">
        <v>19</v>
      </c>
      <c r="I3140" s="147" t="s">
        <v>20</v>
      </c>
      <c r="J3140" s="146" t="s">
        <v>21</v>
      </c>
    </row>
    <row r="3141" spans="1:8" ht="12.75">
      <c r="A3141" s="148" t="s">
        <v>135</v>
      </c>
      <c r="C3141" s="149">
        <v>285.2129999999888</v>
      </c>
      <c r="D3141" s="129">
        <v>862670.5253744125</v>
      </c>
      <c r="F3141" s="129">
        <v>12000</v>
      </c>
      <c r="G3141" s="129">
        <v>11450</v>
      </c>
      <c r="H3141" s="150" t="s">
        <v>1063</v>
      </c>
    </row>
    <row r="3143" spans="4:8" ht="12.75">
      <c r="D3143" s="129">
        <v>771076.5312547684</v>
      </c>
      <c r="F3143" s="129">
        <v>12125</v>
      </c>
      <c r="G3143" s="129">
        <v>11300</v>
      </c>
      <c r="H3143" s="150" t="s">
        <v>1064</v>
      </c>
    </row>
    <row r="3145" spans="4:8" ht="12.75">
      <c r="D3145" s="129">
        <v>764500.8670835495</v>
      </c>
      <c r="F3145" s="129">
        <v>11925</v>
      </c>
      <c r="G3145" s="129">
        <v>11275</v>
      </c>
      <c r="H3145" s="150" t="s">
        <v>1287</v>
      </c>
    </row>
    <row r="3147" spans="1:10" ht="12.75">
      <c r="A3147" s="145" t="s">
        <v>22</v>
      </c>
      <c r="C3147" s="151" t="s">
        <v>23</v>
      </c>
      <c r="D3147" s="129">
        <v>799415.9745709102</v>
      </c>
      <c r="F3147" s="129">
        <v>12016.666666666668</v>
      </c>
      <c r="G3147" s="129">
        <v>11341.666666666668</v>
      </c>
      <c r="H3147" s="129">
        <v>787772.4853040006</v>
      </c>
      <c r="I3147" s="129">
        <v>-0.0001</v>
      </c>
      <c r="J3147" s="129">
        <v>-0.0001</v>
      </c>
    </row>
    <row r="3148" spans="1:8" ht="12.75">
      <c r="A3148" s="128">
        <v>38390.985289351855</v>
      </c>
      <c r="C3148" s="151" t="s">
        <v>24</v>
      </c>
      <c r="D3148" s="129">
        <v>54878.62505418397</v>
      </c>
      <c r="F3148" s="129">
        <v>101.03629710818451</v>
      </c>
      <c r="G3148" s="129">
        <v>94.64847243000457</v>
      </c>
      <c r="H3148" s="129">
        <v>54878.62505418397</v>
      </c>
    </row>
    <row r="3150" spans="3:8" ht="12.75">
      <c r="C3150" s="151" t="s">
        <v>25</v>
      </c>
      <c r="D3150" s="129">
        <v>6.864839682949829</v>
      </c>
      <c r="F3150" s="129">
        <v>0.8408013628975134</v>
      </c>
      <c r="G3150" s="129">
        <v>0.834519962645154</v>
      </c>
      <c r="H3150" s="129">
        <v>6.966303860308902</v>
      </c>
    </row>
    <row r="3151" spans="1:10" ht="12.75">
      <c r="A3151" s="145" t="s">
        <v>14</v>
      </c>
      <c r="C3151" s="146" t="s">
        <v>15</v>
      </c>
      <c r="D3151" s="146" t="s">
        <v>16</v>
      </c>
      <c r="F3151" s="146" t="s">
        <v>17</v>
      </c>
      <c r="G3151" s="146" t="s">
        <v>18</v>
      </c>
      <c r="H3151" s="146" t="s">
        <v>19</v>
      </c>
      <c r="I3151" s="147" t="s">
        <v>20</v>
      </c>
      <c r="J3151" s="146" t="s">
        <v>21</v>
      </c>
    </row>
    <row r="3152" spans="1:8" ht="12.75">
      <c r="A3152" s="148" t="s">
        <v>131</v>
      </c>
      <c r="C3152" s="149">
        <v>288.1579999998212</v>
      </c>
      <c r="D3152" s="129">
        <v>359373.93832731247</v>
      </c>
      <c r="F3152" s="129">
        <v>3480</v>
      </c>
      <c r="G3152" s="129">
        <v>3459.9999999962747</v>
      </c>
      <c r="H3152" s="150" t="s">
        <v>1288</v>
      </c>
    </row>
    <row r="3154" spans="4:8" ht="12.75">
      <c r="D3154" s="129">
        <v>367821.52475452423</v>
      </c>
      <c r="F3154" s="129">
        <v>3480</v>
      </c>
      <c r="G3154" s="129">
        <v>3459.9999999962747</v>
      </c>
      <c r="H3154" s="150" t="s">
        <v>1289</v>
      </c>
    </row>
    <row r="3156" spans="4:8" ht="12.75">
      <c r="D3156" s="129">
        <v>363878.63532590866</v>
      </c>
      <c r="F3156" s="129">
        <v>3480</v>
      </c>
      <c r="G3156" s="129">
        <v>3459.9999999962747</v>
      </c>
      <c r="H3156" s="150" t="s">
        <v>1290</v>
      </c>
    </row>
    <row r="3158" spans="1:10" ht="12.75">
      <c r="A3158" s="145" t="s">
        <v>22</v>
      </c>
      <c r="C3158" s="151" t="s">
        <v>23</v>
      </c>
      <c r="D3158" s="129">
        <v>363691.36613591516</v>
      </c>
      <c r="F3158" s="129">
        <v>3480</v>
      </c>
      <c r="G3158" s="129">
        <v>3459.9999999962747</v>
      </c>
      <c r="H3158" s="129">
        <v>360221.52100317366</v>
      </c>
      <c r="I3158" s="129">
        <v>-0.0001</v>
      </c>
      <c r="J3158" s="129">
        <v>-0.0001</v>
      </c>
    </row>
    <row r="3159" spans="1:8" ht="12.75">
      <c r="A3159" s="128">
        <v>38390.98571759259</v>
      </c>
      <c r="C3159" s="151" t="s">
        <v>24</v>
      </c>
      <c r="D3159" s="129">
        <v>4226.905655850807</v>
      </c>
      <c r="H3159" s="129">
        <v>4226.905655850807</v>
      </c>
    </row>
    <row r="3161" spans="3:8" ht="12.75">
      <c r="C3161" s="151" t="s">
        <v>25</v>
      </c>
      <c r="D3161" s="129">
        <v>1.1622232611018788</v>
      </c>
      <c r="F3161" s="129">
        <v>0</v>
      </c>
      <c r="G3161" s="129">
        <v>0</v>
      </c>
      <c r="H3161" s="129">
        <v>1.173418413225113</v>
      </c>
    </row>
    <row r="3162" spans="1:10" ht="12.75">
      <c r="A3162" s="145" t="s">
        <v>14</v>
      </c>
      <c r="C3162" s="146" t="s">
        <v>15</v>
      </c>
      <c r="D3162" s="146" t="s">
        <v>16</v>
      </c>
      <c r="F3162" s="146" t="s">
        <v>17</v>
      </c>
      <c r="G3162" s="146" t="s">
        <v>18</v>
      </c>
      <c r="H3162" s="146" t="s">
        <v>19</v>
      </c>
      <c r="I3162" s="147" t="s">
        <v>20</v>
      </c>
      <c r="J3162" s="146" t="s">
        <v>21</v>
      </c>
    </row>
    <row r="3163" spans="1:8" ht="12.75">
      <c r="A3163" s="148" t="s">
        <v>132</v>
      </c>
      <c r="C3163" s="149">
        <v>334.94100000010803</v>
      </c>
      <c r="D3163" s="129">
        <v>155443.07305574417</v>
      </c>
      <c r="F3163" s="129">
        <v>24900</v>
      </c>
      <c r="G3163" s="129">
        <v>40200</v>
      </c>
      <c r="H3163" s="150" t="s">
        <v>1291</v>
      </c>
    </row>
    <row r="3165" spans="4:8" ht="12.75">
      <c r="D3165" s="129">
        <v>164870.43093824387</v>
      </c>
      <c r="F3165" s="129">
        <v>24300</v>
      </c>
      <c r="G3165" s="129">
        <v>37700</v>
      </c>
      <c r="H3165" s="150" t="s">
        <v>1069</v>
      </c>
    </row>
    <row r="3167" spans="4:8" ht="12.75">
      <c r="D3167" s="129">
        <v>161938.05604839325</v>
      </c>
      <c r="F3167" s="129">
        <v>24400</v>
      </c>
      <c r="G3167" s="129">
        <v>40800</v>
      </c>
      <c r="H3167" s="150" t="s">
        <v>1070</v>
      </c>
    </row>
    <row r="3169" spans="1:10" ht="12.75">
      <c r="A3169" s="145" t="s">
        <v>22</v>
      </c>
      <c r="C3169" s="151" t="s">
        <v>23</v>
      </c>
      <c r="D3169" s="129">
        <v>160750.5200141271</v>
      </c>
      <c r="F3169" s="129">
        <v>24533.333333333336</v>
      </c>
      <c r="G3169" s="129">
        <v>39566.666666666664</v>
      </c>
      <c r="H3169" s="129">
        <v>125483.38668079376</v>
      </c>
      <c r="I3169" s="129">
        <v>-0.0001</v>
      </c>
      <c r="J3169" s="129">
        <v>-0.0001</v>
      </c>
    </row>
    <row r="3170" spans="1:8" ht="12.75">
      <c r="A3170" s="128">
        <v>38390.98619212963</v>
      </c>
      <c r="C3170" s="151" t="s">
        <v>24</v>
      </c>
      <c r="D3170" s="129">
        <v>4824.567393631278</v>
      </c>
      <c r="F3170" s="129">
        <v>321.4550253664318</v>
      </c>
      <c r="G3170" s="129">
        <v>1644.1816606851364</v>
      </c>
      <c r="H3170" s="129">
        <v>4824.567393631278</v>
      </c>
    </row>
    <row r="3172" spans="3:8" ht="12.75">
      <c r="C3172" s="151" t="s">
        <v>25</v>
      </c>
      <c r="D3172" s="129">
        <v>3.001276383558377</v>
      </c>
      <c r="F3172" s="129">
        <v>1.3102786360044774</v>
      </c>
      <c r="G3172" s="129">
        <v>4.155471762472966</v>
      </c>
      <c r="H3172" s="129">
        <v>3.84478576905489</v>
      </c>
    </row>
    <row r="3173" spans="1:10" ht="12.75">
      <c r="A3173" s="145" t="s">
        <v>14</v>
      </c>
      <c r="C3173" s="146" t="s">
        <v>15</v>
      </c>
      <c r="D3173" s="146" t="s">
        <v>16</v>
      </c>
      <c r="F3173" s="146" t="s">
        <v>17</v>
      </c>
      <c r="G3173" s="146" t="s">
        <v>18</v>
      </c>
      <c r="H3173" s="146" t="s">
        <v>19</v>
      </c>
      <c r="I3173" s="147" t="s">
        <v>20</v>
      </c>
      <c r="J3173" s="146" t="s">
        <v>21</v>
      </c>
    </row>
    <row r="3174" spans="1:8" ht="12.75">
      <c r="A3174" s="148" t="s">
        <v>136</v>
      </c>
      <c r="C3174" s="149">
        <v>393.36599999992177</v>
      </c>
      <c r="D3174" s="129">
        <v>4070573.0978279114</v>
      </c>
      <c r="F3174" s="129">
        <v>14000</v>
      </c>
      <c r="G3174" s="129">
        <v>16800</v>
      </c>
      <c r="H3174" s="150" t="s">
        <v>1071</v>
      </c>
    </row>
    <row r="3176" spans="4:8" ht="12.75">
      <c r="D3176" s="129">
        <v>4522064.5754776</v>
      </c>
      <c r="F3176" s="129">
        <v>14200</v>
      </c>
      <c r="G3176" s="129">
        <v>18500</v>
      </c>
      <c r="H3176" s="150" t="s">
        <v>1072</v>
      </c>
    </row>
    <row r="3178" spans="4:8" ht="12.75">
      <c r="D3178" s="129">
        <v>4623723.928276062</v>
      </c>
      <c r="F3178" s="129">
        <v>14900</v>
      </c>
      <c r="G3178" s="129">
        <v>18200</v>
      </c>
      <c r="H3178" s="150" t="s">
        <v>1073</v>
      </c>
    </row>
    <row r="3180" spans="1:10" ht="12.75">
      <c r="A3180" s="145" t="s">
        <v>22</v>
      </c>
      <c r="C3180" s="151" t="s">
        <v>23</v>
      </c>
      <c r="D3180" s="129">
        <v>4405453.867193858</v>
      </c>
      <c r="F3180" s="129">
        <v>14366.666666666668</v>
      </c>
      <c r="G3180" s="129">
        <v>17833.333333333332</v>
      </c>
      <c r="H3180" s="129">
        <v>4389353.867193858</v>
      </c>
      <c r="I3180" s="129">
        <v>-0.0001</v>
      </c>
      <c r="J3180" s="129">
        <v>-0.0001</v>
      </c>
    </row>
    <row r="3181" spans="1:8" ht="12.75">
      <c r="A3181" s="128">
        <v>38390.986655092594</v>
      </c>
      <c r="C3181" s="151" t="s">
        <v>24</v>
      </c>
      <c r="D3181" s="129">
        <v>294435.90689859824</v>
      </c>
      <c r="F3181" s="129">
        <v>472.58156262526086</v>
      </c>
      <c r="G3181" s="129">
        <v>907.3771725877466</v>
      </c>
      <c r="H3181" s="129">
        <v>294435.90689859824</v>
      </c>
    </row>
    <row r="3183" spans="3:8" ht="12.75">
      <c r="C3183" s="151" t="s">
        <v>25</v>
      </c>
      <c r="D3183" s="129">
        <v>6.683440929688933</v>
      </c>
      <c r="F3183" s="129">
        <v>3.289430830338242</v>
      </c>
      <c r="G3183" s="129">
        <v>5.088096294884561</v>
      </c>
      <c r="H3183" s="129">
        <v>6.707955562644872</v>
      </c>
    </row>
    <row r="3184" spans="1:10" ht="12.75">
      <c r="A3184" s="145" t="s">
        <v>14</v>
      </c>
      <c r="C3184" s="146" t="s">
        <v>15</v>
      </c>
      <c r="D3184" s="146" t="s">
        <v>16</v>
      </c>
      <c r="F3184" s="146" t="s">
        <v>17</v>
      </c>
      <c r="G3184" s="146" t="s">
        <v>18</v>
      </c>
      <c r="H3184" s="146" t="s">
        <v>19</v>
      </c>
      <c r="I3184" s="147" t="s">
        <v>20</v>
      </c>
      <c r="J3184" s="146" t="s">
        <v>21</v>
      </c>
    </row>
    <row r="3185" spans="1:8" ht="12.75">
      <c r="A3185" s="148" t="s">
        <v>130</v>
      </c>
      <c r="C3185" s="149">
        <v>396.15199999976903</v>
      </c>
      <c r="D3185" s="129">
        <v>5222612.86781311</v>
      </c>
      <c r="F3185" s="129">
        <v>81800</v>
      </c>
      <c r="G3185" s="129">
        <v>85800</v>
      </c>
      <c r="H3185" s="150" t="s">
        <v>1074</v>
      </c>
    </row>
    <row r="3187" spans="4:8" ht="12.75">
      <c r="D3187" s="129">
        <v>5374709.192619324</v>
      </c>
      <c r="F3187" s="129">
        <v>81000</v>
      </c>
      <c r="G3187" s="129">
        <v>85300</v>
      </c>
      <c r="H3187" s="150" t="s">
        <v>1075</v>
      </c>
    </row>
    <row r="3189" spans="4:8" ht="12.75">
      <c r="D3189" s="129">
        <v>4865695.813835144</v>
      </c>
      <c r="F3189" s="129">
        <v>81200</v>
      </c>
      <c r="G3189" s="129">
        <v>83800</v>
      </c>
      <c r="H3189" s="150" t="s">
        <v>1076</v>
      </c>
    </row>
    <row r="3191" spans="1:10" ht="12.75">
      <c r="A3191" s="145" t="s">
        <v>22</v>
      </c>
      <c r="C3191" s="151" t="s">
        <v>23</v>
      </c>
      <c r="D3191" s="129">
        <v>5154339.291422526</v>
      </c>
      <c r="F3191" s="129">
        <v>81333.33333333333</v>
      </c>
      <c r="G3191" s="129">
        <v>84966.66666666666</v>
      </c>
      <c r="H3191" s="129">
        <v>5071208.732564023</v>
      </c>
      <c r="I3191" s="129">
        <v>-0.0001</v>
      </c>
      <c r="J3191" s="129">
        <v>-0.0001</v>
      </c>
    </row>
    <row r="3192" spans="1:8" ht="12.75">
      <c r="A3192" s="128">
        <v>38390.987129629626</v>
      </c>
      <c r="C3192" s="151" t="s">
        <v>24</v>
      </c>
      <c r="D3192" s="129">
        <v>261284.54962012838</v>
      </c>
      <c r="F3192" s="129">
        <v>416.33319989322655</v>
      </c>
      <c r="G3192" s="129">
        <v>1040.8329997330663</v>
      </c>
      <c r="H3192" s="129">
        <v>261284.54962012838</v>
      </c>
    </row>
    <row r="3194" spans="3:8" ht="12.75">
      <c r="C3194" s="151" t="s">
        <v>25</v>
      </c>
      <c r="D3194" s="129">
        <v>5.069215176714094</v>
      </c>
      <c r="F3194" s="129">
        <v>0.5118850818359344</v>
      </c>
      <c r="G3194" s="129">
        <v>1.2249897996073755</v>
      </c>
      <c r="H3194" s="129">
        <v>5.152313055905746</v>
      </c>
    </row>
    <row r="3195" spans="1:10" ht="12.75">
      <c r="A3195" s="145" t="s">
        <v>14</v>
      </c>
      <c r="C3195" s="146" t="s">
        <v>15</v>
      </c>
      <c r="D3195" s="146" t="s">
        <v>16</v>
      </c>
      <c r="F3195" s="146" t="s">
        <v>17</v>
      </c>
      <c r="G3195" s="146" t="s">
        <v>18</v>
      </c>
      <c r="H3195" s="146" t="s">
        <v>19</v>
      </c>
      <c r="I3195" s="147" t="s">
        <v>20</v>
      </c>
      <c r="J3195" s="146" t="s">
        <v>21</v>
      </c>
    </row>
    <row r="3196" spans="1:8" ht="12.75">
      <c r="A3196" s="148" t="s">
        <v>137</v>
      </c>
      <c r="C3196" s="149">
        <v>589.5920000001788</v>
      </c>
      <c r="D3196" s="129">
        <v>314988.3859219551</v>
      </c>
      <c r="F3196" s="129">
        <v>2970</v>
      </c>
      <c r="G3196" s="129">
        <v>2890</v>
      </c>
      <c r="H3196" s="150" t="s">
        <v>1077</v>
      </c>
    </row>
    <row r="3198" spans="4:8" ht="12.75">
      <c r="D3198" s="129">
        <v>304404.33571720123</v>
      </c>
      <c r="F3198" s="129">
        <v>3040</v>
      </c>
      <c r="G3198" s="129">
        <v>2980</v>
      </c>
      <c r="H3198" s="150" t="s">
        <v>1078</v>
      </c>
    </row>
    <row r="3200" spans="4:8" ht="12.75">
      <c r="D3200" s="129">
        <v>367261.4366722107</v>
      </c>
      <c r="F3200" s="129">
        <v>3209.9999999962747</v>
      </c>
      <c r="G3200" s="129">
        <v>2970</v>
      </c>
      <c r="H3200" s="150" t="s">
        <v>1079</v>
      </c>
    </row>
    <row r="3202" spans="1:10" ht="12.75">
      <c r="A3202" s="145" t="s">
        <v>22</v>
      </c>
      <c r="C3202" s="151" t="s">
        <v>23</v>
      </c>
      <c r="D3202" s="129">
        <v>328884.71943712234</v>
      </c>
      <c r="F3202" s="129">
        <v>3073.3333333320916</v>
      </c>
      <c r="G3202" s="129">
        <v>2946.666666666667</v>
      </c>
      <c r="H3202" s="129">
        <v>325874.7194371229</v>
      </c>
      <c r="I3202" s="129">
        <v>-0.0001</v>
      </c>
      <c r="J3202" s="129">
        <v>-0.0001</v>
      </c>
    </row>
    <row r="3203" spans="1:8" ht="12.75">
      <c r="A3203" s="128">
        <v>38390.98761574074</v>
      </c>
      <c r="C3203" s="151" t="s">
        <v>24</v>
      </c>
      <c r="D3203" s="129">
        <v>33653.89797617246</v>
      </c>
      <c r="F3203" s="129">
        <v>123.42339054177008</v>
      </c>
      <c r="G3203" s="129">
        <v>49.32882862316247</v>
      </c>
      <c r="H3203" s="129">
        <v>33653.89797617246</v>
      </c>
    </row>
    <row r="3205" spans="3:8" ht="12.75">
      <c r="C3205" s="151" t="s">
        <v>25</v>
      </c>
      <c r="D3205" s="129">
        <v>10.232733838705016</v>
      </c>
      <c r="F3205" s="129">
        <v>4.015945462315182</v>
      </c>
      <c r="G3205" s="129">
        <v>1.674055270016826</v>
      </c>
      <c r="H3205" s="129">
        <v>10.327250310887017</v>
      </c>
    </row>
    <row r="3206" spans="1:10" ht="12.75">
      <c r="A3206" s="145" t="s">
        <v>14</v>
      </c>
      <c r="C3206" s="146" t="s">
        <v>15</v>
      </c>
      <c r="D3206" s="146" t="s">
        <v>16</v>
      </c>
      <c r="F3206" s="146" t="s">
        <v>17</v>
      </c>
      <c r="G3206" s="146" t="s">
        <v>18</v>
      </c>
      <c r="H3206" s="146" t="s">
        <v>19</v>
      </c>
      <c r="I3206" s="147" t="s">
        <v>20</v>
      </c>
      <c r="J3206" s="146" t="s">
        <v>21</v>
      </c>
    </row>
    <row r="3207" spans="1:8" ht="12.75">
      <c r="A3207" s="148" t="s">
        <v>138</v>
      </c>
      <c r="C3207" s="149">
        <v>766.4900000002235</v>
      </c>
      <c r="D3207" s="129">
        <v>2424.740568898618</v>
      </c>
      <c r="F3207" s="129">
        <v>1791</v>
      </c>
      <c r="G3207" s="129">
        <v>1770.0000000018626</v>
      </c>
      <c r="H3207" s="150" t="s">
        <v>1080</v>
      </c>
    </row>
    <row r="3209" spans="4:8" ht="12.75">
      <c r="D3209" s="129">
        <v>2365.8727205321193</v>
      </c>
      <c r="F3209" s="129">
        <v>1776.9999999981374</v>
      </c>
      <c r="G3209" s="129">
        <v>1776.9999999981374</v>
      </c>
      <c r="H3209" s="150" t="s">
        <v>1081</v>
      </c>
    </row>
    <row r="3211" spans="4:8" ht="12.75">
      <c r="D3211" s="129">
        <v>2541.997593525797</v>
      </c>
      <c r="F3211" s="129">
        <v>1766</v>
      </c>
      <c r="G3211" s="129">
        <v>1759</v>
      </c>
      <c r="H3211" s="150" t="s">
        <v>1082</v>
      </c>
    </row>
    <row r="3213" spans="1:10" ht="12.75">
      <c r="A3213" s="145" t="s">
        <v>22</v>
      </c>
      <c r="C3213" s="151" t="s">
        <v>23</v>
      </c>
      <c r="D3213" s="129">
        <v>2444.203627652178</v>
      </c>
      <c r="F3213" s="129">
        <v>1777.9999999993793</v>
      </c>
      <c r="G3213" s="129">
        <v>1768.6666666666665</v>
      </c>
      <c r="H3213" s="129">
        <v>671.0524081402815</v>
      </c>
      <c r="I3213" s="129">
        <v>-0.0001</v>
      </c>
      <c r="J3213" s="129">
        <v>-0.0001</v>
      </c>
    </row>
    <row r="3214" spans="1:8" ht="12.75">
      <c r="A3214" s="128">
        <v>38390.98811342593</v>
      </c>
      <c r="C3214" s="151" t="s">
        <v>24</v>
      </c>
      <c r="D3214" s="129">
        <v>89.66103230386669</v>
      </c>
      <c r="F3214" s="129">
        <v>12.529964086236808</v>
      </c>
      <c r="G3214" s="129">
        <v>9.073771725176785</v>
      </c>
      <c r="H3214" s="129">
        <v>89.66103230386669</v>
      </c>
    </row>
    <row r="3216" spans="3:8" ht="12.75">
      <c r="C3216" s="151" t="s">
        <v>25</v>
      </c>
      <c r="D3216" s="129">
        <v>3.668312708871647</v>
      </c>
      <c r="F3216" s="129">
        <v>0.7047223895523723</v>
      </c>
      <c r="G3216" s="129">
        <v>0.5130289328219065</v>
      </c>
      <c r="H3216" s="129">
        <v>13.36125632159617</v>
      </c>
    </row>
    <row r="3217" spans="1:16" ht="12.75">
      <c r="A3217" s="139" t="s">
        <v>83</v>
      </c>
      <c r="B3217" s="134" t="s">
        <v>60</v>
      </c>
      <c r="D3217" s="139" t="s">
        <v>84</v>
      </c>
      <c r="E3217" s="134" t="s">
        <v>85</v>
      </c>
      <c r="F3217" s="135" t="s">
        <v>200</v>
      </c>
      <c r="G3217" s="140" t="s">
        <v>87</v>
      </c>
      <c r="H3217" s="141">
        <v>2</v>
      </c>
      <c r="I3217" s="142" t="s">
        <v>88</v>
      </c>
      <c r="J3217" s="141">
        <v>13</v>
      </c>
      <c r="K3217" s="140" t="s">
        <v>89</v>
      </c>
      <c r="L3217" s="143">
        <v>1</v>
      </c>
      <c r="M3217" s="140" t="s">
        <v>90</v>
      </c>
      <c r="N3217" s="144">
        <v>1</v>
      </c>
      <c r="O3217" s="140" t="s">
        <v>91</v>
      </c>
      <c r="P3217" s="144">
        <v>1</v>
      </c>
    </row>
    <row r="3219" spans="1:10" ht="12.75">
      <c r="A3219" s="145" t="s">
        <v>14</v>
      </c>
      <c r="C3219" s="146" t="s">
        <v>15</v>
      </c>
      <c r="D3219" s="146" t="s">
        <v>16</v>
      </c>
      <c r="F3219" s="146" t="s">
        <v>17</v>
      </c>
      <c r="G3219" s="146" t="s">
        <v>18</v>
      </c>
      <c r="H3219" s="146" t="s">
        <v>19</v>
      </c>
      <c r="I3219" s="147" t="s">
        <v>20</v>
      </c>
      <c r="J3219" s="146" t="s">
        <v>21</v>
      </c>
    </row>
    <row r="3220" spans="1:8" ht="12.75">
      <c r="A3220" s="148" t="s">
        <v>115</v>
      </c>
      <c r="C3220" s="149">
        <v>178.2290000000503</v>
      </c>
      <c r="D3220" s="129">
        <v>456.9309113714844</v>
      </c>
      <c r="F3220" s="129">
        <v>286</v>
      </c>
      <c r="G3220" s="129">
        <v>246</v>
      </c>
      <c r="H3220" s="150" t="s">
        <v>1083</v>
      </c>
    </row>
    <row r="3222" spans="4:8" ht="12.75">
      <c r="D3222" s="129">
        <v>487.2048752871342</v>
      </c>
      <c r="F3222" s="129">
        <v>260</v>
      </c>
      <c r="G3222" s="129">
        <v>302</v>
      </c>
      <c r="H3222" s="150" t="s">
        <v>1084</v>
      </c>
    </row>
    <row r="3224" spans="4:8" ht="12.75">
      <c r="D3224" s="129">
        <v>474.3147682431154</v>
      </c>
      <c r="F3224" s="129">
        <v>291</v>
      </c>
      <c r="G3224" s="129">
        <v>260</v>
      </c>
      <c r="H3224" s="150" t="s">
        <v>1085</v>
      </c>
    </row>
    <row r="3226" spans="1:8" ht="12.75">
      <c r="A3226" s="145" t="s">
        <v>22</v>
      </c>
      <c r="C3226" s="151" t="s">
        <v>23</v>
      </c>
      <c r="D3226" s="129">
        <v>472.81685163391137</v>
      </c>
      <c r="F3226" s="129">
        <v>279</v>
      </c>
      <c r="G3226" s="129">
        <v>269.3333333333333</v>
      </c>
      <c r="H3226" s="129">
        <v>199.9372737319871</v>
      </c>
    </row>
    <row r="3227" spans="1:8" ht="12.75">
      <c r="A3227" s="128">
        <v>38390.990381944444</v>
      </c>
      <c r="C3227" s="151" t="s">
        <v>24</v>
      </c>
      <c r="D3227" s="129">
        <v>15.192466502106152</v>
      </c>
      <c r="F3227" s="129">
        <v>16.64331697709324</v>
      </c>
      <c r="G3227" s="129">
        <v>29.143323992525858</v>
      </c>
      <c r="H3227" s="129">
        <v>15.192466502106152</v>
      </c>
    </row>
    <row r="3229" spans="3:8" ht="12.75">
      <c r="C3229" s="151" t="s">
        <v>25</v>
      </c>
      <c r="D3229" s="129">
        <v>3.2131821126099043</v>
      </c>
      <c r="F3229" s="129">
        <v>5.965346586771769</v>
      </c>
      <c r="G3229" s="129">
        <v>10.82054108633386</v>
      </c>
      <c r="H3229" s="129">
        <v>7.598616415302043</v>
      </c>
    </row>
    <row r="3230" spans="1:10" ht="12.75">
      <c r="A3230" s="145" t="s">
        <v>14</v>
      </c>
      <c r="C3230" s="146" t="s">
        <v>15</v>
      </c>
      <c r="D3230" s="146" t="s">
        <v>16</v>
      </c>
      <c r="F3230" s="146" t="s">
        <v>17</v>
      </c>
      <c r="G3230" s="146" t="s">
        <v>18</v>
      </c>
      <c r="H3230" s="146" t="s">
        <v>19</v>
      </c>
      <c r="I3230" s="147" t="s">
        <v>20</v>
      </c>
      <c r="J3230" s="146" t="s">
        <v>21</v>
      </c>
    </row>
    <row r="3231" spans="1:8" ht="12.75">
      <c r="A3231" s="148" t="s">
        <v>131</v>
      </c>
      <c r="C3231" s="149">
        <v>251.61100000003353</v>
      </c>
      <c r="D3231" s="129">
        <v>3417201.1923675537</v>
      </c>
      <c r="F3231" s="129">
        <v>24500</v>
      </c>
      <c r="G3231" s="129">
        <v>23400</v>
      </c>
      <c r="H3231" s="150" t="s">
        <v>1086</v>
      </c>
    </row>
    <row r="3233" spans="4:8" ht="12.75">
      <c r="D3233" s="129">
        <v>3083637.7829475403</v>
      </c>
      <c r="F3233" s="129">
        <v>25200</v>
      </c>
      <c r="G3233" s="129">
        <v>22200</v>
      </c>
      <c r="H3233" s="150" t="s">
        <v>1087</v>
      </c>
    </row>
    <row r="3235" spans="4:8" ht="12.75">
      <c r="D3235" s="129">
        <v>3286013.8917121887</v>
      </c>
      <c r="F3235" s="129">
        <v>23800</v>
      </c>
      <c r="G3235" s="129">
        <v>22800</v>
      </c>
      <c r="H3235" s="150" t="s">
        <v>1088</v>
      </c>
    </row>
    <row r="3237" spans="1:10" ht="12.75">
      <c r="A3237" s="145" t="s">
        <v>22</v>
      </c>
      <c r="C3237" s="151" t="s">
        <v>23</v>
      </c>
      <c r="D3237" s="129">
        <v>3262284.2890090942</v>
      </c>
      <c r="F3237" s="129">
        <v>24500</v>
      </c>
      <c r="G3237" s="129">
        <v>22800</v>
      </c>
      <c r="H3237" s="129">
        <v>3238642.667979521</v>
      </c>
      <c r="I3237" s="129">
        <v>-0.0001</v>
      </c>
      <c r="J3237" s="129">
        <v>-0.0001</v>
      </c>
    </row>
    <row r="3238" spans="1:8" ht="12.75">
      <c r="A3238" s="128">
        <v>38390.990891203706</v>
      </c>
      <c r="C3238" s="151" t="s">
        <v>24</v>
      </c>
      <c r="D3238" s="129">
        <v>168043.0229414876</v>
      </c>
      <c r="F3238" s="129">
        <v>700</v>
      </c>
      <c r="G3238" s="129">
        <v>600</v>
      </c>
      <c r="H3238" s="129">
        <v>168043.0229414876</v>
      </c>
    </row>
    <row r="3240" spans="3:8" ht="12.75">
      <c r="C3240" s="151" t="s">
        <v>25</v>
      </c>
      <c r="D3240" s="129">
        <v>5.151084579220713</v>
      </c>
      <c r="F3240" s="129">
        <v>2.857142857142857</v>
      </c>
      <c r="G3240" s="129">
        <v>2.6315789473684212</v>
      </c>
      <c r="H3240" s="129">
        <v>5.188686748400183</v>
      </c>
    </row>
    <row r="3241" spans="1:10" ht="12.75">
      <c r="A3241" s="145" t="s">
        <v>14</v>
      </c>
      <c r="C3241" s="146" t="s">
        <v>15</v>
      </c>
      <c r="D3241" s="146" t="s">
        <v>16</v>
      </c>
      <c r="F3241" s="146" t="s">
        <v>17</v>
      </c>
      <c r="G3241" s="146" t="s">
        <v>18</v>
      </c>
      <c r="H3241" s="146" t="s">
        <v>19</v>
      </c>
      <c r="I3241" s="147" t="s">
        <v>20</v>
      </c>
      <c r="J3241" s="146" t="s">
        <v>21</v>
      </c>
    </row>
    <row r="3242" spans="1:8" ht="12.75">
      <c r="A3242" s="148" t="s">
        <v>134</v>
      </c>
      <c r="C3242" s="149">
        <v>257.6099999998696</v>
      </c>
      <c r="D3242" s="129">
        <v>328879.35703229904</v>
      </c>
      <c r="F3242" s="129">
        <v>10407.5</v>
      </c>
      <c r="G3242" s="129">
        <v>8727.5</v>
      </c>
      <c r="H3242" s="150" t="s">
        <v>1089</v>
      </c>
    </row>
    <row r="3244" spans="4:8" ht="12.75">
      <c r="D3244" s="129">
        <v>309341.0654153824</v>
      </c>
      <c r="F3244" s="129">
        <v>10190</v>
      </c>
      <c r="G3244" s="129">
        <v>8765</v>
      </c>
      <c r="H3244" s="150" t="s">
        <v>1090</v>
      </c>
    </row>
    <row r="3246" spans="4:8" ht="12.75">
      <c r="D3246" s="129">
        <v>314112.8570804596</v>
      </c>
      <c r="F3246" s="129">
        <v>10225</v>
      </c>
      <c r="G3246" s="129">
        <v>8795</v>
      </c>
      <c r="H3246" s="150" t="s">
        <v>1091</v>
      </c>
    </row>
    <row r="3248" spans="1:10" ht="12.75">
      <c r="A3248" s="145" t="s">
        <v>22</v>
      </c>
      <c r="C3248" s="151" t="s">
        <v>23</v>
      </c>
      <c r="D3248" s="129">
        <v>317444.42650938034</v>
      </c>
      <c r="F3248" s="129">
        <v>10274.166666666666</v>
      </c>
      <c r="G3248" s="129">
        <v>8762.5</v>
      </c>
      <c r="H3248" s="129">
        <v>307926.093176047</v>
      </c>
      <c r="I3248" s="129">
        <v>-0.0001</v>
      </c>
      <c r="J3248" s="129">
        <v>-0.0001</v>
      </c>
    </row>
    <row r="3249" spans="1:8" ht="12.75">
      <c r="A3249" s="128">
        <v>38390.991527777776</v>
      </c>
      <c r="C3249" s="151" t="s">
        <v>24</v>
      </c>
      <c r="D3249" s="129">
        <v>10186.300897367933</v>
      </c>
      <c r="F3249" s="129">
        <v>116.78862672937521</v>
      </c>
      <c r="G3249" s="129">
        <v>33.819373146171706</v>
      </c>
      <c r="H3249" s="129">
        <v>10186.300897367933</v>
      </c>
    </row>
    <row r="3251" spans="3:8" ht="12.75">
      <c r="C3251" s="151" t="s">
        <v>25</v>
      </c>
      <c r="D3251" s="129">
        <v>3.208845406226381</v>
      </c>
      <c r="F3251" s="129">
        <v>1.1367211620995237</v>
      </c>
      <c r="G3251" s="129">
        <v>0.38595575630438467</v>
      </c>
      <c r="H3251" s="129">
        <v>3.3080343378189245</v>
      </c>
    </row>
    <row r="3252" spans="1:10" ht="12.75">
      <c r="A3252" s="145" t="s">
        <v>14</v>
      </c>
      <c r="C3252" s="146" t="s">
        <v>15</v>
      </c>
      <c r="D3252" s="146" t="s">
        <v>16</v>
      </c>
      <c r="F3252" s="146" t="s">
        <v>17</v>
      </c>
      <c r="G3252" s="146" t="s">
        <v>18</v>
      </c>
      <c r="H3252" s="146" t="s">
        <v>19</v>
      </c>
      <c r="I3252" s="147" t="s">
        <v>20</v>
      </c>
      <c r="J3252" s="146" t="s">
        <v>21</v>
      </c>
    </row>
    <row r="3253" spans="1:8" ht="12.75">
      <c r="A3253" s="148" t="s">
        <v>133</v>
      </c>
      <c r="C3253" s="149">
        <v>259.9399999999441</v>
      </c>
      <c r="D3253" s="129">
        <v>3769048.540988922</v>
      </c>
      <c r="F3253" s="129">
        <v>22600</v>
      </c>
      <c r="G3253" s="129">
        <v>20925</v>
      </c>
      <c r="H3253" s="150" t="s">
        <v>1092</v>
      </c>
    </row>
    <row r="3255" spans="4:8" ht="12.75">
      <c r="D3255" s="129">
        <v>3607734.384815216</v>
      </c>
      <c r="F3255" s="129">
        <v>22450</v>
      </c>
      <c r="G3255" s="129">
        <v>21250</v>
      </c>
      <c r="H3255" s="150" t="s">
        <v>1093</v>
      </c>
    </row>
    <row r="3257" spans="4:8" ht="12.75">
      <c r="D3257" s="129">
        <v>3713684.2755126953</v>
      </c>
      <c r="F3257" s="129">
        <v>23250</v>
      </c>
      <c r="G3257" s="129">
        <v>21275</v>
      </c>
      <c r="H3257" s="150" t="s">
        <v>1094</v>
      </c>
    </row>
    <row r="3259" spans="1:10" ht="12.75">
      <c r="A3259" s="145" t="s">
        <v>22</v>
      </c>
      <c r="C3259" s="151" t="s">
        <v>23</v>
      </c>
      <c r="D3259" s="129">
        <v>3696822.400438945</v>
      </c>
      <c r="F3259" s="129">
        <v>22766.666666666664</v>
      </c>
      <c r="G3259" s="129">
        <v>21150</v>
      </c>
      <c r="H3259" s="129">
        <v>3674855.902122446</v>
      </c>
      <c r="I3259" s="129">
        <v>-0.0001</v>
      </c>
      <c r="J3259" s="129">
        <v>-0.0001</v>
      </c>
    </row>
    <row r="3260" spans="1:8" ht="12.75">
      <c r="A3260" s="128">
        <v>38390.99219907408</v>
      </c>
      <c r="C3260" s="151" t="s">
        <v>24</v>
      </c>
      <c r="D3260" s="129">
        <v>81968.32539926626</v>
      </c>
      <c r="F3260" s="129">
        <v>425.24502740576906</v>
      </c>
      <c r="G3260" s="129">
        <v>195.25624189766637</v>
      </c>
      <c r="H3260" s="129">
        <v>81968.32539926626</v>
      </c>
    </row>
    <row r="3262" spans="3:8" ht="12.75">
      <c r="C3262" s="151" t="s">
        <v>25</v>
      </c>
      <c r="D3262" s="129">
        <v>2.2172643562626564</v>
      </c>
      <c r="F3262" s="129">
        <v>1.8678405303328076</v>
      </c>
      <c r="G3262" s="129">
        <v>0.9231973612182806</v>
      </c>
      <c r="H3262" s="129">
        <v>2.2305180824076594</v>
      </c>
    </row>
    <row r="3263" spans="1:10" ht="12.75">
      <c r="A3263" s="145" t="s">
        <v>14</v>
      </c>
      <c r="C3263" s="146" t="s">
        <v>15</v>
      </c>
      <c r="D3263" s="146" t="s">
        <v>16</v>
      </c>
      <c r="F3263" s="146" t="s">
        <v>17</v>
      </c>
      <c r="G3263" s="146" t="s">
        <v>18</v>
      </c>
      <c r="H3263" s="146" t="s">
        <v>19</v>
      </c>
      <c r="I3263" s="147" t="s">
        <v>20</v>
      </c>
      <c r="J3263" s="146" t="s">
        <v>21</v>
      </c>
    </row>
    <row r="3264" spans="1:8" ht="12.75">
      <c r="A3264" s="148" t="s">
        <v>135</v>
      </c>
      <c r="C3264" s="149">
        <v>285.2129999999888</v>
      </c>
      <c r="D3264" s="129">
        <v>680493.3509845734</v>
      </c>
      <c r="F3264" s="129">
        <v>11550</v>
      </c>
      <c r="G3264" s="129">
        <v>11100</v>
      </c>
      <c r="H3264" s="150" t="s">
        <v>1095</v>
      </c>
    </row>
    <row r="3266" spans="4:8" ht="12.75">
      <c r="D3266" s="129">
        <v>679024.5195198059</v>
      </c>
      <c r="F3266" s="129">
        <v>11475</v>
      </c>
      <c r="G3266" s="129">
        <v>11125</v>
      </c>
      <c r="H3266" s="150" t="s">
        <v>1096</v>
      </c>
    </row>
    <row r="3268" spans="4:8" ht="12.75">
      <c r="D3268" s="129">
        <v>667036.7830791473</v>
      </c>
      <c r="F3268" s="129">
        <v>11675</v>
      </c>
      <c r="G3268" s="129">
        <v>11150</v>
      </c>
      <c r="H3268" s="150" t="s">
        <v>1097</v>
      </c>
    </row>
    <row r="3270" spans="1:10" ht="12.75">
      <c r="A3270" s="145" t="s">
        <v>22</v>
      </c>
      <c r="C3270" s="151" t="s">
        <v>23</v>
      </c>
      <c r="D3270" s="129">
        <v>675518.2178611755</v>
      </c>
      <c r="F3270" s="129">
        <v>11566.666666666668</v>
      </c>
      <c r="G3270" s="129">
        <v>11125</v>
      </c>
      <c r="H3270" s="129">
        <v>664195.7289992882</v>
      </c>
      <c r="I3270" s="129">
        <v>-0.0001</v>
      </c>
      <c r="J3270" s="129">
        <v>-0.0001</v>
      </c>
    </row>
    <row r="3271" spans="1:8" ht="12.75">
      <c r="A3271" s="128">
        <v>38390.99288194445</v>
      </c>
      <c r="C3271" s="151" t="s">
        <v>24</v>
      </c>
      <c r="D3271" s="129">
        <v>7381.762556420722</v>
      </c>
      <c r="F3271" s="129">
        <v>101.03629710818451</v>
      </c>
      <c r="G3271" s="129">
        <v>25</v>
      </c>
      <c r="H3271" s="129">
        <v>7381.762556420722</v>
      </c>
    </row>
    <row r="3273" spans="3:8" ht="12.75">
      <c r="C3273" s="151" t="s">
        <v>25</v>
      </c>
      <c r="D3273" s="129">
        <v>1.0927555114342946</v>
      </c>
      <c r="F3273" s="129">
        <v>0.8735126551139871</v>
      </c>
      <c r="G3273" s="129">
        <v>0.22471910112359553</v>
      </c>
      <c r="H3273" s="129">
        <v>1.1113836229483844</v>
      </c>
    </row>
    <row r="3274" spans="1:10" ht="12.75">
      <c r="A3274" s="145" t="s">
        <v>14</v>
      </c>
      <c r="C3274" s="146" t="s">
        <v>15</v>
      </c>
      <c r="D3274" s="146" t="s">
        <v>16</v>
      </c>
      <c r="F3274" s="146" t="s">
        <v>17</v>
      </c>
      <c r="G3274" s="146" t="s">
        <v>18</v>
      </c>
      <c r="H3274" s="146" t="s">
        <v>19</v>
      </c>
      <c r="I3274" s="147" t="s">
        <v>20</v>
      </c>
      <c r="J3274" s="146" t="s">
        <v>21</v>
      </c>
    </row>
    <row r="3275" spans="1:8" ht="12.75">
      <c r="A3275" s="148" t="s">
        <v>131</v>
      </c>
      <c r="C3275" s="149">
        <v>288.1579999998212</v>
      </c>
      <c r="D3275" s="129">
        <v>358099.33047389984</v>
      </c>
      <c r="F3275" s="129">
        <v>3600</v>
      </c>
      <c r="G3275" s="129">
        <v>3470</v>
      </c>
      <c r="H3275" s="150" t="s">
        <v>1098</v>
      </c>
    </row>
    <row r="3277" spans="4:8" ht="12.75">
      <c r="D3277" s="129">
        <v>364961.9486999512</v>
      </c>
      <c r="F3277" s="129">
        <v>3600</v>
      </c>
      <c r="G3277" s="129">
        <v>3470</v>
      </c>
      <c r="H3277" s="150" t="s">
        <v>1099</v>
      </c>
    </row>
    <row r="3279" spans="4:8" ht="12.75">
      <c r="D3279" s="129">
        <v>357349.386903286</v>
      </c>
      <c r="F3279" s="129">
        <v>3600</v>
      </c>
      <c r="G3279" s="129">
        <v>3470</v>
      </c>
      <c r="H3279" s="150" t="s">
        <v>1100</v>
      </c>
    </row>
    <row r="3281" spans="1:10" ht="12.75">
      <c r="A3281" s="145" t="s">
        <v>22</v>
      </c>
      <c r="C3281" s="151" t="s">
        <v>23</v>
      </c>
      <c r="D3281" s="129">
        <v>360136.888692379</v>
      </c>
      <c r="F3281" s="129">
        <v>3600</v>
      </c>
      <c r="G3281" s="129">
        <v>3470</v>
      </c>
      <c r="H3281" s="129">
        <v>356602.89532954706</v>
      </c>
      <c r="I3281" s="129">
        <v>-0.0001</v>
      </c>
      <c r="J3281" s="129">
        <v>-0.0001</v>
      </c>
    </row>
    <row r="3282" spans="1:8" ht="12.75">
      <c r="A3282" s="128">
        <v>38390.99329861111</v>
      </c>
      <c r="C3282" s="151" t="s">
        <v>24</v>
      </c>
      <c r="D3282" s="129">
        <v>4195.414985107625</v>
      </c>
      <c r="H3282" s="129">
        <v>4195.414985107625</v>
      </c>
    </row>
    <row r="3284" spans="3:8" ht="12.75">
      <c r="C3284" s="151" t="s">
        <v>25</v>
      </c>
      <c r="D3284" s="129">
        <v>1.164950083381005</v>
      </c>
      <c r="F3284" s="129">
        <v>0</v>
      </c>
      <c r="G3284" s="129">
        <v>0</v>
      </c>
      <c r="H3284" s="129">
        <v>1.1764949303708039</v>
      </c>
    </row>
    <row r="3285" spans="1:10" ht="12.75">
      <c r="A3285" s="145" t="s">
        <v>14</v>
      </c>
      <c r="C3285" s="146" t="s">
        <v>15</v>
      </c>
      <c r="D3285" s="146" t="s">
        <v>16</v>
      </c>
      <c r="F3285" s="146" t="s">
        <v>17</v>
      </c>
      <c r="G3285" s="146" t="s">
        <v>18</v>
      </c>
      <c r="H3285" s="146" t="s">
        <v>19</v>
      </c>
      <c r="I3285" s="147" t="s">
        <v>20</v>
      </c>
      <c r="J3285" s="146" t="s">
        <v>21</v>
      </c>
    </row>
    <row r="3286" spans="1:8" ht="12.75">
      <c r="A3286" s="148" t="s">
        <v>132</v>
      </c>
      <c r="C3286" s="149">
        <v>334.94100000010803</v>
      </c>
      <c r="D3286" s="129">
        <v>1395062.4687862396</v>
      </c>
      <c r="F3286" s="129">
        <v>28800</v>
      </c>
      <c r="G3286" s="129">
        <v>214800</v>
      </c>
      <c r="H3286" s="150" t="s">
        <v>1101</v>
      </c>
    </row>
    <row r="3288" spans="4:8" ht="12.75">
      <c r="D3288" s="129">
        <v>1401327.3366260529</v>
      </c>
      <c r="F3288" s="129">
        <v>28500</v>
      </c>
      <c r="G3288" s="129">
        <v>190600</v>
      </c>
      <c r="H3288" s="150" t="s">
        <v>1102</v>
      </c>
    </row>
    <row r="3290" spans="4:8" ht="12.75">
      <c r="D3290" s="129">
        <v>1390782.591424942</v>
      </c>
      <c r="F3290" s="129">
        <v>28600</v>
      </c>
      <c r="G3290" s="129">
        <v>183800</v>
      </c>
      <c r="H3290" s="150" t="s">
        <v>1103</v>
      </c>
    </row>
    <row r="3292" spans="1:10" ht="12.75">
      <c r="A3292" s="145" t="s">
        <v>22</v>
      </c>
      <c r="C3292" s="151" t="s">
        <v>23</v>
      </c>
      <c r="D3292" s="129">
        <v>1395724.132279078</v>
      </c>
      <c r="F3292" s="129">
        <v>28633.333333333336</v>
      </c>
      <c r="G3292" s="129">
        <v>196400</v>
      </c>
      <c r="H3292" s="129">
        <v>1247305.3989457448</v>
      </c>
      <c r="I3292" s="129">
        <v>-0.0001</v>
      </c>
      <c r="J3292" s="129">
        <v>-0.0001</v>
      </c>
    </row>
    <row r="3293" spans="1:8" ht="12.75">
      <c r="A3293" s="128">
        <v>38390.99377314815</v>
      </c>
      <c r="C3293" s="151" t="s">
        <v>24</v>
      </c>
      <c r="D3293" s="129">
        <v>5303.419818656323</v>
      </c>
      <c r="F3293" s="129">
        <v>152.7525231651947</v>
      </c>
      <c r="G3293" s="129">
        <v>16293.557008830207</v>
      </c>
      <c r="H3293" s="129">
        <v>5303.419818656323</v>
      </c>
    </row>
    <row r="3295" spans="3:8" ht="12.75">
      <c r="C3295" s="151" t="s">
        <v>25</v>
      </c>
      <c r="D3295" s="129">
        <v>0.37997622137523474</v>
      </c>
      <c r="F3295" s="129">
        <v>0.5334779621601677</v>
      </c>
      <c r="G3295" s="129">
        <v>8.296108456634526</v>
      </c>
      <c r="H3295" s="129">
        <v>0.42519015977473623</v>
      </c>
    </row>
    <row r="3296" spans="1:10" ht="12.75">
      <c r="A3296" s="145" t="s">
        <v>14</v>
      </c>
      <c r="C3296" s="146" t="s">
        <v>15</v>
      </c>
      <c r="D3296" s="146" t="s">
        <v>16</v>
      </c>
      <c r="F3296" s="146" t="s">
        <v>17</v>
      </c>
      <c r="G3296" s="146" t="s">
        <v>18</v>
      </c>
      <c r="H3296" s="146" t="s">
        <v>19</v>
      </c>
      <c r="I3296" s="147" t="s">
        <v>20</v>
      </c>
      <c r="J3296" s="146" t="s">
        <v>21</v>
      </c>
    </row>
    <row r="3297" spans="1:8" ht="12.75">
      <c r="A3297" s="148" t="s">
        <v>136</v>
      </c>
      <c r="C3297" s="149">
        <v>393.36599999992177</v>
      </c>
      <c r="D3297" s="129">
        <v>3902676.8097724915</v>
      </c>
      <c r="F3297" s="129">
        <v>13000</v>
      </c>
      <c r="G3297" s="129">
        <v>17000</v>
      </c>
      <c r="H3297" s="150" t="s">
        <v>1104</v>
      </c>
    </row>
    <row r="3299" spans="4:8" ht="12.75">
      <c r="D3299" s="129">
        <v>3848073.9136161804</v>
      </c>
      <c r="F3299" s="129">
        <v>13700</v>
      </c>
      <c r="G3299" s="129">
        <v>16600</v>
      </c>
      <c r="H3299" s="150" t="s">
        <v>1105</v>
      </c>
    </row>
    <row r="3301" spans="4:8" ht="12.75">
      <c r="D3301" s="129">
        <v>3486870.852748871</v>
      </c>
      <c r="F3301" s="129">
        <v>13100</v>
      </c>
      <c r="G3301" s="129">
        <v>15000</v>
      </c>
      <c r="H3301" s="150" t="s">
        <v>1106</v>
      </c>
    </row>
    <row r="3303" spans="1:10" ht="12.75">
      <c r="A3303" s="145" t="s">
        <v>22</v>
      </c>
      <c r="C3303" s="151" t="s">
        <v>23</v>
      </c>
      <c r="D3303" s="129">
        <v>3745873.858712514</v>
      </c>
      <c r="F3303" s="129">
        <v>13266.666666666668</v>
      </c>
      <c r="G3303" s="129">
        <v>16200</v>
      </c>
      <c r="H3303" s="129">
        <v>3731140.525379181</v>
      </c>
      <c r="I3303" s="129">
        <v>-0.0001</v>
      </c>
      <c r="J3303" s="129">
        <v>-0.0001</v>
      </c>
    </row>
    <row r="3304" spans="1:8" ht="12.75">
      <c r="A3304" s="128">
        <v>38390.99424768519</v>
      </c>
      <c r="C3304" s="151" t="s">
        <v>24</v>
      </c>
      <c r="D3304" s="129">
        <v>225958.59552319165</v>
      </c>
      <c r="F3304" s="129">
        <v>378.5938897200183</v>
      </c>
      <c r="G3304" s="129">
        <v>1058.300524425836</v>
      </c>
      <c r="H3304" s="129">
        <v>225958.59552319165</v>
      </c>
    </row>
    <row r="3306" spans="3:8" ht="12.75">
      <c r="C3306" s="151" t="s">
        <v>25</v>
      </c>
      <c r="D3306" s="129">
        <v>6.032199802928106</v>
      </c>
      <c r="F3306" s="129">
        <v>2.8537227868343074</v>
      </c>
      <c r="G3306" s="129">
        <v>6.532719286579234</v>
      </c>
      <c r="H3306" s="129">
        <v>6.0560194392632365</v>
      </c>
    </row>
    <row r="3307" spans="1:10" ht="12.75">
      <c r="A3307" s="145" t="s">
        <v>14</v>
      </c>
      <c r="C3307" s="146" t="s">
        <v>15</v>
      </c>
      <c r="D3307" s="146" t="s">
        <v>16</v>
      </c>
      <c r="F3307" s="146" t="s">
        <v>17</v>
      </c>
      <c r="G3307" s="146" t="s">
        <v>18</v>
      </c>
      <c r="H3307" s="146" t="s">
        <v>19</v>
      </c>
      <c r="I3307" s="147" t="s">
        <v>20</v>
      </c>
      <c r="J3307" s="146" t="s">
        <v>21</v>
      </c>
    </row>
    <row r="3308" spans="1:8" ht="12.75">
      <c r="A3308" s="148" t="s">
        <v>130</v>
      </c>
      <c r="C3308" s="149">
        <v>396.15199999976903</v>
      </c>
      <c r="D3308" s="129">
        <v>3664244.6027374268</v>
      </c>
      <c r="F3308" s="129">
        <v>78900</v>
      </c>
      <c r="G3308" s="129">
        <v>81300</v>
      </c>
      <c r="H3308" s="150" t="s">
        <v>1107</v>
      </c>
    </row>
    <row r="3310" spans="4:8" ht="12.75">
      <c r="D3310" s="129">
        <v>3633541.898963928</v>
      </c>
      <c r="F3310" s="129">
        <v>75700</v>
      </c>
      <c r="G3310" s="129">
        <v>80700</v>
      </c>
      <c r="H3310" s="150" t="s">
        <v>1108</v>
      </c>
    </row>
    <row r="3312" spans="4:8" ht="12.75">
      <c r="D3312" s="129">
        <v>4216930.250236511</v>
      </c>
      <c r="F3312" s="129">
        <v>77600</v>
      </c>
      <c r="G3312" s="129">
        <v>82100</v>
      </c>
      <c r="H3312" s="150" t="s">
        <v>1109</v>
      </c>
    </row>
    <row r="3314" spans="1:10" ht="12.75">
      <c r="A3314" s="145" t="s">
        <v>22</v>
      </c>
      <c r="C3314" s="151" t="s">
        <v>23</v>
      </c>
      <c r="D3314" s="129">
        <v>3838238.917312622</v>
      </c>
      <c r="F3314" s="129">
        <v>77400</v>
      </c>
      <c r="G3314" s="129">
        <v>81366.66666666667</v>
      </c>
      <c r="H3314" s="129">
        <v>3758876.80871175</v>
      </c>
      <c r="I3314" s="129">
        <v>-0.0001</v>
      </c>
      <c r="J3314" s="129">
        <v>-0.0001</v>
      </c>
    </row>
    <row r="3315" spans="1:8" ht="12.75">
      <c r="A3315" s="128">
        <v>38390.99469907407</v>
      </c>
      <c r="C3315" s="151" t="s">
        <v>24</v>
      </c>
      <c r="D3315" s="129">
        <v>328315.40967262967</v>
      </c>
      <c r="F3315" s="129">
        <v>1609.347693943108</v>
      </c>
      <c r="G3315" s="129">
        <v>702.3769168568492</v>
      </c>
      <c r="H3315" s="129">
        <v>328315.40967262967</v>
      </c>
    </row>
    <row r="3317" spans="3:8" ht="12.75">
      <c r="C3317" s="151" t="s">
        <v>25</v>
      </c>
      <c r="D3317" s="129">
        <v>8.553803365177243</v>
      </c>
      <c r="F3317" s="129">
        <v>2.079260586489803</v>
      </c>
      <c r="G3317" s="129">
        <v>0.8632243959731865</v>
      </c>
      <c r="H3317" s="129">
        <v>8.734401960492837</v>
      </c>
    </row>
    <row r="3318" spans="1:10" ht="12.75">
      <c r="A3318" s="145" t="s">
        <v>14</v>
      </c>
      <c r="C3318" s="146" t="s">
        <v>15</v>
      </c>
      <c r="D3318" s="146" t="s">
        <v>16</v>
      </c>
      <c r="F3318" s="146" t="s">
        <v>17</v>
      </c>
      <c r="G3318" s="146" t="s">
        <v>18</v>
      </c>
      <c r="H3318" s="146" t="s">
        <v>19</v>
      </c>
      <c r="I3318" s="147" t="s">
        <v>20</v>
      </c>
      <c r="J3318" s="146" t="s">
        <v>21</v>
      </c>
    </row>
    <row r="3319" spans="1:8" ht="12.75">
      <c r="A3319" s="148" t="s">
        <v>137</v>
      </c>
      <c r="C3319" s="149">
        <v>589.5920000001788</v>
      </c>
      <c r="D3319" s="129">
        <v>315229.9028778076</v>
      </c>
      <c r="F3319" s="129">
        <v>3409.9999999962747</v>
      </c>
      <c r="G3319" s="129">
        <v>3020</v>
      </c>
      <c r="H3319" s="150" t="s">
        <v>1110</v>
      </c>
    </row>
    <row r="3321" spans="4:8" ht="12.75">
      <c r="D3321" s="129">
        <v>299954.7516899109</v>
      </c>
      <c r="F3321" s="129">
        <v>3190</v>
      </c>
      <c r="G3321" s="129">
        <v>3000</v>
      </c>
      <c r="H3321" s="150" t="s">
        <v>1111</v>
      </c>
    </row>
    <row r="3323" spans="4:8" ht="12.75">
      <c r="D3323" s="129">
        <v>318766.96149015427</v>
      </c>
      <c r="F3323" s="129">
        <v>3240.0000000037253</v>
      </c>
      <c r="G3323" s="129">
        <v>3100</v>
      </c>
      <c r="H3323" s="150" t="s">
        <v>1112</v>
      </c>
    </row>
    <row r="3325" spans="1:10" ht="12.75">
      <c r="A3325" s="145" t="s">
        <v>22</v>
      </c>
      <c r="C3325" s="151" t="s">
        <v>23</v>
      </c>
      <c r="D3325" s="129">
        <v>311317.20535262424</v>
      </c>
      <c r="F3325" s="129">
        <v>3280</v>
      </c>
      <c r="G3325" s="129">
        <v>3040</v>
      </c>
      <c r="H3325" s="129">
        <v>308157.20535262424</v>
      </c>
      <c r="I3325" s="129">
        <v>-0.0001</v>
      </c>
      <c r="J3325" s="129">
        <v>-0.0001</v>
      </c>
    </row>
    <row r="3326" spans="1:8" ht="12.75">
      <c r="A3326" s="128">
        <v>38390.99519675926</v>
      </c>
      <c r="C3326" s="151" t="s">
        <v>24</v>
      </c>
      <c r="D3326" s="129">
        <v>9997.835307443589</v>
      </c>
      <c r="F3326" s="129">
        <v>115.3256259439515</v>
      </c>
      <c r="G3326" s="129">
        <v>52.91502622129182</v>
      </c>
      <c r="H3326" s="129">
        <v>9997.835307443589</v>
      </c>
    </row>
    <row r="3328" spans="3:8" ht="12.75">
      <c r="C3328" s="151" t="s">
        <v>25</v>
      </c>
      <c r="D3328" s="129">
        <v>3.211462500480561</v>
      </c>
      <c r="F3328" s="129">
        <v>3.5160251812180343</v>
      </c>
      <c r="G3328" s="129">
        <v>1.740625862542494</v>
      </c>
      <c r="H3328" s="129">
        <v>3.244394462885614</v>
      </c>
    </row>
    <row r="3329" spans="1:10" ht="12.75">
      <c r="A3329" s="145" t="s">
        <v>14</v>
      </c>
      <c r="C3329" s="146" t="s">
        <v>15</v>
      </c>
      <c r="D3329" s="146" t="s">
        <v>16</v>
      </c>
      <c r="F3329" s="146" t="s">
        <v>17</v>
      </c>
      <c r="G3329" s="146" t="s">
        <v>18</v>
      </c>
      <c r="H3329" s="146" t="s">
        <v>19</v>
      </c>
      <c r="I3329" s="147" t="s">
        <v>20</v>
      </c>
      <c r="J3329" s="146" t="s">
        <v>21</v>
      </c>
    </row>
    <row r="3330" spans="1:8" ht="12.75">
      <c r="A3330" s="148" t="s">
        <v>138</v>
      </c>
      <c r="C3330" s="149">
        <v>766.4900000002235</v>
      </c>
      <c r="D3330" s="129">
        <v>23597.77588841319</v>
      </c>
      <c r="F3330" s="129">
        <v>2148</v>
      </c>
      <c r="G3330" s="129">
        <v>2334</v>
      </c>
      <c r="H3330" s="150" t="s">
        <v>1113</v>
      </c>
    </row>
    <row r="3332" spans="4:8" ht="12.75">
      <c r="D3332" s="129">
        <v>20993.552711308002</v>
      </c>
      <c r="F3332" s="129">
        <v>1973.0000000018626</v>
      </c>
      <c r="G3332" s="129">
        <v>2162</v>
      </c>
      <c r="H3332" s="150" t="s">
        <v>1114</v>
      </c>
    </row>
    <row r="3334" spans="4:8" ht="12.75">
      <c r="D3334" s="129">
        <v>21177.824753284454</v>
      </c>
      <c r="F3334" s="129">
        <v>1901.0000000018626</v>
      </c>
      <c r="G3334" s="129">
        <v>2031</v>
      </c>
      <c r="H3334" s="150" t="s">
        <v>1115</v>
      </c>
    </row>
    <row r="3336" spans="1:10" ht="12.75">
      <c r="A3336" s="145" t="s">
        <v>22</v>
      </c>
      <c r="C3336" s="151" t="s">
        <v>23</v>
      </c>
      <c r="D3336" s="129">
        <v>21923.051117668547</v>
      </c>
      <c r="F3336" s="129">
        <v>2007.333333334575</v>
      </c>
      <c r="G3336" s="129">
        <v>2175.6666666666665</v>
      </c>
      <c r="H3336" s="129">
        <v>19828.26656482243</v>
      </c>
      <c r="I3336" s="129">
        <v>-0.0001</v>
      </c>
      <c r="J3336" s="129">
        <v>-0.0001</v>
      </c>
    </row>
    <row r="3337" spans="1:8" ht="12.75">
      <c r="A3337" s="128">
        <v>38390.99569444444</v>
      </c>
      <c r="C3337" s="151" t="s">
        <v>24</v>
      </c>
      <c r="D3337" s="129">
        <v>1453.2777916395926</v>
      </c>
      <c r="F3337" s="129">
        <v>127.02886810907144</v>
      </c>
      <c r="G3337" s="129">
        <v>151.96161796102768</v>
      </c>
      <c r="H3337" s="129">
        <v>1453.2777916395926</v>
      </c>
    </row>
    <row r="3339" spans="3:8" ht="12.75">
      <c r="C3339" s="151" t="s">
        <v>25</v>
      </c>
      <c r="D3339" s="129">
        <v>6.628994220920036</v>
      </c>
      <c r="F3339" s="129">
        <v>6.328239859298883</v>
      </c>
      <c r="G3339" s="129">
        <v>6.984600182060412</v>
      </c>
      <c r="H3339" s="129">
        <v>7.329323452902692</v>
      </c>
    </row>
    <row r="3340" spans="1:16" ht="12.75">
      <c r="A3340" s="139" t="s">
        <v>83</v>
      </c>
      <c r="B3340" s="134" t="s">
        <v>169</v>
      </c>
      <c r="D3340" s="139" t="s">
        <v>84</v>
      </c>
      <c r="E3340" s="134" t="s">
        <v>85</v>
      </c>
      <c r="F3340" s="135" t="s">
        <v>202</v>
      </c>
      <c r="G3340" s="140" t="s">
        <v>87</v>
      </c>
      <c r="H3340" s="141">
        <v>2</v>
      </c>
      <c r="I3340" s="142" t="s">
        <v>88</v>
      </c>
      <c r="J3340" s="141">
        <v>14</v>
      </c>
      <c r="K3340" s="140" t="s">
        <v>89</v>
      </c>
      <c r="L3340" s="143">
        <v>1</v>
      </c>
      <c r="M3340" s="140" t="s">
        <v>90</v>
      </c>
      <c r="N3340" s="144">
        <v>1</v>
      </c>
      <c r="O3340" s="140" t="s">
        <v>91</v>
      </c>
      <c r="P3340" s="144">
        <v>1</v>
      </c>
    </row>
    <row r="3342" spans="1:10" ht="12.75">
      <c r="A3342" s="145" t="s">
        <v>14</v>
      </c>
      <c r="C3342" s="146" t="s">
        <v>15</v>
      </c>
      <c r="D3342" s="146" t="s">
        <v>16</v>
      </c>
      <c r="F3342" s="146" t="s">
        <v>17</v>
      </c>
      <c r="G3342" s="146" t="s">
        <v>18</v>
      </c>
      <c r="H3342" s="146" t="s">
        <v>19</v>
      </c>
      <c r="I3342" s="147" t="s">
        <v>20</v>
      </c>
      <c r="J3342" s="146" t="s">
        <v>21</v>
      </c>
    </row>
    <row r="3343" spans="1:8" ht="12.75">
      <c r="A3343" s="148" t="s">
        <v>115</v>
      </c>
      <c r="C3343" s="149">
        <v>178.2290000000503</v>
      </c>
      <c r="D3343" s="129">
        <v>326</v>
      </c>
      <c r="F3343" s="129">
        <v>273</v>
      </c>
      <c r="G3343" s="129">
        <v>276</v>
      </c>
      <c r="H3343" s="150" t="s">
        <v>1116</v>
      </c>
    </row>
    <row r="3345" spans="4:8" ht="12.75">
      <c r="D3345" s="129">
        <v>368.0755921304226</v>
      </c>
      <c r="F3345" s="129">
        <v>263</v>
      </c>
      <c r="G3345" s="129">
        <v>260</v>
      </c>
      <c r="H3345" s="150" t="s">
        <v>1117</v>
      </c>
    </row>
    <row r="3347" spans="4:8" ht="12.75">
      <c r="D3347" s="129">
        <v>354.5301589164883</v>
      </c>
      <c r="F3347" s="129">
        <v>250</v>
      </c>
      <c r="G3347" s="129">
        <v>268</v>
      </c>
      <c r="H3347" s="150" t="s">
        <v>1118</v>
      </c>
    </row>
    <row r="3349" spans="1:8" ht="12.75">
      <c r="A3349" s="145" t="s">
        <v>22</v>
      </c>
      <c r="C3349" s="151" t="s">
        <v>23</v>
      </c>
      <c r="D3349" s="129">
        <v>349.5352503489703</v>
      </c>
      <c r="F3349" s="129">
        <v>262</v>
      </c>
      <c r="G3349" s="129">
        <v>268</v>
      </c>
      <c r="H3349" s="129">
        <v>83.73636766740604</v>
      </c>
    </row>
    <row r="3350" spans="1:8" ht="12.75">
      <c r="A3350" s="128">
        <v>38390.99796296296</v>
      </c>
      <c r="C3350" s="151" t="s">
        <v>24</v>
      </c>
      <c r="D3350" s="129">
        <v>21.47791183937142</v>
      </c>
      <c r="F3350" s="129">
        <v>11.532562594670797</v>
      </c>
      <c r="G3350" s="129">
        <v>8</v>
      </c>
      <c r="H3350" s="129">
        <v>21.47791183937142</v>
      </c>
    </row>
    <row r="3352" spans="3:8" ht="12.75">
      <c r="C3352" s="151" t="s">
        <v>25</v>
      </c>
      <c r="D3352" s="129">
        <v>6.144705524815659</v>
      </c>
      <c r="F3352" s="129">
        <v>4.401741448347632</v>
      </c>
      <c r="G3352" s="129">
        <v>2.985074626865672</v>
      </c>
      <c r="H3352" s="129">
        <v>25.64944293342161</v>
      </c>
    </row>
    <row r="3353" spans="1:10" ht="12.75">
      <c r="A3353" s="145" t="s">
        <v>14</v>
      </c>
      <c r="C3353" s="146" t="s">
        <v>15</v>
      </c>
      <c r="D3353" s="146" t="s">
        <v>16</v>
      </c>
      <c r="F3353" s="146" t="s">
        <v>17</v>
      </c>
      <c r="G3353" s="146" t="s">
        <v>18</v>
      </c>
      <c r="H3353" s="146" t="s">
        <v>19</v>
      </c>
      <c r="I3353" s="147" t="s">
        <v>20</v>
      </c>
      <c r="J3353" s="146" t="s">
        <v>21</v>
      </c>
    </row>
    <row r="3354" spans="1:8" ht="12.75">
      <c r="A3354" s="148" t="s">
        <v>131</v>
      </c>
      <c r="C3354" s="149">
        <v>251.61100000003353</v>
      </c>
      <c r="D3354" s="129">
        <v>4582853.453079224</v>
      </c>
      <c r="F3354" s="129">
        <v>29500</v>
      </c>
      <c r="G3354" s="129">
        <v>25200</v>
      </c>
      <c r="H3354" s="150" t="s">
        <v>1119</v>
      </c>
    </row>
    <row r="3356" spans="4:8" ht="12.75">
      <c r="D3356" s="129">
        <v>4679305.167152405</v>
      </c>
      <c r="F3356" s="129">
        <v>27600</v>
      </c>
      <c r="G3356" s="129">
        <v>25100</v>
      </c>
      <c r="H3356" s="150" t="s">
        <v>1120</v>
      </c>
    </row>
    <row r="3358" spans="4:8" ht="12.75">
      <c r="D3358" s="129">
        <v>4476100.27117157</v>
      </c>
      <c r="F3358" s="129">
        <v>29600</v>
      </c>
      <c r="G3358" s="129">
        <v>25000</v>
      </c>
      <c r="H3358" s="150" t="s">
        <v>1121</v>
      </c>
    </row>
    <row r="3360" spans="1:10" ht="12.75">
      <c r="A3360" s="145" t="s">
        <v>22</v>
      </c>
      <c r="C3360" s="151" t="s">
        <v>23</v>
      </c>
      <c r="D3360" s="129">
        <v>4579419.630467732</v>
      </c>
      <c r="F3360" s="129">
        <v>28900</v>
      </c>
      <c r="G3360" s="129">
        <v>25100</v>
      </c>
      <c r="H3360" s="129">
        <v>4552438.359931041</v>
      </c>
      <c r="I3360" s="129">
        <v>-0.0001</v>
      </c>
      <c r="J3360" s="129">
        <v>-0.0001</v>
      </c>
    </row>
    <row r="3361" spans="1:8" ht="12.75">
      <c r="A3361" s="128">
        <v>38390.998460648145</v>
      </c>
      <c r="C3361" s="151" t="s">
        <v>24</v>
      </c>
      <c r="D3361" s="129">
        <v>101645.95806490947</v>
      </c>
      <c r="F3361" s="129">
        <v>1126.9427669584647</v>
      </c>
      <c r="G3361" s="129">
        <v>100</v>
      </c>
      <c r="H3361" s="129">
        <v>101645.95806490947</v>
      </c>
    </row>
    <row r="3363" spans="3:8" ht="12.75">
      <c r="C3363" s="151" t="s">
        <v>25</v>
      </c>
      <c r="D3363" s="129">
        <v>2.219625329564471</v>
      </c>
      <c r="F3363" s="129">
        <v>3.8994559410327496</v>
      </c>
      <c r="G3363" s="129">
        <v>0.398406374501992</v>
      </c>
      <c r="H3363" s="129">
        <v>2.232780545906155</v>
      </c>
    </row>
    <row r="3364" spans="1:10" ht="12.75">
      <c r="A3364" s="145" t="s">
        <v>14</v>
      </c>
      <c r="C3364" s="146" t="s">
        <v>15</v>
      </c>
      <c r="D3364" s="146" t="s">
        <v>16</v>
      </c>
      <c r="F3364" s="146" t="s">
        <v>17</v>
      </c>
      <c r="G3364" s="146" t="s">
        <v>18</v>
      </c>
      <c r="H3364" s="146" t="s">
        <v>19</v>
      </c>
      <c r="I3364" s="147" t="s">
        <v>20</v>
      </c>
      <c r="J3364" s="146" t="s">
        <v>21</v>
      </c>
    </row>
    <row r="3365" spans="1:8" ht="12.75">
      <c r="A3365" s="148" t="s">
        <v>134</v>
      </c>
      <c r="C3365" s="149">
        <v>257.6099999998696</v>
      </c>
      <c r="D3365" s="129">
        <v>228018.56400990486</v>
      </c>
      <c r="F3365" s="129">
        <v>9937.5</v>
      </c>
      <c r="G3365" s="129">
        <v>8327.5</v>
      </c>
      <c r="H3365" s="150" t="s">
        <v>1122</v>
      </c>
    </row>
    <row r="3367" spans="4:8" ht="12.75">
      <c r="D3367" s="129">
        <v>230599.89854454994</v>
      </c>
      <c r="F3367" s="129">
        <v>9997.5</v>
      </c>
      <c r="G3367" s="129">
        <v>8372.5</v>
      </c>
      <c r="H3367" s="150" t="s">
        <v>1123</v>
      </c>
    </row>
    <row r="3369" spans="4:8" ht="12.75">
      <c r="D3369" s="129">
        <v>218253.8262374401</v>
      </c>
      <c r="F3369" s="129">
        <v>9685</v>
      </c>
      <c r="G3369" s="129">
        <v>8352.5</v>
      </c>
      <c r="H3369" s="150" t="s">
        <v>1124</v>
      </c>
    </row>
    <row r="3371" spans="1:10" ht="12.75">
      <c r="A3371" s="145" t="s">
        <v>22</v>
      </c>
      <c r="C3371" s="151" t="s">
        <v>23</v>
      </c>
      <c r="D3371" s="129">
        <v>225624.09626396495</v>
      </c>
      <c r="F3371" s="129">
        <v>9873.333333333334</v>
      </c>
      <c r="G3371" s="129">
        <v>8350.833333333334</v>
      </c>
      <c r="H3371" s="129">
        <v>216512.01293063164</v>
      </c>
      <c r="I3371" s="129">
        <v>-0.0001</v>
      </c>
      <c r="J3371" s="129">
        <v>-0.0001</v>
      </c>
    </row>
    <row r="3372" spans="1:8" ht="12.75">
      <c r="A3372" s="128">
        <v>38390.9991087963</v>
      </c>
      <c r="C3372" s="151" t="s">
        <v>24</v>
      </c>
      <c r="D3372" s="129">
        <v>6512.025966843079</v>
      </c>
      <c r="F3372" s="129">
        <v>165.83752088515234</v>
      </c>
      <c r="G3372" s="129">
        <v>22.54624876411447</v>
      </c>
      <c r="H3372" s="129">
        <v>6512.025966843079</v>
      </c>
    </row>
    <row r="3374" spans="3:8" ht="12.75">
      <c r="C3374" s="151" t="s">
        <v>25</v>
      </c>
      <c r="D3374" s="129">
        <v>2.8862280557234663</v>
      </c>
      <c r="F3374" s="129">
        <v>1.6796507854674438</v>
      </c>
      <c r="G3374" s="129">
        <v>0.26998801034764364</v>
      </c>
      <c r="H3374" s="129">
        <v>3.007697299885835</v>
      </c>
    </row>
    <row r="3375" spans="1:10" ht="12.75">
      <c r="A3375" s="145" t="s">
        <v>14</v>
      </c>
      <c r="C3375" s="146" t="s">
        <v>15</v>
      </c>
      <c r="D3375" s="146" t="s">
        <v>16</v>
      </c>
      <c r="F3375" s="146" t="s">
        <v>17</v>
      </c>
      <c r="G3375" s="146" t="s">
        <v>18</v>
      </c>
      <c r="H3375" s="146" t="s">
        <v>19</v>
      </c>
      <c r="I3375" s="147" t="s">
        <v>20</v>
      </c>
      <c r="J3375" s="146" t="s">
        <v>21</v>
      </c>
    </row>
    <row r="3376" spans="1:8" ht="12.75">
      <c r="A3376" s="148" t="s">
        <v>133</v>
      </c>
      <c r="C3376" s="149">
        <v>259.9399999999441</v>
      </c>
      <c r="D3376" s="129">
        <v>1949513.9031009674</v>
      </c>
      <c r="F3376" s="129">
        <v>18825</v>
      </c>
      <c r="G3376" s="129">
        <v>17625</v>
      </c>
      <c r="H3376" s="150" t="s">
        <v>1125</v>
      </c>
    </row>
    <row r="3378" spans="4:8" ht="12.75">
      <c r="D3378" s="129">
        <v>1969069.6352062225</v>
      </c>
      <c r="F3378" s="129">
        <v>18975</v>
      </c>
      <c r="G3378" s="129">
        <v>17725</v>
      </c>
      <c r="H3378" s="150" t="s">
        <v>1126</v>
      </c>
    </row>
    <row r="3380" spans="4:8" ht="12.75">
      <c r="D3380" s="129">
        <v>1979959.0347919464</v>
      </c>
      <c r="F3380" s="129">
        <v>18900</v>
      </c>
      <c r="G3380" s="129">
        <v>17675</v>
      </c>
      <c r="H3380" s="150" t="s">
        <v>1127</v>
      </c>
    </row>
    <row r="3382" spans="1:10" ht="12.75">
      <c r="A3382" s="145" t="s">
        <v>22</v>
      </c>
      <c r="C3382" s="151" t="s">
        <v>23</v>
      </c>
      <c r="D3382" s="129">
        <v>1966180.8576997123</v>
      </c>
      <c r="F3382" s="129">
        <v>18900</v>
      </c>
      <c r="G3382" s="129">
        <v>17675</v>
      </c>
      <c r="H3382" s="129">
        <v>1947887.1708310256</v>
      </c>
      <c r="I3382" s="129">
        <v>-0.0001</v>
      </c>
      <c r="J3382" s="129">
        <v>-0.0001</v>
      </c>
    </row>
    <row r="3383" spans="1:8" ht="12.75">
      <c r="A3383" s="128">
        <v>38390.99978009259</v>
      </c>
      <c r="C3383" s="151" t="s">
        <v>24</v>
      </c>
      <c r="D3383" s="129">
        <v>15426.771779334349</v>
      </c>
      <c r="F3383" s="129">
        <v>75</v>
      </c>
      <c r="G3383" s="129">
        <v>50</v>
      </c>
      <c r="H3383" s="129">
        <v>15426.771779334349</v>
      </c>
    </row>
    <row r="3385" spans="3:8" ht="12.75">
      <c r="C3385" s="151" t="s">
        <v>25</v>
      </c>
      <c r="D3385" s="129">
        <v>0.7846059389156368</v>
      </c>
      <c r="F3385" s="129">
        <v>0.39682539682539686</v>
      </c>
      <c r="G3385" s="129">
        <v>0.2828854314002829</v>
      </c>
      <c r="H3385" s="129">
        <v>0.7919746076849428</v>
      </c>
    </row>
    <row r="3386" spans="1:10" ht="12.75">
      <c r="A3386" s="145" t="s">
        <v>14</v>
      </c>
      <c r="C3386" s="146" t="s">
        <v>15</v>
      </c>
      <c r="D3386" s="146" t="s">
        <v>16</v>
      </c>
      <c r="F3386" s="146" t="s">
        <v>17</v>
      </c>
      <c r="G3386" s="146" t="s">
        <v>18</v>
      </c>
      <c r="H3386" s="146" t="s">
        <v>19</v>
      </c>
      <c r="I3386" s="147" t="s">
        <v>20</v>
      </c>
      <c r="J3386" s="146" t="s">
        <v>21</v>
      </c>
    </row>
    <row r="3387" spans="1:8" ht="12.75">
      <c r="A3387" s="148" t="s">
        <v>135</v>
      </c>
      <c r="C3387" s="149">
        <v>285.2129999999888</v>
      </c>
      <c r="D3387" s="129">
        <v>358350</v>
      </c>
      <c r="F3387" s="129">
        <v>10525</v>
      </c>
      <c r="G3387" s="129">
        <v>10250</v>
      </c>
      <c r="H3387" s="150" t="s">
        <v>1128</v>
      </c>
    </row>
    <row r="3389" spans="4:8" ht="12.75">
      <c r="D3389" s="129">
        <v>354159.887591362</v>
      </c>
      <c r="F3389" s="129">
        <v>10550</v>
      </c>
      <c r="G3389" s="129">
        <v>10275</v>
      </c>
      <c r="H3389" s="150" t="s">
        <v>1129</v>
      </c>
    </row>
    <row r="3391" spans="4:8" ht="12.75">
      <c r="D3391" s="129">
        <v>366598.89558696747</v>
      </c>
      <c r="F3391" s="129">
        <v>10625</v>
      </c>
      <c r="G3391" s="129">
        <v>10250</v>
      </c>
      <c r="H3391" s="150" t="s">
        <v>1130</v>
      </c>
    </row>
    <row r="3393" spans="1:10" ht="12.75">
      <c r="A3393" s="145" t="s">
        <v>22</v>
      </c>
      <c r="C3393" s="151" t="s">
        <v>23</v>
      </c>
      <c r="D3393" s="129">
        <v>359702.92772610986</v>
      </c>
      <c r="F3393" s="129">
        <v>10566.666666666668</v>
      </c>
      <c r="G3393" s="129">
        <v>10258.333333333334</v>
      </c>
      <c r="H3393" s="129">
        <v>349306.72480994946</v>
      </c>
      <c r="I3393" s="129">
        <v>-0.0001</v>
      </c>
      <c r="J3393" s="129">
        <v>-0.0001</v>
      </c>
    </row>
    <row r="3394" spans="1:8" ht="12.75">
      <c r="A3394" s="128">
        <v>38391.000451388885</v>
      </c>
      <c r="C3394" s="151" t="s">
        <v>24</v>
      </c>
      <c r="D3394" s="129">
        <v>6328.905122749149</v>
      </c>
      <c r="F3394" s="129">
        <v>52.04164998665332</v>
      </c>
      <c r="G3394" s="129">
        <v>14.433756729740642</v>
      </c>
      <c r="H3394" s="129">
        <v>6328.905122749149</v>
      </c>
    </row>
    <row r="3396" spans="3:8" ht="12.75">
      <c r="C3396" s="151" t="s">
        <v>25</v>
      </c>
      <c r="D3396" s="129">
        <v>1.7594811259273917</v>
      </c>
      <c r="F3396" s="129">
        <v>0.49250772858031533</v>
      </c>
      <c r="G3396" s="129">
        <v>0.1407027463500306</v>
      </c>
      <c r="H3396" s="129">
        <v>1.8118474891064797</v>
      </c>
    </row>
    <row r="3397" spans="1:10" ht="12.75">
      <c r="A3397" s="145" t="s">
        <v>14</v>
      </c>
      <c r="C3397" s="146" t="s">
        <v>15</v>
      </c>
      <c r="D3397" s="146" t="s">
        <v>16</v>
      </c>
      <c r="F3397" s="146" t="s">
        <v>17</v>
      </c>
      <c r="G3397" s="146" t="s">
        <v>18</v>
      </c>
      <c r="H3397" s="146" t="s">
        <v>19</v>
      </c>
      <c r="I3397" s="147" t="s">
        <v>20</v>
      </c>
      <c r="J3397" s="146" t="s">
        <v>21</v>
      </c>
    </row>
    <row r="3398" spans="1:8" ht="12.75">
      <c r="A3398" s="148" t="s">
        <v>131</v>
      </c>
      <c r="C3398" s="149">
        <v>288.1579999998212</v>
      </c>
      <c r="D3398" s="129">
        <v>486732.2261939049</v>
      </c>
      <c r="F3398" s="129">
        <v>3850</v>
      </c>
      <c r="G3398" s="129">
        <v>3690.0000000037253</v>
      </c>
      <c r="H3398" s="150" t="s">
        <v>1131</v>
      </c>
    </row>
    <row r="3400" spans="4:8" ht="12.75">
      <c r="D3400" s="129">
        <v>407292.53639411926</v>
      </c>
      <c r="F3400" s="129">
        <v>3850</v>
      </c>
      <c r="G3400" s="129">
        <v>3690.0000000037253</v>
      </c>
      <c r="H3400" s="150" t="s">
        <v>1132</v>
      </c>
    </row>
    <row r="3402" spans="4:8" ht="12.75">
      <c r="D3402" s="129">
        <v>387771.77670288086</v>
      </c>
      <c r="F3402" s="129">
        <v>3850</v>
      </c>
      <c r="G3402" s="129">
        <v>3690.0000000037253</v>
      </c>
      <c r="H3402" s="150" t="s">
        <v>1133</v>
      </c>
    </row>
    <row r="3404" spans="1:10" ht="12.75">
      <c r="A3404" s="145" t="s">
        <v>22</v>
      </c>
      <c r="C3404" s="151" t="s">
        <v>23</v>
      </c>
      <c r="D3404" s="129">
        <v>427265.5130969683</v>
      </c>
      <c r="F3404" s="129">
        <v>3850</v>
      </c>
      <c r="G3404" s="129">
        <v>3690.0000000037253</v>
      </c>
      <c r="H3404" s="129">
        <v>423496.7520350196</v>
      </c>
      <c r="I3404" s="129">
        <v>-0.0001</v>
      </c>
      <c r="J3404" s="129">
        <v>-0.0001</v>
      </c>
    </row>
    <row r="3405" spans="1:8" ht="12.75">
      <c r="A3405" s="128">
        <v>38391.00087962963</v>
      </c>
      <c r="C3405" s="151" t="s">
        <v>24</v>
      </c>
      <c r="D3405" s="129">
        <v>52416.433393028885</v>
      </c>
      <c r="G3405" s="129">
        <v>5.638186222554939E-05</v>
      </c>
      <c r="H3405" s="129">
        <v>52416.433393028885</v>
      </c>
    </row>
    <row r="3407" spans="3:8" ht="12.75">
      <c r="C3407" s="151" t="s">
        <v>25</v>
      </c>
      <c r="D3407" s="129">
        <v>12.267883034391533</v>
      </c>
      <c r="F3407" s="129">
        <v>0</v>
      </c>
      <c r="G3407" s="129">
        <v>1.5279637459483052E-06</v>
      </c>
      <c r="H3407" s="129">
        <v>12.377056763990126</v>
      </c>
    </row>
    <row r="3408" spans="1:10" ht="12.75">
      <c r="A3408" s="145" t="s">
        <v>14</v>
      </c>
      <c r="C3408" s="146" t="s">
        <v>15</v>
      </c>
      <c r="D3408" s="146" t="s">
        <v>16</v>
      </c>
      <c r="F3408" s="146" t="s">
        <v>17</v>
      </c>
      <c r="G3408" s="146" t="s">
        <v>18</v>
      </c>
      <c r="H3408" s="146" t="s">
        <v>19</v>
      </c>
      <c r="I3408" s="147" t="s">
        <v>20</v>
      </c>
      <c r="J3408" s="146" t="s">
        <v>21</v>
      </c>
    </row>
    <row r="3409" spans="1:8" ht="12.75">
      <c r="A3409" s="148" t="s">
        <v>132</v>
      </c>
      <c r="C3409" s="149">
        <v>334.94100000010803</v>
      </c>
      <c r="D3409" s="129">
        <v>365033.69709968567</v>
      </c>
      <c r="F3409" s="129">
        <v>26000</v>
      </c>
      <c r="G3409" s="129">
        <v>66300</v>
      </c>
      <c r="H3409" s="150" t="s">
        <v>1134</v>
      </c>
    </row>
    <row r="3411" spans="4:8" ht="12.75">
      <c r="D3411" s="129">
        <v>340838.9393815994</v>
      </c>
      <c r="F3411" s="129">
        <v>25700</v>
      </c>
      <c r="G3411" s="129">
        <v>77400</v>
      </c>
      <c r="H3411" s="150" t="s">
        <v>1135</v>
      </c>
    </row>
    <row r="3413" spans="4:8" ht="12.75">
      <c r="D3413" s="129">
        <v>359207.1995253563</v>
      </c>
      <c r="F3413" s="129">
        <v>25800</v>
      </c>
      <c r="G3413" s="129">
        <v>84100</v>
      </c>
      <c r="H3413" s="150" t="s">
        <v>1136</v>
      </c>
    </row>
    <row r="3415" spans="1:10" ht="12.75">
      <c r="A3415" s="145" t="s">
        <v>22</v>
      </c>
      <c r="C3415" s="151" t="s">
        <v>23</v>
      </c>
      <c r="D3415" s="129">
        <v>355026.61200221383</v>
      </c>
      <c r="F3415" s="129">
        <v>25833.333333333336</v>
      </c>
      <c r="G3415" s="129">
        <v>75933.33333333333</v>
      </c>
      <c r="H3415" s="129">
        <v>293421.87866888044</v>
      </c>
      <c r="I3415" s="129">
        <v>-0.0001</v>
      </c>
      <c r="J3415" s="129">
        <v>-0.0001</v>
      </c>
    </row>
    <row r="3416" spans="1:8" ht="12.75">
      <c r="A3416" s="128">
        <v>38391.00135416666</v>
      </c>
      <c r="C3416" s="151" t="s">
        <v>24</v>
      </c>
      <c r="D3416" s="129">
        <v>12627.531797156684</v>
      </c>
      <c r="F3416" s="129">
        <v>152.7525231651947</v>
      </c>
      <c r="G3416" s="129">
        <v>8990.179827641567</v>
      </c>
      <c r="H3416" s="129">
        <v>12627.531797156684</v>
      </c>
    </row>
    <row r="3418" spans="3:8" ht="12.75">
      <c r="C3418" s="151" t="s">
        <v>25</v>
      </c>
      <c r="D3418" s="129">
        <v>3.5567845818493025</v>
      </c>
      <c r="F3418" s="129">
        <v>0.5913000896717214</v>
      </c>
      <c r="G3418" s="129">
        <v>11.83956957108196</v>
      </c>
      <c r="H3418" s="129">
        <v>4.303541322290609</v>
      </c>
    </row>
    <row r="3419" spans="1:10" ht="12.75">
      <c r="A3419" s="145" t="s">
        <v>14</v>
      </c>
      <c r="C3419" s="146" t="s">
        <v>15</v>
      </c>
      <c r="D3419" s="146" t="s">
        <v>16</v>
      </c>
      <c r="F3419" s="146" t="s">
        <v>17</v>
      </c>
      <c r="G3419" s="146" t="s">
        <v>18</v>
      </c>
      <c r="H3419" s="146" t="s">
        <v>19</v>
      </c>
      <c r="I3419" s="147" t="s">
        <v>20</v>
      </c>
      <c r="J3419" s="146" t="s">
        <v>21</v>
      </c>
    </row>
    <row r="3420" spans="1:8" ht="12.75">
      <c r="A3420" s="148" t="s">
        <v>136</v>
      </c>
      <c r="C3420" s="149">
        <v>393.36599999992177</v>
      </c>
      <c r="D3420" s="129">
        <v>2203654.4482421875</v>
      </c>
      <c r="F3420" s="129">
        <v>11000</v>
      </c>
      <c r="G3420" s="129">
        <v>12100</v>
      </c>
      <c r="H3420" s="150" t="s">
        <v>1137</v>
      </c>
    </row>
    <row r="3422" spans="4:8" ht="12.75">
      <c r="D3422" s="129">
        <v>2246088.54265213</v>
      </c>
      <c r="F3422" s="129">
        <v>10900</v>
      </c>
      <c r="G3422" s="129">
        <v>11800</v>
      </c>
      <c r="H3422" s="150" t="s">
        <v>1138</v>
      </c>
    </row>
    <row r="3424" spans="4:8" ht="12.75">
      <c r="D3424" s="129">
        <v>2160991.098926544</v>
      </c>
      <c r="F3424" s="129">
        <v>11100</v>
      </c>
      <c r="G3424" s="129">
        <v>12700</v>
      </c>
      <c r="H3424" s="150" t="s">
        <v>1139</v>
      </c>
    </row>
    <row r="3426" spans="1:10" ht="12.75">
      <c r="A3426" s="145" t="s">
        <v>22</v>
      </c>
      <c r="C3426" s="151" t="s">
        <v>23</v>
      </c>
      <c r="D3426" s="129">
        <v>2203578.029940287</v>
      </c>
      <c r="F3426" s="129">
        <v>11000</v>
      </c>
      <c r="G3426" s="129">
        <v>12200</v>
      </c>
      <c r="H3426" s="129">
        <v>2191978.029940287</v>
      </c>
      <c r="I3426" s="129">
        <v>-0.0001</v>
      </c>
      <c r="J3426" s="129">
        <v>-0.0001</v>
      </c>
    </row>
    <row r="3427" spans="1:8" ht="12.75">
      <c r="A3427" s="128">
        <v>38391.0018287037</v>
      </c>
      <c r="C3427" s="151" t="s">
        <v>24</v>
      </c>
      <c r="D3427" s="129">
        <v>42548.77333102565</v>
      </c>
      <c r="F3427" s="129">
        <v>100</v>
      </c>
      <c r="G3427" s="129">
        <v>458.25756949558405</v>
      </c>
      <c r="H3427" s="129">
        <v>42548.77333102565</v>
      </c>
    </row>
    <row r="3429" spans="3:8" ht="12.75">
      <c r="C3429" s="151" t="s">
        <v>25</v>
      </c>
      <c r="D3429" s="129">
        <v>1.930894788063332</v>
      </c>
      <c r="F3429" s="129">
        <v>0.9090909090909091</v>
      </c>
      <c r="G3429" s="129">
        <v>3.7562095860293776</v>
      </c>
      <c r="H3429" s="129">
        <v>1.9411131293220467</v>
      </c>
    </row>
    <row r="3430" spans="1:10" ht="12.75">
      <c r="A3430" s="145" t="s">
        <v>14</v>
      </c>
      <c r="C3430" s="146" t="s">
        <v>15</v>
      </c>
      <c r="D3430" s="146" t="s">
        <v>16</v>
      </c>
      <c r="F3430" s="146" t="s">
        <v>17</v>
      </c>
      <c r="G3430" s="146" t="s">
        <v>18</v>
      </c>
      <c r="H3430" s="146" t="s">
        <v>19</v>
      </c>
      <c r="I3430" s="147" t="s">
        <v>20</v>
      </c>
      <c r="J3430" s="146" t="s">
        <v>21</v>
      </c>
    </row>
    <row r="3431" spans="1:8" ht="12.75">
      <c r="A3431" s="148" t="s">
        <v>130</v>
      </c>
      <c r="C3431" s="149">
        <v>396.15199999976903</v>
      </c>
      <c r="D3431" s="129">
        <v>4895047.780685425</v>
      </c>
      <c r="F3431" s="129">
        <v>75000</v>
      </c>
      <c r="G3431" s="129">
        <v>76800</v>
      </c>
      <c r="H3431" s="150" t="s">
        <v>1140</v>
      </c>
    </row>
    <row r="3433" spans="4:8" ht="12.75">
      <c r="D3433" s="129">
        <v>4881994.166351318</v>
      </c>
      <c r="F3433" s="129">
        <v>73700</v>
      </c>
      <c r="G3433" s="129">
        <v>77600</v>
      </c>
      <c r="H3433" s="150" t="s">
        <v>1141</v>
      </c>
    </row>
    <row r="3435" spans="4:8" ht="12.75">
      <c r="D3435" s="129">
        <v>4863024.514175415</v>
      </c>
      <c r="F3435" s="129">
        <v>74500</v>
      </c>
      <c r="G3435" s="129">
        <v>78700</v>
      </c>
      <c r="H3435" s="150" t="s">
        <v>1142</v>
      </c>
    </row>
    <row r="3437" spans="1:10" ht="12.75">
      <c r="A3437" s="145" t="s">
        <v>22</v>
      </c>
      <c r="C3437" s="151" t="s">
        <v>23</v>
      </c>
      <c r="D3437" s="129">
        <v>4880022.153737386</v>
      </c>
      <c r="F3437" s="129">
        <v>74400</v>
      </c>
      <c r="G3437" s="129">
        <v>77700</v>
      </c>
      <c r="H3437" s="129">
        <v>4803989.811287921</v>
      </c>
      <c r="I3437" s="129">
        <v>-0.0001</v>
      </c>
      <c r="J3437" s="129">
        <v>-0.0001</v>
      </c>
    </row>
    <row r="3438" spans="1:8" ht="12.75">
      <c r="A3438" s="128">
        <v>38391.002291666664</v>
      </c>
      <c r="C3438" s="151" t="s">
        <v>24</v>
      </c>
      <c r="D3438" s="129">
        <v>16102.45399952028</v>
      </c>
      <c r="F3438" s="129">
        <v>655.7438524302</v>
      </c>
      <c r="G3438" s="129">
        <v>953.9392014169456</v>
      </c>
      <c r="H3438" s="129">
        <v>16102.45399952028</v>
      </c>
    </row>
    <row r="3440" spans="3:8" ht="12.75">
      <c r="C3440" s="151" t="s">
        <v>25</v>
      </c>
      <c r="D3440" s="129">
        <v>0.32996682171182656</v>
      </c>
      <c r="F3440" s="129">
        <v>0.8813761457395161</v>
      </c>
      <c r="G3440" s="129">
        <v>1.2277209799445887</v>
      </c>
      <c r="H3440" s="129">
        <v>0.33518917882973837</v>
      </c>
    </row>
    <row r="3441" spans="1:10" ht="12.75">
      <c r="A3441" s="145" t="s">
        <v>14</v>
      </c>
      <c r="C3441" s="146" t="s">
        <v>15</v>
      </c>
      <c r="D3441" s="146" t="s">
        <v>16</v>
      </c>
      <c r="F3441" s="146" t="s">
        <v>17</v>
      </c>
      <c r="G3441" s="146" t="s">
        <v>18</v>
      </c>
      <c r="H3441" s="146" t="s">
        <v>19</v>
      </c>
      <c r="I3441" s="147" t="s">
        <v>20</v>
      </c>
      <c r="J3441" s="146" t="s">
        <v>21</v>
      </c>
    </row>
    <row r="3442" spans="1:8" ht="12.75">
      <c r="A3442" s="148" t="s">
        <v>137</v>
      </c>
      <c r="C3442" s="149">
        <v>589.5920000001788</v>
      </c>
      <c r="D3442" s="129">
        <v>542052.1992311478</v>
      </c>
      <c r="F3442" s="129">
        <v>4050</v>
      </c>
      <c r="G3442" s="129">
        <v>3600</v>
      </c>
      <c r="H3442" s="150" t="s">
        <v>1143</v>
      </c>
    </row>
    <row r="3444" spans="4:8" ht="12.75">
      <c r="D3444" s="129">
        <v>545945.5900630951</v>
      </c>
      <c r="F3444" s="129">
        <v>4080</v>
      </c>
      <c r="G3444" s="129">
        <v>3680</v>
      </c>
      <c r="H3444" s="150" t="s">
        <v>1144</v>
      </c>
    </row>
    <row r="3446" spans="4:8" ht="12.75">
      <c r="D3446" s="129">
        <v>532597.7041711807</v>
      </c>
      <c r="F3446" s="129">
        <v>4059.9999999962747</v>
      </c>
      <c r="G3446" s="129">
        <v>3570</v>
      </c>
      <c r="H3446" s="150" t="s">
        <v>1145</v>
      </c>
    </row>
    <row r="3448" spans="1:10" ht="12.75">
      <c r="A3448" s="145" t="s">
        <v>22</v>
      </c>
      <c r="C3448" s="151" t="s">
        <v>23</v>
      </c>
      <c r="D3448" s="129">
        <v>540198.4978218079</v>
      </c>
      <c r="F3448" s="129">
        <v>4063.3333333320916</v>
      </c>
      <c r="G3448" s="129">
        <v>3616.666666666667</v>
      </c>
      <c r="H3448" s="129">
        <v>536358.4978218084</v>
      </c>
      <c r="I3448" s="129">
        <v>-0.0001</v>
      </c>
      <c r="J3448" s="129">
        <v>-0.0001</v>
      </c>
    </row>
    <row r="3449" spans="1:8" ht="12.75">
      <c r="A3449" s="128">
        <v>38391.00278935185</v>
      </c>
      <c r="C3449" s="151" t="s">
        <v>24</v>
      </c>
      <c r="D3449" s="129">
        <v>6864.3041258557005</v>
      </c>
      <c r="F3449" s="129">
        <v>15.275252316935685</v>
      </c>
      <c r="G3449" s="129">
        <v>56.86240703077328</v>
      </c>
      <c r="H3449" s="129">
        <v>6864.3041258557005</v>
      </c>
    </row>
    <row r="3451" spans="3:8" ht="12.75">
      <c r="C3451" s="151" t="s">
        <v>25</v>
      </c>
      <c r="D3451" s="129">
        <v>1.2707003358087805</v>
      </c>
      <c r="F3451" s="129">
        <v>0.375929097217564</v>
      </c>
      <c r="G3451" s="129">
        <v>1.5722324524637772</v>
      </c>
      <c r="H3451" s="129">
        <v>1.279797775877915</v>
      </c>
    </row>
    <row r="3452" spans="1:10" ht="12.75">
      <c r="A3452" s="145" t="s">
        <v>14</v>
      </c>
      <c r="C3452" s="146" t="s">
        <v>15</v>
      </c>
      <c r="D3452" s="146" t="s">
        <v>16</v>
      </c>
      <c r="F3452" s="146" t="s">
        <v>17</v>
      </c>
      <c r="G3452" s="146" t="s">
        <v>18</v>
      </c>
      <c r="H3452" s="146" t="s">
        <v>19</v>
      </c>
      <c r="I3452" s="147" t="s">
        <v>20</v>
      </c>
      <c r="J3452" s="146" t="s">
        <v>21</v>
      </c>
    </row>
    <row r="3453" spans="1:8" ht="12.75">
      <c r="A3453" s="148" t="s">
        <v>138</v>
      </c>
      <c r="C3453" s="149">
        <v>766.4900000002235</v>
      </c>
      <c r="D3453" s="129">
        <v>63395.308378875256</v>
      </c>
      <c r="F3453" s="129">
        <v>2234</v>
      </c>
      <c r="G3453" s="129">
        <v>2368</v>
      </c>
      <c r="H3453" s="150" t="s">
        <v>1146</v>
      </c>
    </row>
    <row r="3455" spans="4:8" ht="12.75">
      <c r="D3455" s="129">
        <v>52601.86999350786</v>
      </c>
      <c r="F3455" s="129">
        <v>2050</v>
      </c>
      <c r="G3455" s="129">
        <v>2347</v>
      </c>
      <c r="H3455" s="150" t="s">
        <v>1147</v>
      </c>
    </row>
    <row r="3457" spans="4:8" ht="12.75">
      <c r="D3457" s="129">
        <v>52587.48240983486</v>
      </c>
      <c r="F3457" s="129">
        <v>2233</v>
      </c>
      <c r="G3457" s="129">
        <v>2403</v>
      </c>
      <c r="H3457" s="150" t="s">
        <v>1148</v>
      </c>
    </row>
    <row r="3459" spans="1:10" ht="12.75">
      <c r="A3459" s="145" t="s">
        <v>22</v>
      </c>
      <c r="C3459" s="151" t="s">
        <v>23</v>
      </c>
      <c r="D3459" s="129">
        <v>56194.886927406</v>
      </c>
      <c r="F3459" s="129">
        <v>2172.3333333333335</v>
      </c>
      <c r="G3459" s="129">
        <v>2372.6666666666665</v>
      </c>
      <c r="H3459" s="129">
        <v>53918.47798431656</v>
      </c>
      <c r="I3459" s="129">
        <v>-0.0001</v>
      </c>
      <c r="J3459" s="129">
        <v>-0.0001</v>
      </c>
    </row>
    <row r="3460" spans="1:8" ht="12.75">
      <c r="A3460" s="128">
        <v>38391.003287037034</v>
      </c>
      <c r="C3460" s="151" t="s">
        <v>24</v>
      </c>
      <c r="D3460" s="129">
        <v>6235.7520444389165</v>
      </c>
      <c r="F3460" s="129">
        <v>105.94495426084876</v>
      </c>
      <c r="G3460" s="129">
        <v>28.29016319029166</v>
      </c>
      <c r="H3460" s="129">
        <v>6235.7520444389165</v>
      </c>
    </row>
    <row r="3462" spans="3:8" ht="12.75">
      <c r="C3462" s="151" t="s">
        <v>25</v>
      </c>
      <c r="D3462" s="129">
        <v>11.09665378007508</v>
      </c>
      <c r="F3462" s="129">
        <v>4.877011857949151</v>
      </c>
      <c r="G3462" s="129">
        <v>1.1923361839122646</v>
      </c>
      <c r="H3462" s="129">
        <v>11.565148493718107</v>
      </c>
    </row>
    <row r="3463" spans="1:16" ht="12.75">
      <c r="A3463" s="139" t="s">
        <v>83</v>
      </c>
      <c r="B3463" s="134" t="s">
        <v>92</v>
      </c>
      <c r="D3463" s="139" t="s">
        <v>84</v>
      </c>
      <c r="E3463" s="134" t="s">
        <v>85</v>
      </c>
      <c r="F3463" s="135" t="s">
        <v>203</v>
      </c>
      <c r="G3463" s="140" t="s">
        <v>87</v>
      </c>
      <c r="H3463" s="141">
        <v>3</v>
      </c>
      <c r="I3463" s="142" t="s">
        <v>88</v>
      </c>
      <c r="J3463" s="141">
        <v>1</v>
      </c>
      <c r="K3463" s="140" t="s">
        <v>89</v>
      </c>
      <c r="L3463" s="143">
        <v>1</v>
      </c>
      <c r="M3463" s="140" t="s">
        <v>90</v>
      </c>
      <c r="N3463" s="144">
        <v>1</v>
      </c>
      <c r="O3463" s="140" t="s">
        <v>91</v>
      </c>
      <c r="P3463" s="144">
        <v>1</v>
      </c>
    </row>
    <row r="3465" spans="1:10" ht="12.75">
      <c r="A3465" s="145" t="s">
        <v>14</v>
      </c>
      <c r="C3465" s="146" t="s">
        <v>15</v>
      </c>
      <c r="D3465" s="146" t="s">
        <v>16</v>
      </c>
      <c r="F3465" s="146" t="s">
        <v>17</v>
      </c>
      <c r="G3465" s="146" t="s">
        <v>18</v>
      </c>
      <c r="H3465" s="146" t="s">
        <v>19</v>
      </c>
      <c r="I3465" s="147" t="s">
        <v>20</v>
      </c>
      <c r="J3465" s="146" t="s">
        <v>21</v>
      </c>
    </row>
    <row r="3466" spans="1:8" ht="12.75">
      <c r="A3466" s="148" t="s">
        <v>115</v>
      </c>
      <c r="C3466" s="149">
        <v>178.2290000000503</v>
      </c>
      <c r="D3466" s="129">
        <v>272.16443450329825</v>
      </c>
      <c r="F3466" s="129">
        <v>212</v>
      </c>
      <c r="G3466" s="129">
        <v>258</v>
      </c>
      <c r="H3466" s="150" t="s">
        <v>1149</v>
      </c>
    </row>
    <row r="3468" spans="4:8" ht="12.75">
      <c r="D3468" s="129">
        <v>255.8702139831148</v>
      </c>
      <c r="F3468" s="129">
        <v>238</v>
      </c>
      <c r="G3468" s="129">
        <v>209.99999999976717</v>
      </c>
      <c r="H3468" s="150" t="s">
        <v>1150</v>
      </c>
    </row>
    <row r="3470" spans="4:8" ht="12.75">
      <c r="D3470" s="129">
        <v>266.7561380267143</v>
      </c>
      <c r="F3470" s="129">
        <v>237</v>
      </c>
      <c r="G3470" s="129">
        <v>218.99999999976717</v>
      </c>
      <c r="H3470" s="150" t="s">
        <v>1151</v>
      </c>
    </row>
    <row r="3472" spans="1:8" ht="12.75">
      <c r="A3472" s="145" t="s">
        <v>22</v>
      </c>
      <c r="C3472" s="151" t="s">
        <v>23</v>
      </c>
      <c r="D3472" s="129">
        <v>264.93026217104244</v>
      </c>
      <c r="F3472" s="129">
        <v>229</v>
      </c>
      <c r="G3472" s="129">
        <v>228.99999999984476</v>
      </c>
      <c r="H3472" s="129">
        <v>35.93026217114075</v>
      </c>
    </row>
    <row r="3473" spans="1:8" ht="12.75">
      <c r="A3473" s="128">
        <v>38391.00554398148</v>
      </c>
      <c r="C3473" s="151" t="s">
        <v>24</v>
      </c>
      <c r="D3473" s="129">
        <v>8.299142881666874</v>
      </c>
      <c r="F3473" s="129">
        <v>14.730919862656238</v>
      </c>
      <c r="G3473" s="129">
        <v>25.514701644478528</v>
      </c>
      <c r="H3473" s="129">
        <v>8.299142881666874</v>
      </c>
    </row>
    <row r="3475" spans="3:8" ht="12.75">
      <c r="C3475" s="151" t="s">
        <v>25</v>
      </c>
      <c r="D3475" s="129">
        <v>3.132576404695074</v>
      </c>
      <c r="F3475" s="129">
        <v>6.432716097229798</v>
      </c>
      <c r="G3475" s="129">
        <v>11.141791111133552</v>
      </c>
      <c r="H3475" s="129">
        <v>23.09791908040338</v>
      </c>
    </row>
    <row r="3476" spans="1:10" ht="12.75">
      <c r="A3476" s="145" t="s">
        <v>14</v>
      </c>
      <c r="C3476" s="146" t="s">
        <v>15</v>
      </c>
      <c r="D3476" s="146" t="s">
        <v>16</v>
      </c>
      <c r="F3476" s="146" t="s">
        <v>17</v>
      </c>
      <c r="G3476" s="146" t="s">
        <v>18</v>
      </c>
      <c r="H3476" s="146" t="s">
        <v>19</v>
      </c>
      <c r="I3476" s="147" t="s">
        <v>20</v>
      </c>
      <c r="J3476" s="146" t="s">
        <v>21</v>
      </c>
    </row>
    <row r="3477" spans="1:8" ht="12.75">
      <c r="A3477" s="148" t="s">
        <v>131</v>
      </c>
      <c r="C3477" s="149">
        <v>251.61100000003353</v>
      </c>
      <c r="D3477" s="129">
        <v>22587.474791944027</v>
      </c>
      <c r="F3477" s="129">
        <v>16100</v>
      </c>
      <c r="G3477" s="129">
        <v>16000</v>
      </c>
      <c r="H3477" s="150" t="s">
        <v>1152</v>
      </c>
    </row>
    <row r="3479" spans="4:8" ht="12.75">
      <c r="D3479" s="129">
        <v>22554.57874917984</v>
      </c>
      <c r="F3479" s="129">
        <v>16100</v>
      </c>
      <c r="G3479" s="129">
        <v>15900</v>
      </c>
      <c r="H3479" s="150" t="s">
        <v>1153</v>
      </c>
    </row>
    <row r="3481" spans="4:8" ht="12.75">
      <c r="D3481" s="129">
        <v>22467.148491561413</v>
      </c>
      <c r="F3481" s="129">
        <v>16100</v>
      </c>
      <c r="G3481" s="129">
        <v>15900</v>
      </c>
      <c r="H3481" s="150" t="s">
        <v>1154</v>
      </c>
    </row>
    <row r="3483" spans="1:10" ht="12.75">
      <c r="A3483" s="145" t="s">
        <v>22</v>
      </c>
      <c r="C3483" s="151" t="s">
        <v>23</v>
      </c>
      <c r="D3483" s="129">
        <v>22536.40067756176</v>
      </c>
      <c r="F3483" s="129">
        <v>16100</v>
      </c>
      <c r="G3483" s="129">
        <v>15933.333333333332</v>
      </c>
      <c r="H3483" s="129">
        <v>6520.555478584032</v>
      </c>
      <c r="I3483" s="129">
        <v>-0.0001</v>
      </c>
      <c r="J3483" s="129">
        <v>-0.0001</v>
      </c>
    </row>
    <row r="3484" spans="1:8" ht="12.75">
      <c r="A3484" s="128">
        <v>38391.006053240744</v>
      </c>
      <c r="C3484" s="151" t="s">
        <v>24</v>
      </c>
      <c r="D3484" s="129">
        <v>62.188715670206584</v>
      </c>
      <c r="G3484" s="129">
        <v>57.73502691896257</v>
      </c>
      <c r="H3484" s="129">
        <v>62.188715670206584</v>
      </c>
    </row>
    <row r="3486" spans="3:8" ht="12.75">
      <c r="C3486" s="151" t="s">
        <v>25</v>
      </c>
      <c r="D3486" s="129">
        <v>0.2759478612399913</v>
      </c>
      <c r="F3486" s="129">
        <v>0</v>
      </c>
      <c r="G3486" s="129">
        <v>0.3623537254328195</v>
      </c>
      <c r="H3486" s="129">
        <v>0.9537334031503579</v>
      </c>
    </row>
    <row r="3487" spans="1:10" ht="12.75">
      <c r="A3487" s="145" t="s">
        <v>14</v>
      </c>
      <c r="C3487" s="146" t="s">
        <v>15</v>
      </c>
      <c r="D3487" s="146" t="s">
        <v>16</v>
      </c>
      <c r="F3487" s="146" t="s">
        <v>17</v>
      </c>
      <c r="G3487" s="146" t="s">
        <v>18</v>
      </c>
      <c r="H3487" s="146" t="s">
        <v>19</v>
      </c>
      <c r="I3487" s="147" t="s">
        <v>20</v>
      </c>
      <c r="J3487" s="146" t="s">
        <v>21</v>
      </c>
    </row>
    <row r="3488" spans="1:8" ht="12.75">
      <c r="A3488" s="148" t="s">
        <v>134</v>
      </c>
      <c r="C3488" s="149">
        <v>257.6099999998696</v>
      </c>
      <c r="D3488" s="129">
        <v>18725.620999842882</v>
      </c>
      <c r="F3488" s="129">
        <v>8090</v>
      </c>
      <c r="G3488" s="129">
        <v>7677.5</v>
      </c>
      <c r="H3488" s="150" t="s">
        <v>1155</v>
      </c>
    </row>
    <row r="3490" spans="4:8" ht="12.75">
      <c r="D3490" s="129">
        <v>19138.71695688367</v>
      </c>
      <c r="F3490" s="129">
        <v>8057.499999992549</v>
      </c>
      <c r="G3490" s="129">
        <v>7615</v>
      </c>
      <c r="H3490" s="150" t="s">
        <v>1156</v>
      </c>
    </row>
    <row r="3492" spans="4:8" ht="12.75">
      <c r="D3492" s="129">
        <v>19190.389096736908</v>
      </c>
      <c r="F3492" s="129">
        <v>8077.5</v>
      </c>
      <c r="G3492" s="129">
        <v>7612.5</v>
      </c>
      <c r="H3492" s="150" t="s">
        <v>1157</v>
      </c>
    </row>
    <row r="3494" spans="1:10" ht="12.75">
      <c r="A3494" s="145" t="s">
        <v>22</v>
      </c>
      <c r="C3494" s="151" t="s">
        <v>23</v>
      </c>
      <c r="D3494" s="129">
        <v>19018.242351154488</v>
      </c>
      <c r="F3494" s="129">
        <v>8074.999999997517</v>
      </c>
      <c r="G3494" s="129">
        <v>7635</v>
      </c>
      <c r="H3494" s="129">
        <v>11163.242351155728</v>
      </c>
      <c r="I3494" s="129">
        <v>-0.0001</v>
      </c>
      <c r="J3494" s="129">
        <v>-0.0001</v>
      </c>
    </row>
    <row r="3495" spans="1:8" ht="12.75">
      <c r="A3495" s="128">
        <v>38391.00670138889</v>
      </c>
      <c r="C3495" s="151" t="s">
        <v>24</v>
      </c>
      <c r="D3495" s="129">
        <v>254.73112087405443</v>
      </c>
      <c r="F3495" s="129">
        <v>16.393596314245418</v>
      </c>
      <c r="G3495" s="129">
        <v>36.82729965664059</v>
      </c>
      <c r="H3495" s="129">
        <v>254.73112087405443</v>
      </c>
    </row>
    <row r="3497" spans="3:8" ht="12.75">
      <c r="C3497" s="151" t="s">
        <v>25</v>
      </c>
      <c r="D3497" s="129">
        <v>1.3394041161673973</v>
      </c>
      <c r="F3497" s="129">
        <v>0.20301667262229667</v>
      </c>
      <c r="G3497" s="129">
        <v>0.4823483910496475</v>
      </c>
      <c r="H3497" s="129">
        <v>2.2818739651180486</v>
      </c>
    </row>
    <row r="3498" spans="1:10" ht="12.75">
      <c r="A3498" s="145" t="s">
        <v>14</v>
      </c>
      <c r="C3498" s="146" t="s">
        <v>15</v>
      </c>
      <c r="D3498" s="146" t="s">
        <v>16</v>
      </c>
      <c r="F3498" s="146" t="s">
        <v>17</v>
      </c>
      <c r="G3498" s="146" t="s">
        <v>18</v>
      </c>
      <c r="H3498" s="146" t="s">
        <v>19</v>
      </c>
      <c r="I3498" s="147" t="s">
        <v>20</v>
      </c>
      <c r="J3498" s="146" t="s">
        <v>21</v>
      </c>
    </row>
    <row r="3499" spans="1:8" ht="12.75">
      <c r="A3499" s="148" t="s">
        <v>133</v>
      </c>
      <c r="C3499" s="149">
        <v>259.9399999999441</v>
      </c>
      <c r="D3499" s="129">
        <v>24427.150580376387</v>
      </c>
      <c r="F3499" s="129">
        <v>13950</v>
      </c>
      <c r="G3499" s="129">
        <v>14175</v>
      </c>
      <c r="H3499" s="150" t="s">
        <v>1158</v>
      </c>
    </row>
    <row r="3501" spans="4:8" ht="12.75">
      <c r="D3501" s="129">
        <v>23542.76003187895</v>
      </c>
      <c r="F3501" s="129">
        <v>13950</v>
      </c>
      <c r="G3501" s="129">
        <v>14175</v>
      </c>
      <c r="H3501" s="150" t="s">
        <v>1159</v>
      </c>
    </row>
    <row r="3503" spans="4:8" ht="12.75">
      <c r="D3503" s="129">
        <v>24478.869224905968</v>
      </c>
      <c r="F3503" s="129">
        <v>13950</v>
      </c>
      <c r="G3503" s="129">
        <v>14125</v>
      </c>
      <c r="H3503" s="150" t="s">
        <v>1160</v>
      </c>
    </row>
    <row r="3505" spans="1:10" ht="12.75">
      <c r="A3505" s="145" t="s">
        <v>22</v>
      </c>
      <c r="C3505" s="151" t="s">
        <v>23</v>
      </c>
      <c r="D3505" s="129">
        <v>24149.59327905377</v>
      </c>
      <c r="F3505" s="129">
        <v>13950</v>
      </c>
      <c r="G3505" s="129">
        <v>14158.333333333332</v>
      </c>
      <c r="H3505" s="129">
        <v>10096.47880093929</v>
      </c>
      <c r="I3505" s="129">
        <v>-0.0001</v>
      </c>
      <c r="J3505" s="129">
        <v>-0.0001</v>
      </c>
    </row>
    <row r="3506" spans="1:8" ht="12.75">
      <c r="A3506" s="128">
        <v>38391.007361111115</v>
      </c>
      <c r="C3506" s="151" t="s">
        <v>24</v>
      </c>
      <c r="D3506" s="129">
        <v>526.1688388296698</v>
      </c>
      <c r="G3506" s="129">
        <v>28.867513459481284</v>
      </c>
      <c r="H3506" s="129">
        <v>526.1688388296698</v>
      </c>
    </row>
    <row r="3508" spans="3:8" ht="12.75">
      <c r="C3508" s="151" t="s">
        <v>25</v>
      </c>
      <c r="D3508" s="129">
        <v>2.1787896497869554</v>
      </c>
      <c r="F3508" s="129">
        <v>0</v>
      </c>
      <c r="G3508" s="129">
        <v>0.2038906189015747</v>
      </c>
      <c r="H3508" s="129">
        <v>5.211409335903519</v>
      </c>
    </row>
    <row r="3509" spans="1:10" ht="12.75">
      <c r="A3509" s="145" t="s">
        <v>14</v>
      </c>
      <c r="C3509" s="146" t="s">
        <v>15</v>
      </c>
      <c r="D3509" s="146" t="s">
        <v>16</v>
      </c>
      <c r="F3509" s="146" t="s">
        <v>17</v>
      </c>
      <c r="G3509" s="146" t="s">
        <v>18</v>
      </c>
      <c r="H3509" s="146" t="s">
        <v>19</v>
      </c>
      <c r="I3509" s="147" t="s">
        <v>20</v>
      </c>
      <c r="J3509" s="146" t="s">
        <v>21</v>
      </c>
    </row>
    <row r="3510" spans="1:8" ht="12.75">
      <c r="A3510" s="148" t="s">
        <v>135</v>
      </c>
      <c r="C3510" s="149">
        <v>285.2129999999888</v>
      </c>
      <c r="D3510" s="129">
        <v>9916.102851092815</v>
      </c>
      <c r="F3510" s="129">
        <v>9100</v>
      </c>
      <c r="G3510" s="129">
        <v>9350</v>
      </c>
      <c r="H3510" s="150" t="s">
        <v>1161</v>
      </c>
    </row>
    <row r="3512" spans="4:8" ht="12.75">
      <c r="D3512" s="129">
        <v>9868.0200060457</v>
      </c>
      <c r="F3512" s="129">
        <v>9125</v>
      </c>
      <c r="G3512" s="129">
        <v>9325</v>
      </c>
      <c r="H3512" s="150" t="s">
        <v>1162</v>
      </c>
    </row>
    <row r="3514" spans="4:8" ht="12.75">
      <c r="D3514" s="129">
        <v>9817.679875671864</v>
      </c>
      <c r="F3514" s="129">
        <v>9150</v>
      </c>
      <c r="G3514" s="129">
        <v>9325</v>
      </c>
      <c r="H3514" s="150" t="s">
        <v>1163</v>
      </c>
    </row>
    <row r="3516" spans="1:10" ht="12.75">
      <c r="A3516" s="145" t="s">
        <v>22</v>
      </c>
      <c r="C3516" s="151" t="s">
        <v>23</v>
      </c>
      <c r="D3516" s="129">
        <v>9867.26757760346</v>
      </c>
      <c r="F3516" s="129">
        <v>9125</v>
      </c>
      <c r="G3516" s="129">
        <v>9333.333333333334</v>
      </c>
      <c r="H3516" s="129">
        <v>627.0893678019203</v>
      </c>
      <c r="I3516" s="129">
        <v>-0.0001</v>
      </c>
      <c r="J3516" s="129">
        <v>-0.0001</v>
      </c>
    </row>
    <row r="3517" spans="1:8" ht="12.75">
      <c r="A3517" s="128">
        <v>38391.008043981485</v>
      </c>
      <c r="C3517" s="151" t="s">
        <v>24</v>
      </c>
      <c r="D3517" s="129">
        <v>49.215801671056376</v>
      </c>
      <c r="F3517" s="129">
        <v>25</v>
      </c>
      <c r="G3517" s="129">
        <v>14.433756729740642</v>
      </c>
      <c r="H3517" s="129">
        <v>49.215801671056376</v>
      </c>
    </row>
    <row r="3519" spans="3:8" ht="12.75">
      <c r="C3519" s="151" t="s">
        <v>25</v>
      </c>
      <c r="D3519" s="129">
        <v>0.49877842355025925</v>
      </c>
      <c r="F3519" s="129">
        <v>0.273972602739726</v>
      </c>
      <c r="G3519" s="129">
        <v>0.15464739353293544</v>
      </c>
      <c r="H3519" s="129">
        <v>7.848291519208515</v>
      </c>
    </row>
    <row r="3520" spans="1:10" ht="12.75">
      <c r="A3520" s="145" t="s">
        <v>14</v>
      </c>
      <c r="C3520" s="146" t="s">
        <v>15</v>
      </c>
      <c r="D3520" s="146" t="s">
        <v>16</v>
      </c>
      <c r="F3520" s="146" t="s">
        <v>17</v>
      </c>
      <c r="G3520" s="146" t="s">
        <v>18</v>
      </c>
      <c r="H3520" s="146" t="s">
        <v>19</v>
      </c>
      <c r="I3520" s="147" t="s">
        <v>20</v>
      </c>
      <c r="J3520" s="146" t="s">
        <v>21</v>
      </c>
    </row>
    <row r="3521" spans="1:8" ht="12.75">
      <c r="A3521" s="148" t="s">
        <v>131</v>
      </c>
      <c r="C3521" s="149">
        <v>288.1579999998212</v>
      </c>
      <c r="D3521" s="129">
        <v>3661.050180014223</v>
      </c>
      <c r="F3521" s="129">
        <v>2840</v>
      </c>
      <c r="G3521" s="129">
        <v>2620</v>
      </c>
      <c r="H3521" s="150" t="s">
        <v>1164</v>
      </c>
    </row>
    <row r="3523" spans="4:8" ht="12.75">
      <c r="D3523" s="129">
        <v>3626.3317122533917</v>
      </c>
      <c r="F3523" s="129">
        <v>2840</v>
      </c>
      <c r="G3523" s="129">
        <v>2620</v>
      </c>
      <c r="H3523" s="150" t="s">
        <v>1165</v>
      </c>
    </row>
    <row r="3525" spans="4:8" ht="12.75">
      <c r="D3525" s="129">
        <v>3627.1301739141345</v>
      </c>
      <c r="F3525" s="129">
        <v>2840</v>
      </c>
      <c r="G3525" s="129">
        <v>2620</v>
      </c>
      <c r="H3525" s="150" t="s">
        <v>1166</v>
      </c>
    </row>
    <row r="3527" spans="1:10" ht="12.75">
      <c r="A3527" s="145" t="s">
        <v>22</v>
      </c>
      <c r="C3527" s="151" t="s">
        <v>23</v>
      </c>
      <c r="D3527" s="129">
        <v>3638.1706887272494</v>
      </c>
      <c r="F3527" s="129">
        <v>2840</v>
      </c>
      <c r="G3527" s="129">
        <v>2620</v>
      </c>
      <c r="H3527" s="129">
        <v>909.8742285502585</v>
      </c>
      <c r="I3527" s="129">
        <v>-0.0001</v>
      </c>
      <c r="J3527" s="129">
        <v>-0.0001</v>
      </c>
    </row>
    <row r="3528" spans="1:8" ht="12.75">
      <c r="A3528" s="128">
        <v>38391.00846064815</v>
      </c>
      <c r="C3528" s="151" t="s">
        <v>24</v>
      </c>
      <c r="D3528" s="129">
        <v>19.81824226358577</v>
      </c>
      <c r="H3528" s="129">
        <v>19.81824226358577</v>
      </c>
    </row>
    <row r="3530" spans="3:8" ht="12.75">
      <c r="C3530" s="151" t="s">
        <v>25</v>
      </c>
      <c r="D3530" s="129">
        <v>0.5447309639702155</v>
      </c>
      <c r="F3530" s="129">
        <v>0</v>
      </c>
      <c r="G3530" s="129">
        <v>0</v>
      </c>
      <c r="H3530" s="129">
        <v>2.1781298603393813</v>
      </c>
    </row>
    <row r="3531" spans="1:10" ht="12.75">
      <c r="A3531" s="145" t="s">
        <v>14</v>
      </c>
      <c r="C3531" s="146" t="s">
        <v>15</v>
      </c>
      <c r="D3531" s="146" t="s">
        <v>16</v>
      </c>
      <c r="F3531" s="146" t="s">
        <v>17</v>
      </c>
      <c r="G3531" s="146" t="s">
        <v>18</v>
      </c>
      <c r="H3531" s="146" t="s">
        <v>19</v>
      </c>
      <c r="I3531" s="147" t="s">
        <v>20</v>
      </c>
      <c r="J3531" s="146" t="s">
        <v>21</v>
      </c>
    </row>
    <row r="3532" spans="1:8" ht="12.75">
      <c r="A3532" s="148" t="s">
        <v>132</v>
      </c>
      <c r="C3532" s="149">
        <v>334.94100000010803</v>
      </c>
      <c r="D3532" s="129">
        <v>24650</v>
      </c>
      <c r="F3532" s="129">
        <v>24500</v>
      </c>
      <c r="G3532" s="129">
        <v>23700</v>
      </c>
      <c r="H3532" s="150" t="s">
        <v>1167</v>
      </c>
    </row>
    <row r="3534" spans="4:8" ht="12.75">
      <c r="D3534" s="129">
        <v>24685.769476771355</v>
      </c>
      <c r="F3534" s="129">
        <v>24500</v>
      </c>
      <c r="G3534" s="129">
        <v>23800</v>
      </c>
      <c r="H3534" s="150" t="s">
        <v>1168</v>
      </c>
    </row>
    <row r="3536" spans="4:8" ht="12.75">
      <c r="D3536" s="129">
        <v>24530.91187542677</v>
      </c>
      <c r="F3536" s="129">
        <v>24400</v>
      </c>
      <c r="G3536" s="129">
        <v>23900</v>
      </c>
      <c r="H3536" s="150" t="s">
        <v>1169</v>
      </c>
    </row>
    <row r="3538" spans="1:10" ht="12.75">
      <c r="A3538" s="145" t="s">
        <v>22</v>
      </c>
      <c r="C3538" s="151" t="s">
        <v>23</v>
      </c>
      <c r="D3538" s="129">
        <v>24622.227117399372</v>
      </c>
      <c r="F3538" s="129">
        <v>24466.666666666664</v>
      </c>
      <c r="G3538" s="129">
        <v>23800</v>
      </c>
      <c r="H3538" s="129">
        <v>631.560450732708</v>
      </c>
      <c r="I3538" s="129">
        <v>-0.0001</v>
      </c>
      <c r="J3538" s="129">
        <v>-0.0001</v>
      </c>
    </row>
    <row r="3539" spans="1:8" ht="12.75">
      <c r="A3539" s="128">
        <v>38391.00892361111</v>
      </c>
      <c r="C3539" s="151" t="s">
        <v>24</v>
      </c>
      <c r="D3539" s="129">
        <v>81.07847389685723</v>
      </c>
      <c r="F3539" s="129">
        <v>57.73502691896257</v>
      </c>
      <c r="G3539" s="129">
        <v>100</v>
      </c>
      <c r="H3539" s="129">
        <v>81.07847389685723</v>
      </c>
    </row>
    <row r="3541" spans="3:8" ht="12.75">
      <c r="C3541" s="151" t="s">
        <v>25</v>
      </c>
      <c r="D3541" s="129">
        <v>0.3292897653419942</v>
      </c>
      <c r="F3541" s="129">
        <v>0.23597422446442468</v>
      </c>
      <c r="G3541" s="129">
        <v>0.4201680672268908</v>
      </c>
      <c r="H3541" s="129">
        <v>12.83780100587262</v>
      </c>
    </row>
    <row r="3542" spans="1:10" ht="12.75">
      <c r="A3542" s="145" t="s">
        <v>14</v>
      </c>
      <c r="C3542" s="146" t="s">
        <v>15</v>
      </c>
      <c r="D3542" s="146" t="s">
        <v>16</v>
      </c>
      <c r="F3542" s="146" t="s">
        <v>17</v>
      </c>
      <c r="G3542" s="146" t="s">
        <v>18</v>
      </c>
      <c r="H3542" s="146" t="s">
        <v>19</v>
      </c>
      <c r="I3542" s="147" t="s">
        <v>20</v>
      </c>
      <c r="J3542" s="146" t="s">
        <v>21</v>
      </c>
    </row>
    <row r="3543" spans="1:8" ht="12.75">
      <c r="A3543" s="148" t="s">
        <v>136</v>
      </c>
      <c r="C3543" s="149">
        <v>393.36599999992177</v>
      </c>
      <c r="D3543" s="129">
        <v>18235.3953858912</v>
      </c>
      <c r="F3543" s="129">
        <v>7800</v>
      </c>
      <c r="G3543" s="129">
        <v>7700</v>
      </c>
      <c r="H3543" s="150" t="s">
        <v>1170</v>
      </c>
    </row>
    <row r="3545" spans="4:8" ht="12.75">
      <c r="D3545" s="129">
        <v>17969.316620886326</v>
      </c>
      <c r="F3545" s="129">
        <v>7800</v>
      </c>
      <c r="G3545" s="129">
        <v>7800</v>
      </c>
      <c r="H3545" s="150" t="s">
        <v>1171</v>
      </c>
    </row>
    <row r="3547" spans="4:8" ht="12.75">
      <c r="D3547" s="129">
        <v>17917.47202050686</v>
      </c>
      <c r="F3547" s="129">
        <v>7800</v>
      </c>
      <c r="G3547" s="129">
        <v>7800</v>
      </c>
      <c r="H3547" s="150" t="s">
        <v>1172</v>
      </c>
    </row>
    <row r="3549" spans="1:10" ht="12.75">
      <c r="A3549" s="145" t="s">
        <v>22</v>
      </c>
      <c r="C3549" s="151" t="s">
        <v>23</v>
      </c>
      <c r="D3549" s="129">
        <v>18040.728009094793</v>
      </c>
      <c r="F3549" s="129">
        <v>7800</v>
      </c>
      <c r="G3549" s="129">
        <v>7766.666666666666</v>
      </c>
      <c r="H3549" s="129">
        <v>10257.394675761461</v>
      </c>
      <c r="I3549" s="129">
        <v>-0.0001</v>
      </c>
      <c r="J3549" s="129">
        <v>-0.0001</v>
      </c>
    </row>
    <row r="3550" spans="1:8" ht="12.75">
      <c r="A3550" s="128">
        <v>38391.00939814815</v>
      </c>
      <c r="C3550" s="151" t="s">
        <v>24</v>
      </c>
      <c r="D3550" s="129">
        <v>170.5681867720485</v>
      </c>
      <c r="G3550" s="129">
        <v>57.73502691896257</v>
      </c>
      <c r="H3550" s="129">
        <v>170.5681867720485</v>
      </c>
    </row>
    <row r="3552" spans="3:8" ht="12.75">
      <c r="C3552" s="151" t="s">
        <v>25</v>
      </c>
      <c r="D3552" s="129">
        <v>0.945461772307973</v>
      </c>
      <c r="F3552" s="129">
        <v>0</v>
      </c>
      <c r="G3552" s="129">
        <v>0.743369445308531</v>
      </c>
      <c r="H3552" s="129">
        <v>1.6628802163097647</v>
      </c>
    </row>
    <row r="3553" spans="1:10" ht="12.75">
      <c r="A3553" s="145" t="s">
        <v>14</v>
      </c>
      <c r="C3553" s="146" t="s">
        <v>15</v>
      </c>
      <c r="D3553" s="146" t="s">
        <v>16</v>
      </c>
      <c r="F3553" s="146" t="s">
        <v>17</v>
      </c>
      <c r="G3553" s="146" t="s">
        <v>18</v>
      </c>
      <c r="H3553" s="146" t="s">
        <v>19</v>
      </c>
      <c r="I3553" s="147" t="s">
        <v>20</v>
      </c>
      <c r="J3553" s="146" t="s">
        <v>21</v>
      </c>
    </row>
    <row r="3554" spans="1:8" ht="12.75">
      <c r="A3554" s="148" t="s">
        <v>130</v>
      </c>
      <c r="C3554" s="149">
        <v>396.15199999976903</v>
      </c>
      <c r="D3554" s="129">
        <v>65950</v>
      </c>
      <c r="F3554" s="129">
        <v>60100</v>
      </c>
      <c r="G3554" s="129">
        <v>59700</v>
      </c>
      <c r="H3554" s="150" t="s">
        <v>1173</v>
      </c>
    </row>
    <row r="3556" spans="4:8" ht="12.75">
      <c r="D3556" s="129">
        <v>66219.64828789234</v>
      </c>
      <c r="F3556" s="129">
        <v>60400</v>
      </c>
      <c r="G3556" s="129">
        <v>60700</v>
      </c>
      <c r="H3556" s="150" t="s">
        <v>1174</v>
      </c>
    </row>
    <row r="3558" spans="4:8" ht="12.75">
      <c r="D3558" s="129">
        <v>66617.00922358036</v>
      </c>
      <c r="F3558" s="129">
        <v>60000</v>
      </c>
      <c r="G3558" s="129">
        <v>61100</v>
      </c>
      <c r="H3558" s="150" t="s">
        <v>1175</v>
      </c>
    </row>
    <row r="3560" spans="1:10" ht="12.75">
      <c r="A3560" s="145" t="s">
        <v>22</v>
      </c>
      <c r="C3560" s="151" t="s">
        <v>23</v>
      </c>
      <c r="D3560" s="129">
        <v>66262.2191704909</v>
      </c>
      <c r="F3560" s="129">
        <v>60166.66666666667</v>
      </c>
      <c r="G3560" s="129">
        <v>60500</v>
      </c>
      <c r="H3560" s="129">
        <v>5930.669428120706</v>
      </c>
      <c r="I3560" s="129">
        <v>-0.0001</v>
      </c>
      <c r="J3560" s="129">
        <v>-0.0001</v>
      </c>
    </row>
    <row r="3561" spans="1:8" ht="12.75">
      <c r="A3561" s="128">
        <v>38391.00986111111</v>
      </c>
      <c r="C3561" s="151" t="s">
        <v>24</v>
      </c>
      <c r="D3561" s="129">
        <v>335.53619196590085</v>
      </c>
      <c r="F3561" s="129">
        <v>208.16659994661327</v>
      </c>
      <c r="G3561" s="129">
        <v>721.1102550927978</v>
      </c>
      <c r="H3561" s="129">
        <v>335.53619196590085</v>
      </c>
    </row>
    <row r="3563" spans="3:8" ht="12.75">
      <c r="C3563" s="151" t="s">
        <v>25</v>
      </c>
      <c r="D3563" s="129">
        <v>0.506376327515647</v>
      </c>
      <c r="F3563" s="129">
        <v>0.3459832686093295</v>
      </c>
      <c r="G3563" s="129">
        <v>1.191917777012889</v>
      </c>
      <c r="H3563" s="129">
        <v>5.657644487398527</v>
      </c>
    </row>
    <row r="3564" spans="1:10" ht="12.75">
      <c r="A3564" s="145" t="s">
        <v>14</v>
      </c>
      <c r="C3564" s="146" t="s">
        <v>15</v>
      </c>
      <c r="D3564" s="146" t="s">
        <v>16</v>
      </c>
      <c r="F3564" s="146" t="s">
        <v>17</v>
      </c>
      <c r="G3564" s="146" t="s">
        <v>18</v>
      </c>
      <c r="H3564" s="146" t="s">
        <v>19</v>
      </c>
      <c r="I3564" s="147" t="s">
        <v>20</v>
      </c>
      <c r="J3564" s="146" t="s">
        <v>21</v>
      </c>
    </row>
    <row r="3565" spans="1:8" ht="12.75">
      <c r="A3565" s="148" t="s">
        <v>137</v>
      </c>
      <c r="C3565" s="149">
        <v>589.5920000001788</v>
      </c>
      <c r="D3565" s="129">
        <v>6568.040354758501</v>
      </c>
      <c r="F3565" s="129">
        <v>1890</v>
      </c>
      <c r="G3565" s="129">
        <v>1860</v>
      </c>
      <c r="H3565" s="150" t="s">
        <v>1181</v>
      </c>
    </row>
    <row r="3567" spans="4:8" ht="12.75">
      <c r="D3567" s="129">
        <v>6879.483811803162</v>
      </c>
      <c r="F3567" s="129">
        <v>1879.9999999981374</v>
      </c>
      <c r="G3567" s="129">
        <v>1870.0000000018626</v>
      </c>
      <c r="H3567" s="150" t="s">
        <v>1182</v>
      </c>
    </row>
    <row r="3569" spans="4:8" ht="12.75">
      <c r="D3569" s="129">
        <v>6508.87957855314</v>
      </c>
      <c r="F3569" s="129">
        <v>1870.0000000018626</v>
      </c>
      <c r="G3569" s="129">
        <v>1850</v>
      </c>
      <c r="H3569" s="150" t="s">
        <v>1183</v>
      </c>
    </row>
    <row r="3571" spans="1:10" ht="12.75">
      <c r="A3571" s="145" t="s">
        <v>22</v>
      </c>
      <c r="C3571" s="151" t="s">
        <v>23</v>
      </c>
      <c r="D3571" s="129">
        <v>6652.134581704935</v>
      </c>
      <c r="F3571" s="129">
        <v>1880</v>
      </c>
      <c r="G3571" s="129">
        <v>1860.0000000006207</v>
      </c>
      <c r="H3571" s="129">
        <v>4782.134581704624</v>
      </c>
      <c r="I3571" s="129">
        <v>-0.0001</v>
      </c>
      <c r="J3571" s="129">
        <v>-0.0001</v>
      </c>
    </row>
    <row r="3572" spans="1:8" ht="12.75">
      <c r="A3572" s="128">
        <v>38391.010347222225</v>
      </c>
      <c r="C3572" s="151" t="s">
        <v>24</v>
      </c>
      <c r="D3572" s="129">
        <v>199.09985856348646</v>
      </c>
      <c r="F3572" s="129">
        <v>9.999999999086063</v>
      </c>
      <c r="G3572" s="129">
        <v>10.000000000913937</v>
      </c>
      <c r="H3572" s="129">
        <v>199.09985856348646</v>
      </c>
    </row>
    <row r="3574" spans="3:8" ht="12.75">
      <c r="C3574" s="151" t="s">
        <v>25</v>
      </c>
      <c r="D3574" s="129">
        <v>2.993022106183206</v>
      </c>
      <c r="F3574" s="129">
        <v>0.5319148935684076</v>
      </c>
      <c r="G3574" s="129">
        <v>0.5376344086511076</v>
      </c>
      <c r="H3574" s="129">
        <v>4.163409773643718</v>
      </c>
    </row>
    <row r="3575" spans="1:10" ht="12.75">
      <c r="A3575" s="145" t="s">
        <v>14</v>
      </c>
      <c r="C3575" s="146" t="s">
        <v>15</v>
      </c>
      <c r="D3575" s="146" t="s">
        <v>16</v>
      </c>
      <c r="F3575" s="146" t="s">
        <v>17</v>
      </c>
      <c r="G3575" s="146" t="s">
        <v>18</v>
      </c>
      <c r="H3575" s="146" t="s">
        <v>19</v>
      </c>
      <c r="I3575" s="147" t="s">
        <v>20</v>
      </c>
      <c r="J3575" s="146" t="s">
        <v>21</v>
      </c>
    </row>
    <row r="3576" spans="1:8" ht="12.75">
      <c r="A3576" s="148" t="s">
        <v>138</v>
      </c>
      <c r="C3576" s="149">
        <v>766.4900000002235</v>
      </c>
      <c r="D3576" s="129">
        <v>1872.6985546983778</v>
      </c>
      <c r="F3576" s="129">
        <v>1751.0000000018626</v>
      </c>
      <c r="G3576" s="129">
        <v>1740</v>
      </c>
      <c r="H3576" s="150" t="s">
        <v>1184</v>
      </c>
    </row>
    <row r="3578" spans="4:8" ht="12.75">
      <c r="D3578" s="129">
        <v>1805.238060714677</v>
      </c>
      <c r="F3578" s="129">
        <v>1695.0000000018626</v>
      </c>
      <c r="G3578" s="129">
        <v>1757.9999999981374</v>
      </c>
      <c r="H3578" s="150" t="s">
        <v>1185</v>
      </c>
    </row>
    <row r="3580" spans="4:8" ht="12.75">
      <c r="D3580" s="129">
        <v>1612.5</v>
      </c>
      <c r="F3580" s="129">
        <v>1881</v>
      </c>
      <c r="G3580" s="129">
        <v>1778</v>
      </c>
      <c r="H3580" s="150" t="s">
        <v>1186</v>
      </c>
    </row>
    <row r="3582" spans="1:10" ht="12.75">
      <c r="A3582" s="145" t="s">
        <v>22</v>
      </c>
      <c r="C3582" s="151" t="s">
        <v>23</v>
      </c>
      <c r="D3582" s="129">
        <v>1763.4788718043515</v>
      </c>
      <c r="F3582" s="129">
        <v>1775.6666666679084</v>
      </c>
      <c r="G3582" s="129">
        <v>1758.6666666660458</v>
      </c>
      <c r="H3582" s="129">
        <v>-3.356087545515984</v>
      </c>
      <c r="I3582" s="129">
        <v>-0.0001</v>
      </c>
      <c r="J3582" s="129">
        <v>-0.0001</v>
      </c>
    </row>
    <row r="3583" spans="1:8" ht="12.75">
      <c r="A3583" s="128">
        <v>38391.01084490741</v>
      </c>
      <c r="C3583" s="151" t="s">
        <v>24</v>
      </c>
      <c r="D3583" s="129">
        <v>135.03219749607052</v>
      </c>
      <c r="F3583" s="129">
        <v>95.42187030831577</v>
      </c>
      <c r="G3583" s="129">
        <v>19.008769905886147</v>
      </c>
      <c r="H3583" s="129">
        <v>135.03219749607052</v>
      </c>
    </row>
    <row r="3585" spans="3:7" ht="12.75">
      <c r="C3585" s="151" t="s">
        <v>25</v>
      </c>
      <c r="D3585" s="129">
        <v>7.657148585960015</v>
      </c>
      <c r="F3585" s="129">
        <v>5.373861665566869</v>
      </c>
      <c r="G3585" s="129">
        <v>1.0808625799408373</v>
      </c>
    </row>
    <row r="3586" spans="1:16" ht="12.75">
      <c r="A3586" s="139" t="s">
        <v>83</v>
      </c>
      <c r="B3586" s="134" t="s">
        <v>93</v>
      </c>
      <c r="D3586" s="139" t="s">
        <v>84</v>
      </c>
      <c r="E3586" s="134" t="s">
        <v>85</v>
      </c>
      <c r="F3586" s="135" t="s">
        <v>204</v>
      </c>
      <c r="G3586" s="140" t="s">
        <v>87</v>
      </c>
      <c r="H3586" s="141">
        <v>3</v>
      </c>
      <c r="I3586" s="142" t="s">
        <v>88</v>
      </c>
      <c r="J3586" s="141">
        <v>2</v>
      </c>
      <c r="K3586" s="140" t="s">
        <v>89</v>
      </c>
      <c r="L3586" s="143">
        <v>1</v>
      </c>
      <c r="M3586" s="140" t="s">
        <v>90</v>
      </c>
      <c r="N3586" s="144">
        <v>1</v>
      </c>
      <c r="O3586" s="140" t="s">
        <v>91</v>
      </c>
      <c r="P3586" s="144">
        <v>1</v>
      </c>
    </row>
    <row r="3588" spans="1:10" ht="12.75">
      <c r="A3588" s="145" t="s">
        <v>14</v>
      </c>
      <c r="C3588" s="146" t="s">
        <v>15</v>
      </c>
      <c r="D3588" s="146" t="s">
        <v>16</v>
      </c>
      <c r="F3588" s="146" t="s">
        <v>17</v>
      </c>
      <c r="G3588" s="146" t="s">
        <v>18</v>
      </c>
      <c r="H3588" s="146" t="s">
        <v>19</v>
      </c>
      <c r="I3588" s="147" t="s">
        <v>20</v>
      </c>
      <c r="J3588" s="146" t="s">
        <v>21</v>
      </c>
    </row>
    <row r="3589" spans="1:8" ht="12.75">
      <c r="A3589" s="148" t="s">
        <v>115</v>
      </c>
      <c r="C3589" s="149">
        <v>178.2290000000503</v>
      </c>
      <c r="D3589" s="129">
        <v>330</v>
      </c>
      <c r="F3589" s="129">
        <v>342</v>
      </c>
      <c r="G3589" s="129">
        <v>306</v>
      </c>
      <c r="H3589" s="150" t="s">
        <v>1187</v>
      </c>
    </row>
    <row r="3591" spans="4:8" ht="12.75">
      <c r="D3591" s="129">
        <v>329</v>
      </c>
      <c r="F3591" s="129">
        <v>340</v>
      </c>
      <c r="G3591" s="129">
        <v>364</v>
      </c>
      <c r="H3591" s="150" t="s">
        <v>1188</v>
      </c>
    </row>
    <row r="3593" spans="4:8" ht="12.75">
      <c r="D3593" s="129">
        <v>371.26469138264656</v>
      </c>
      <c r="F3593" s="129">
        <v>312</v>
      </c>
      <c r="G3593" s="129">
        <v>323</v>
      </c>
      <c r="H3593" s="150" t="s">
        <v>1189</v>
      </c>
    </row>
    <row r="3595" spans="1:8" ht="12.75">
      <c r="A3595" s="145" t="s">
        <v>22</v>
      </c>
      <c r="C3595" s="151" t="s">
        <v>23</v>
      </c>
      <c r="D3595" s="129">
        <v>343.42156379421556</v>
      </c>
      <c r="F3595" s="129">
        <v>331.33333333333337</v>
      </c>
      <c r="G3595" s="129">
        <v>331</v>
      </c>
      <c r="H3595" s="129">
        <v>12.299279498746866</v>
      </c>
    </row>
    <row r="3596" spans="1:8" ht="12.75">
      <c r="A3596" s="128">
        <v>38391.01311342593</v>
      </c>
      <c r="C3596" s="151" t="s">
        <v>24</v>
      </c>
      <c r="D3596" s="129">
        <v>24.11803921195089</v>
      </c>
      <c r="F3596" s="129">
        <v>16.772994167212165</v>
      </c>
      <c r="G3596" s="129">
        <v>29.816103031751144</v>
      </c>
      <c r="H3596" s="129">
        <v>24.11803921195089</v>
      </c>
    </row>
    <row r="3598" spans="3:8" ht="12.75">
      <c r="C3598" s="151" t="s">
        <v>25</v>
      </c>
      <c r="D3598" s="129">
        <v>7.022866865285972</v>
      </c>
      <c r="F3598" s="129">
        <v>5.0622718814523635</v>
      </c>
      <c r="G3598" s="129">
        <v>9.007886112311525</v>
      </c>
      <c r="H3598" s="129">
        <v>196.09310622145145</v>
      </c>
    </row>
    <row r="3599" spans="1:10" ht="12.75">
      <c r="A3599" s="145" t="s">
        <v>14</v>
      </c>
      <c r="C3599" s="146" t="s">
        <v>15</v>
      </c>
      <c r="D3599" s="146" t="s">
        <v>16</v>
      </c>
      <c r="F3599" s="146" t="s">
        <v>17</v>
      </c>
      <c r="G3599" s="146" t="s">
        <v>18</v>
      </c>
      <c r="H3599" s="146" t="s">
        <v>19</v>
      </c>
      <c r="I3599" s="147" t="s">
        <v>20</v>
      </c>
      <c r="J3599" s="146" t="s">
        <v>21</v>
      </c>
    </row>
    <row r="3600" spans="1:8" ht="12.75">
      <c r="A3600" s="148" t="s">
        <v>131</v>
      </c>
      <c r="C3600" s="149">
        <v>251.61100000003353</v>
      </c>
      <c r="D3600" s="129">
        <v>2914042.978187561</v>
      </c>
      <c r="F3600" s="129">
        <v>23400</v>
      </c>
      <c r="G3600" s="129">
        <v>22000</v>
      </c>
      <c r="H3600" s="150" t="s">
        <v>1190</v>
      </c>
    </row>
    <row r="3602" spans="4:8" ht="12.75">
      <c r="D3602" s="129">
        <v>2749539.27350235</v>
      </c>
      <c r="F3602" s="129">
        <v>23500</v>
      </c>
      <c r="G3602" s="129">
        <v>22000</v>
      </c>
      <c r="H3602" s="150" t="s">
        <v>1191</v>
      </c>
    </row>
    <row r="3604" spans="4:8" ht="12.75">
      <c r="D3604" s="129">
        <v>2821884.010456085</v>
      </c>
      <c r="F3604" s="129">
        <v>23200</v>
      </c>
      <c r="G3604" s="129">
        <v>22100</v>
      </c>
      <c r="H3604" s="150" t="s">
        <v>1192</v>
      </c>
    </row>
    <row r="3606" spans="1:10" ht="12.75">
      <c r="A3606" s="145" t="s">
        <v>22</v>
      </c>
      <c r="C3606" s="151" t="s">
        <v>23</v>
      </c>
      <c r="D3606" s="129">
        <v>2828488.754048665</v>
      </c>
      <c r="F3606" s="129">
        <v>23366.666666666664</v>
      </c>
      <c r="G3606" s="129">
        <v>22033.333333333336</v>
      </c>
      <c r="H3606" s="129">
        <v>2805795.325790177</v>
      </c>
      <c r="I3606" s="129">
        <v>-0.0001</v>
      </c>
      <c r="J3606" s="129">
        <v>-0.0001</v>
      </c>
    </row>
    <row r="3607" spans="1:8" ht="12.75">
      <c r="A3607" s="128">
        <v>38391.01362268518</v>
      </c>
      <c r="C3607" s="151" t="s">
        <v>24</v>
      </c>
      <c r="D3607" s="129">
        <v>82450.49540319128</v>
      </c>
      <c r="F3607" s="129">
        <v>152.7525231651947</v>
      </c>
      <c r="G3607" s="129">
        <v>57.73502691896257</v>
      </c>
      <c r="H3607" s="129">
        <v>82450.49540319128</v>
      </c>
    </row>
    <row r="3609" spans="3:8" ht="12.75">
      <c r="C3609" s="151" t="s">
        <v>25</v>
      </c>
      <c r="D3609" s="129">
        <v>2.9150017048917958</v>
      </c>
      <c r="F3609" s="129">
        <v>0.6537197853004055</v>
      </c>
      <c r="G3609" s="129">
        <v>0.2620349179378028</v>
      </c>
      <c r="H3609" s="129">
        <v>2.938578400403149</v>
      </c>
    </row>
    <row r="3610" spans="1:10" ht="12.75">
      <c r="A3610" s="145" t="s">
        <v>14</v>
      </c>
      <c r="C3610" s="146" t="s">
        <v>15</v>
      </c>
      <c r="D3610" s="146" t="s">
        <v>16</v>
      </c>
      <c r="F3610" s="146" t="s">
        <v>17</v>
      </c>
      <c r="G3610" s="146" t="s">
        <v>18</v>
      </c>
      <c r="H3610" s="146" t="s">
        <v>19</v>
      </c>
      <c r="I3610" s="147" t="s">
        <v>20</v>
      </c>
      <c r="J3610" s="146" t="s">
        <v>21</v>
      </c>
    </row>
    <row r="3611" spans="1:8" ht="12.75">
      <c r="A3611" s="148" t="s">
        <v>134</v>
      </c>
      <c r="C3611" s="149">
        <v>257.6099999998696</v>
      </c>
      <c r="D3611" s="129">
        <v>245934.4684381485</v>
      </c>
      <c r="F3611" s="129">
        <v>9845</v>
      </c>
      <c r="G3611" s="129">
        <v>8535</v>
      </c>
      <c r="H3611" s="150" t="s">
        <v>1193</v>
      </c>
    </row>
    <row r="3613" spans="4:8" ht="12.75">
      <c r="D3613" s="129">
        <v>257941.6851723194</v>
      </c>
      <c r="F3613" s="129">
        <v>9590</v>
      </c>
      <c r="G3613" s="129">
        <v>8527.5</v>
      </c>
      <c r="H3613" s="150" t="s">
        <v>1194</v>
      </c>
    </row>
    <row r="3615" spans="4:8" ht="12.75">
      <c r="D3615" s="129">
        <v>251696.71139883995</v>
      </c>
      <c r="F3615" s="129">
        <v>10032.5</v>
      </c>
      <c r="G3615" s="129">
        <v>8552.5</v>
      </c>
      <c r="H3615" s="150" t="s">
        <v>1195</v>
      </c>
    </row>
    <row r="3617" spans="1:10" ht="12.75">
      <c r="A3617" s="145" t="s">
        <v>22</v>
      </c>
      <c r="C3617" s="151" t="s">
        <v>23</v>
      </c>
      <c r="D3617" s="129">
        <v>251857.6216697693</v>
      </c>
      <c r="F3617" s="129">
        <v>9822.5</v>
      </c>
      <c r="G3617" s="129">
        <v>8538.333333333334</v>
      </c>
      <c r="H3617" s="129">
        <v>242677.2050031026</v>
      </c>
      <c r="I3617" s="129">
        <v>-0.0001</v>
      </c>
      <c r="J3617" s="129">
        <v>-0.0001</v>
      </c>
    </row>
    <row r="3618" spans="1:8" ht="12.75">
      <c r="A3618" s="128">
        <v>38391.01427083334</v>
      </c>
      <c r="C3618" s="151" t="s">
        <v>24</v>
      </c>
      <c r="D3618" s="129">
        <v>6005.225433885381</v>
      </c>
      <c r="F3618" s="129">
        <v>222.10639342441274</v>
      </c>
      <c r="G3618" s="129">
        <v>12.82900359861721</v>
      </c>
      <c r="H3618" s="129">
        <v>6005.225433885381</v>
      </c>
    </row>
    <row r="3620" spans="3:8" ht="12.75">
      <c r="C3620" s="151" t="s">
        <v>25</v>
      </c>
      <c r="D3620" s="129">
        <v>2.3843731208417878</v>
      </c>
      <c r="F3620" s="129">
        <v>2.2612002384770964</v>
      </c>
      <c r="G3620" s="129">
        <v>0.15025184772926656</v>
      </c>
      <c r="H3620" s="129">
        <v>2.4745733468492044</v>
      </c>
    </row>
    <row r="3621" spans="1:10" ht="12.75">
      <c r="A3621" s="145" t="s">
        <v>14</v>
      </c>
      <c r="C3621" s="146" t="s">
        <v>15</v>
      </c>
      <c r="D3621" s="146" t="s">
        <v>16</v>
      </c>
      <c r="F3621" s="146" t="s">
        <v>17</v>
      </c>
      <c r="G3621" s="146" t="s">
        <v>18</v>
      </c>
      <c r="H3621" s="146" t="s">
        <v>19</v>
      </c>
      <c r="I3621" s="147" t="s">
        <v>20</v>
      </c>
      <c r="J3621" s="146" t="s">
        <v>21</v>
      </c>
    </row>
    <row r="3622" spans="1:8" ht="12.75">
      <c r="A3622" s="148" t="s">
        <v>133</v>
      </c>
      <c r="C3622" s="149">
        <v>259.9399999999441</v>
      </c>
      <c r="D3622" s="129">
        <v>2576702.2589302063</v>
      </c>
      <c r="F3622" s="129">
        <v>20000</v>
      </c>
      <c r="G3622" s="129">
        <v>18675</v>
      </c>
      <c r="H3622" s="150" t="s">
        <v>1196</v>
      </c>
    </row>
    <row r="3624" spans="4:8" ht="12.75">
      <c r="D3624" s="129">
        <v>2639927.281108856</v>
      </c>
      <c r="F3624" s="129">
        <v>20500</v>
      </c>
      <c r="G3624" s="129">
        <v>18725</v>
      </c>
      <c r="H3624" s="150" t="s">
        <v>1197</v>
      </c>
    </row>
    <row r="3626" spans="4:8" ht="12.75">
      <c r="D3626" s="129">
        <v>2670544.344959259</v>
      </c>
      <c r="F3626" s="129">
        <v>20500</v>
      </c>
      <c r="G3626" s="129">
        <v>18725</v>
      </c>
      <c r="H3626" s="150" t="s">
        <v>1198</v>
      </c>
    </row>
    <row r="3628" spans="1:10" ht="12.75">
      <c r="A3628" s="145" t="s">
        <v>22</v>
      </c>
      <c r="C3628" s="151" t="s">
        <v>23</v>
      </c>
      <c r="D3628" s="129">
        <v>2629057.961666107</v>
      </c>
      <c r="F3628" s="129">
        <v>20333.333333333332</v>
      </c>
      <c r="G3628" s="129">
        <v>18708.333333333332</v>
      </c>
      <c r="H3628" s="129">
        <v>2609528.921262067</v>
      </c>
      <c r="I3628" s="129">
        <v>-0.0001</v>
      </c>
      <c r="J3628" s="129">
        <v>-0.0001</v>
      </c>
    </row>
    <row r="3629" spans="1:8" ht="12.75">
      <c r="A3629" s="128">
        <v>38391.01494212963</v>
      </c>
      <c r="C3629" s="151" t="s">
        <v>24</v>
      </c>
      <c r="D3629" s="129">
        <v>47855.938570202554</v>
      </c>
      <c r="F3629" s="129">
        <v>288.6751345948129</v>
      </c>
      <c r="G3629" s="129">
        <v>28.867513459481284</v>
      </c>
      <c r="H3629" s="129">
        <v>47855.938570202554</v>
      </c>
    </row>
    <row r="3631" spans="3:8" ht="12.75">
      <c r="C3631" s="151" t="s">
        <v>25</v>
      </c>
      <c r="D3631" s="129">
        <v>1.8202694374936836</v>
      </c>
      <c r="F3631" s="129">
        <v>1.419713776695801</v>
      </c>
      <c r="G3631" s="129">
        <v>0.1543029672667151</v>
      </c>
      <c r="H3631" s="129">
        <v>1.8338918637873391</v>
      </c>
    </row>
    <row r="3632" spans="1:10" ht="12.75">
      <c r="A3632" s="145" t="s">
        <v>14</v>
      </c>
      <c r="C3632" s="146" t="s">
        <v>15</v>
      </c>
      <c r="D3632" s="146" t="s">
        <v>16</v>
      </c>
      <c r="F3632" s="146" t="s">
        <v>17</v>
      </c>
      <c r="G3632" s="146" t="s">
        <v>18</v>
      </c>
      <c r="H3632" s="146" t="s">
        <v>19</v>
      </c>
      <c r="I3632" s="147" t="s">
        <v>20</v>
      </c>
      <c r="J3632" s="146" t="s">
        <v>21</v>
      </c>
    </row>
    <row r="3633" spans="1:8" ht="12.75">
      <c r="A3633" s="148" t="s">
        <v>135</v>
      </c>
      <c r="C3633" s="149">
        <v>285.2129999999888</v>
      </c>
      <c r="D3633" s="129">
        <v>4667244.149177551</v>
      </c>
      <c r="F3633" s="129">
        <v>26375</v>
      </c>
      <c r="G3633" s="129">
        <v>21900</v>
      </c>
      <c r="H3633" s="150" t="s">
        <v>1199</v>
      </c>
    </row>
    <row r="3635" spans="4:8" ht="12.75">
      <c r="D3635" s="129">
        <v>4702422.745864868</v>
      </c>
      <c r="F3635" s="129">
        <v>26175</v>
      </c>
      <c r="G3635" s="129">
        <v>21525</v>
      </c>
      <c r="H3635" s="150" t="s">
        <v>1200</v>
      </c>
    </row>
    <row r="3637" spans="4:8" ht="12.75">
      <c r="D3637" s="129">
        <v>4670973.530761719</v>
      </c>
      <c r="F3637" s="129">
        <v>25625</v>
      </c>
      <c r="G3637" s="129">
        <v>21575</v>
      </c>
      <c r="H3637" s="150" t="s">
        <v>1201</v>
      </c>
    </row>
    <row r="3639" spans="1:10" ht="12.75">
      <c r="A3639" s="145" t="s">
        <v>22</v>
      </c>
      <c r="C3639" s="151" t="s">
        <v>23</v>
      </c>
      <c r="D3639" s="129">
        <v>4680213.475268046</v>
      </c>
      <c r="F3639" s="129">
        <v>26058.333333333336</v>
      </c>
      <c r="G3639" s="129">
        <v>21666.666666666664</v>
      </c>
      <c r="H3639" s="129">
        <v>4656583.098597329</v>
      </c>
      <c r="I3639" s="129">
        <v>-0.0001</v>
      </c>
      <c r="J3639" s="129">
        <v>-0.0001</v>
      </c>
    </row>
    <row r="3640" spans="1:8" ht="12.75">
      <c r="A3640" s="128">
        <v>38391.015625</v>
      </c>
      <c r="C3640" s="151" t="s">
        <v>24</v>
      </c>
      <c r="D3640" s="129">
        <v>19323.9707896695</v>
      </c>
      <c r="F3640" s="129">
        <v>388.3726732577015</v>
      </c>
      <c r="G3640" s="129">
        <v>203.61319538117692</v>
      </c>
      <c r="H3640" s="129">
        <v>19323.9707896695</v>
      </c>
    </row>
    <row r="3642" spans="3:8" ht="12.75">
      <c r="C3642" s="151" t="s">
        <v>25</v>
      </c>
      <c r="D3642" s="129">
        <v>0.41288652519344266</v>
      </c>
      <c r="F3642" s="129">
        <v>1.4903972110944728</v>
      </c>
      <c r="G3642" s="129">
        <v>0.939753209451586</v>
      </c>
      <c r="H3642" s="129">
        <v>0.41498176625453814</v>
      </c>
    </row>
    <row r="3643" spans="1:10" ht="12.75">
      <c r="A3643" s="145" t="s">
        <v>14</v>
      </c>
      <c r="C3643" s="146" t="s">
        <v>15</v>
      </c>
      <c r="D3643" s="146" t="s">
        <v>16</v>
      </c>
      <c r="F3643" s="146" t="s">
        <v>17</v>
      </c>
      <c r="G3643" s="146" t="s">
        <v>18</v>
      </c>
      <c r="H3643" s="146" t="s">
        <v>19</v>
      </c>
      <c r="I3643" s="147" t="s">
        <v>20</v>
      </c>
      <c r="J3643" s="146" t="s">
        <v>21</v>
      </c>
    </row>
    <row r="3644" spans="1:8" ht="12.75">
      <c r="A3644" s="148" t="s">
        <v>131</v>
      </c>
      <c r="C3644" s="149">
        <v>288.1579999998212</v>
      </c>
      <c r="D3644" s="129">
        <v>303255.1733856201</v>
      </c>
      <c r="F3644" s="129">
        <v>3759.9999999962747</v>
      </c>
      <c r="G3644" s="129">
        <v>3459.9999999962747</v>
      </c>
      <c r="H3644" s="150" t="s">
        <v>1202</v>
      </c>
    </row>
    <row r="3646" spans="4:8" ht="12.75">
      <c r="D3646" s="129">
        <v>271678.40609788895</v>
      </c>
      <c r="F3646" s="129">
        <v>3759.9999999962747</v>
      </c>
      <c r="G3646" s="129">
        <v>3459.9999999962747</v>
      </c>
      <c r="H3646" s="150" t="s">
        <v>1203</v>
      </c>
    </row>
    <row r="3648" spans="4:8" ht="12.75">
      <c r="D3648" s="129">
        <v>285162.81263303757</v>
      </c>
      <c r="F3648" s="129">
        <v>3759.9999999962747</v>
      </c>
      <c r="G3648" s="129">
        <v>3459.9999999962747</v>
      </c>
      <c r="H3648" s="150" t="s">
        <v>1204</v>
      </c>
    </row>
    <row r="3650" spans="1:10" ht="12.75">
      <c r="A3650" s="145" t="s">
        <v>22</v>
      </c>
      <c r="C3650" s="151" t="s">
        <v>23</v>
      </c>
      <c r="D3650" s="129">
        <v>286698.7973721822</v>
      </c>
      <c r="F3650" s="129">
        <v>3759.9999999962747</v>
      </c>
      <c r="G3650" s="129">
        <v>3459.9999999962747</v>
      </c>
      <c r="H3650" s="129">
        <v>283091.1203810355</v>
      </c>
      <c r="I3650" s="129">
        <v>-0.0001</v>
      </c>
      <c r="J3650" s="129">
        <v>-0.0001</v>
      </c>
    </row>
    <row r="3651" spans="1:8" ht="12.75">
      <c r="A3651" s="128">
        <v>38391.01605324074</v>
      </c>
      <c r="C3651" s="151" t="s">
        <v>24</v>
      </c>
      <c r="D3651" s="129">
        <v>15844.320588939057</v>
      </c>
      <c r="F3651" s="129">
        <v>5.638186222554939E-05</v>
      </c>
      <c r="H3651" s="129">
        <v>15844.320588939057</v>
      </c>
    </row>
    <row r="3653" spans="3:8" ht="12.75">
      <c r="C3653" s="151" t="s">
        <v>25</v>
      </c>
      <c r="D3653" s="129">
        <v>5.5264691495620495</v>
      </c>
      <c r="F3653" s="129">
        <v>1.499517612383118E-06</v>
      </c>
      <c r="G3653" s="129">
        <v>0</v>
      </c>
      <c r="H3653" s="129">
        <v>5.596897764794915</v>
      </c>
    </row>
    <row r="3654" spans="1:10" ht="12.75">
      <c r="A3654" s="145" t="s">
        <v>14</v>
      </c>
      <c r="C3654" s="146" t="s">
        <v>15</v>
      </c>
      <c r="D3654" s="146" t="s">
        <v>16</v>
      </c>
      <c r="F3654" s="146" t="s">
        <v>17</v>
      </c>
      <c r="G3654" s="146" t="s">
        <v>18</v>
      </c>
      <c r="H3654" s="146" t="s">
        <v>19</v>
      </c>
      <c r="I3654" s="147" t="s">
        <v>20</v>
      </c>
      <c r="J3654" s="146" t="s">
        <v>21</v>
      </c>
    </row>
    <row r="3655" spans="1:8" ht="12.75">
      <c r="A3655" s="148" t="s">
        <v>132</v>
      </c>
      <c r="C3655" s="149">
        <v>334.94100000010803</v>
      </c>
      <c r="D3655" s="129">
        <v>26397.696647942066</v>
      </c>
      <c r="F3655" s="129">
        <v>24600</v>
      </c>
      <c r="G3655" s="129">
        <v>24400</v>
      </c>
      <c r="H3655" s="150" t="s">
        <v>1205</v>
      </c>
    </row>
    <row r="3657" spans="4:8" ht="12.75">
      <c r="D3657" s="129">
        <v>26657.774682492018</v>
      </c>
      <c r="F3657" s="129">
        <v>24800</v>
      </c>
      <c r="G3657" s="129">
        <v>24200</v>
      </c>
      <c r="H3657" s="150" t="s">
        <v>1206</v>
      </c>
    </row>
    <row r="3659" spans="4:8" ht="12.75">
      <c r="D3659" s="129">
        <v>26450</v>
      </c>
      <c r="F3659" s="129">
        <v>24500</v>
      </c>
      <c r="G3659" s="129">
        <v>24200</v>
      </c>
      <c r="H3659" s="150" t="s">
        <v>1207</v>
      </c>
    </row>
    <row r="3661" spans="1:10" ht="12.75">
      <c r="A3661" s="145" t="s">
        <v>22</v>
      </c>
      <c r="C3661" s="151" t="s">
        <v>23</v>
      </c>
      <c r="D3661" s="129">
        <v>26501.82377681136</v>
      </c>
      <c r="F3661" s="129">
        <v>24633.333333333336</v>
      </c>
      <c r="G3661" s="129">
        <v>24266.666666666664</v>
      </c>
      <c r="H3661" s="129">
        <v>2130.290443478028</v>
      </c>
      <c r="I3661" s="129">
        <v>-0.0001</v>
      </c>
      <c r="J3661" s="129">
        <v>-0.0001</v>
      </c>
    </row>
    <row r="3662" spans="1:8" ht="12.75">
      <c r="A3662" s="128">
        <v>38391.01652777778</v>
      </c>
      <c r="C3662" s="151" t="s">
        <v>24</v>
      </c>
      <c r="D3662" s="129">
        <v>137.56607102071888</v>
      </c>
      <c r="F3662" s="129">
        <v>152.7525231651947</v>
      </c>
      <c r="G3662" s="129">
        <v>115.47005383792514</v>
      </c>
      <c r="H3662" s="129">
        <v>137.56607102071888</v>
      </c>
    </row>
    <row r="3664" spans="3:8" ht="12.75">
      <c r="C3664" s="151" t="s">
        <v>25</v>
      </c>
      <c r="D3664" s="129">
        <v>0.5190815250272958</v>
      </c>
      <c r="F3664" s="129">
        <v>0.6201049654879351</v>
      </c>
      <c r="G3664" s="129">
        <v>0.47583813394749375</v>
      </c>
      <c r="H3664" s="129">
        <v>6.457620435836958</v>
      </c>
    </row>
    <row r="3665" spans="1:10" ht="12.75">
      <c r="A3665" s="145" t="s">
        <v>14</v>
      </c>
      <c r="C3665" s="146" t="s">
        <v>15</v>
      </c>
      <c r="D3665" s="146" t="s">
        <v>16</v>
      </c>
      <c r="F3665" s="146" t="s">
        <v>17</v>
      </c>
      <c r="G3665" s="146" t="s">
        <v>18</v>
      </c>
      <c r="H3665" s="146" t="s">
        <v>19</v>
      </c>
      <c r="I3665" s="147" t="s">
        <v>20</v>
      </c>
      <c r="J3665" s="146" t="s">
        <v>21</v>
      </c>
    </row>
    <row r="3666" spans="1:8" ht="12.75">
      <c r="A3666" s="148" t="s">
        <v>136</v>
      </c>
      <c r="C3666" s="149">
        <v>393.36599999992177</v>
      </c>
      <c r="D3666" s="129">
        <v>64663.32662051916</v>
      </c>
      <c r="F3666" s="129">
        <v>7800</v>
      </c>
      <c r="G3666" s="129">
        <v>7900</v>
      </c>
      <c r="H3666" s="150" t="s">
        <v>1208</v>
      </c>
    </row>
    <row r="3668" spans="4:8" ht="12.75">
      <c r="D3668" s="129">
        <v>66257.00118589401</v>
      </c>
      <c r="F3668" s="129">
        <v>7800</v>
      </c>
      <c r="G3668" s="129">
        <v>7900</v>
      </c>
      <c r="H3668" s="150" t="s">
        <v>1209</v>
      </c>
    </row>
    <row r="3670" spans="4:8" ht="12.75">
      <c r="D3670" s="129">
        <v>63912.21272593737</v>
      </c>
      <c r="F3670" s="129">
        <v>7800</v>
      </c>
      <c r="G3670" s="129">
        <v>7800</v>
      </c>
      <c r="H3670" s="150" t="s">
        <v>1210</v>
      </c>
    </row>
    <row r="3672" spans="1:10" ht="12.75">
      <c r="A3672" s="145" t="s">
        <v>22</v>
      </c>
      <c r="C3672" s="151" t="s">
        <v>23</v>
      </c>
      <c r="D3672" s="129">
        <v>64944.18017745018</v>
      </c>
      <c r="F3672" s="129">
        <v>7800</v>
      </c>
      <c r="G3672" s="129">
        <v>7866.666666666666</v>
      </c>
      <c r="H3672" s="129">
        <v>57110.84684411685</v>
      </c>
      <c r="I3672" s="129">
        <v>-0.0001</v>
      </c>
      <c r="J3672" s="129">
        <v>-0.0001</v>
      </c>
    </row>
    <row r="3673" spans="1:8" ht="12.75">
      <c r="A3673" s="128">
        <v>38391.01700231482</v>
      </c>
      <c r="C3673" s="151" t="s">
        <v>24</v>
      </c>
      <c r="D3673" s="129">
        <v>1197.3584554414176</v>
      </c>
      <c r="G3673" s="129">
        <v>57.73502691896257</v>
      </c>
      <c r="H3673" s="129">
        <v>1197.3584554414176</v>
      </c>
    </row>
    <row r="3675" spans="3:8" ht="12.75">
      <c r="C3675" s="151" t="s">
        <v>25</v>
      </c>
      <c r="D3675" s="129">
        <v>1.8436732162448062</v>
      </c>
      <c r="F3675" s="129">
        <v>0</v>
      </c>
      <c r="G3675" s="129">
        <v>0.7339198337156261</v>
      </c>
      <c r="H3675" s="129">
        <v>2.0965517438562737</v>
      </c>
    </row>
    <row r="3676" spans="1:10" ht="12.75">
      <c r="A3676" s="145" t="s">
        <v>14</v>
      </c>
      <c r="C3676" s="146" t="s">
        <v>15</v>
      </c>
      <c r="D3676" s="146" t="s">
        <v>16</v>
      </c>
      <c r="F3676" s="146" t="s">
        <v>17</v>
      </c>
      <c r="G3676" s="146" t="s">
        <v>18</v>
      </c>
      <c r="H3676" s="146" t="s">
        <v>19</v>
      </c>
      <c r="I3676" s="147" t="s">
        <v>20</v>
      </c>
      <c r="J3676" s="146" t="s">
        <v>21</v>
      </c>
    </row>
    <row r="3677" spans="1:8" ht="12.75">
      <c r="A3677" s="148" t="s">
        <v>130</v>
      </c>
      <c r="C3677" s="149">
        <v>396.15199999976903</v>
      </c>
      <c r="D3677" s="129">
        <v>119572.62629306316</v>
      </c>
      <c r="F3677" s="129">
        <v>58500</v>
      </c>
      <c r="G3677" s="129">
        <v>60000</v>
      </c>
      <c r="H3677" s="150" t="s">
        <v>1211</v>
      </c>
    </row>
    <row r="3679" spans="4:8" ht="12.75">
      <c r="D3679" s="129">
        <v>117938.25282406807</v>
      </c>
      <c r="F3679" s="129">
        <v>58600</v>
      </c>
      <c r="G3679" s="129">
        <v>60100</v>
      </c>
      <c r="H3679" s="150" t="s">
        <v>1212</v>
      </c>
    </row>
    <row r="3681" spans="4:8" ht="12.75">
      <c r="D3681" s="129">
        <v>120121.00914788246</v>
      </c>
      <c r="F3681" s="129">
        <v>59400</v>
      </c>
      <c r="G3681" s="129">
        <v>59800</v>
      </c>
      <c r="H3681" s="150" t="s">
        <v>1213</v>
      </c>
    </row>
    <row r="3683" spans="1:10" ht="12.75">
      <c r="A3683" s="145" t="s">
        <v>22</v>
      </c>
      <c r="C3683" s="151" t="s">
        <v>23</v>
      </c>
      <c r="D3683" s="129">
        <v>119210.62942167124</v>
      </c>
      <c r="F3683" s="129">
        <v>58833.33333333333</v>
      </c>
      <c r="G3683" s="129">
        <v>59966.66666666667</v>
      </c>
      <c r="H3683" s="129">
        <v>59816.693630945905</v>
      </c>
      <c r="I3683" s="129">
        <v>-0.0001</v>
      </c>
      <c r="J3683" s="129">
        <v>-0.0001</v>
      </c>
    </row>
    <row r="3684" spans="1:8" ht="12.75">
      <c r="A3684" s="128">
        <v>38391.01746527778</v>
      </c>
      <c r="C3684" s="151" t="s">
        <v>24</v>
      </c>
      <c r="D3684" s="129">
        <v>1135.5120402078664</v>
      </c>
      <c r="F3684" s="129">
        <v>493.28828623162474</v>
      </c>
      <c r="G3684" s="129">
        <v>152.7525231651947</v>
      </c>
      <c r="H3684" s="129">
        <v>1135.5120402078664</v>
      </c>
    </row>
    <row r="3686" spans="3:8" ht="12.75">
      <c r="C3686" s="151" t="s">
        <v>25</v>
      </c>
      <c r="D3686" s="129">
        <v>0.9525258323998435</v>
      </c>
      <c r="F3686" s="129">
        <v>0.8384503448696172</v>
      </c>
      <c r="G3686" s="129">
        <v>0.2547290547501857</v>
      </c>
      <c r="H3686" s="129">
        <v>1.898319635006396</v>
      </c>
    </row>
    <row r="3687" spans="1:10" ht="12.75">
      <c r="A3687" s="145" t="s">
        <v>14</v>
      </c>
      <c r="C3687" s="146" t="s">
        <v>15</v>
      </c>
      <c r="D3687" s="146" t="s">
        <v>16</v>
      </c>
      <c r="F3687" s="146" t="s">
        <v>17</v>
      </c>
      <c r="G3687" s="146" t="s">
        <v>18</v>
      </c>
      <c r="H3687" s="146" t="s">
        <v>19</v>
      </c>
      <c r="I3687" s="147" t="s">
        <v>20</v>
      </c>
      <c r="J3687" s="146" t="s">
        <v>21</v>
      </c>
    </row>
    <row r="3688" spans="1:8" ht="12.75">
      <c r="A3688" s="148" t="s">
        <v>137</v>
      </c>
      <c r="C3688" s="149">
        <v>589.5920000001788</v>
      </c>
      <c r="D3688" s="129">
        <v>8694.153435572982</v>
      </c>
      <c r="F3688" s="129">
        <v>1920.0000000018626</v>
      </c>
      <c r="G3688" s="129">
        <v>1870.0000000018626</v>
      </c>
      <c r="H3688" s="150" t="s">
        <v>1214</v>
      </c>
    </row>
    <row r="3690" spans="4:8" ht="12.75">
      <c r="D3690" s="129">
        <v>8469.994064927101</v>
      </c>
      <c r="F3690" s="129">
        <v>1910</v>
      </c>
      <c r="G3690" s="129">
        <v>1879.9999999981374</v>
      </c>
      <c r="H3690" s="150" t="s">
        <v>1215</v>
      </c>
    </row>
    <row r="3692" spans="4:8" ht="12.75">
      <c r="D3692" s="129">
        <v>8096.342293642461</v>
      </c>
      <c r="F3692" s="129">
        <v>1900</v>
      </c>
      <c r="G3692" s="129">
        <v>1840</v>
      </c>
      <c r="H3692" s="150" t="s">
        <v>1216</v>
      </c>
    </row>
    <row r="3694" spans="1:10" ht="12.75">
      <c r="A3694" s="145" t="s">
        <v>22</v>
      </c>
      <c r="C3694" s="151" t="s">
        <v>23</v>
      </c>
      <c r="D3694" s="129">
        <v>8420.163264714181</v>
      </c>
      <c r="F3694" s="129">
        <v>1910.0000000006207</v>
      </c>
      <c r="G3694" s="129">
        <v>1863.3333333333335</v>
      </c>
      <c r="H3694" s="129">
        <v>6533.496598047204</v>
      </c>
      <c r="I3694" s="129">
        <v>-0.0001</v>
      </c>
      <c r="J3694" s="129">
        <v>-0.0001</v>
      </c>
    </row>
    <row r="3695" spans="1:8" ht="12.75">
      <c r="A3695" s="128">
        <v>38391.017962962964</v>
      </c>
      <c r="C3695" s="151" t="s">
        <v>24</v>
      </c>
      <c r="D3695" s="129">
        <v>302.004754667011</v>
      </c>
      <c r="F3695" s="129">
        <v>10.000000000953674</v>
      </c>
      <c r="G3695" s="129">
        <v>20.816659994222288</v>
      </c>
      <c r="H3695" s="129">
        <v>302.004754667011</v>
      </c>
    </row>
    <row r="3697" spans="3:8" ht="12.75">
      <c r="C3697" s="151" t="s">
        <v>25</v>
      </c>
      <c r="D3697" s="129">
        <v>3.586685259804905</v>
      </c>
      <c r="F3697" s="129">
        <v>0.5235602094738442</v>
      </c>
      <c r="G3697" s="129">
        <v>1.1171731660584407</v>
      </c>
      <c r="H3697" s="129">
        <v>4.622406243500259</v>
      </c>
    </row>
    <row r="3698" spans="1:10" ht="12.75">
      <c r="A3698" s="145" t="s">
        <v>14</v>
      </c>
      <c r="C3698" s="146" t="s">
        <v>15</v>
      </c>
      <c r="D3698" s="146" t="s">
        <v>16</v>
      </c>
      <c r="F3698" s="146" t="s">
        <v>17</v>
      </c>
      <c r="G3698" s="146" t="s">
        <v>18</v>
      </c>
      <c r="H3698" s="146" t="s">
        <v>19</v>
      </c>
      <c r="I3698" s="147" t="s">
        <v>20</v>
      </c>
      <c r="J3698" s="146" t="s">
        <v>21</v>
      </c>
    </row>
    <row r="3699" spans="1:8" ht="12.75">
      <c r="A3699" s="148" t="s">
        <v>138</v>
      </c>
      <c r="C3699" s="149">
        <v>766.4900000002235</v>
      </c>
      <c r="D3699" s="129">
        <v>1857</v>
      </c>
      <c r="F3699" s="129">
        <v>1794</v>
      </c>
      <c r="G3699" s="129">
        <v>1912</v>
      </c>
      <c r="H3699" s="150" t="s">
        <v>1217</v>
      </c>
    </row>
    <row r="3701" spans="4:8" ht="12.75">
      <c r="D3701" s="129">
        <v>1700.5</v>
      </c>
      <c r="F3701" s="129">
        <v>1929</v>
      </c>
      <c r="G3701" s="129">
        <v>1825</v>
      </c>
      <c r="H3701" s="150" t="s">
        <v>1218</v>
      </c>
    </row>
    <row r="3703" spans="4:8" ht="12.75">
      <c r="D3703" s="129">
        <v>1752.5</v>
      </c>
      <c r="F3703" s="129">
        <v>1738</v>
      </c>
      <c r="G3703" s="129">
        <v>1737</v>
      </c>
      <c r="H3703" s="150" t="s">
        <v>1219</v>
      </c>
    </row>
    <row r="3705" spans="1:10" ht="12.75">
      <c r="A3705" s="145" t="s">
        <v>22</v>
      </c>
      <c r="C3705" s="151" t="s">
        <v>23</v>
      </c>
      <c r="D3705" s="129">
        <v>1770</v>
      </c>
      <c r="F3705" s="129">
        <v>1820.3333333333335</v>
      </c>
      <c r="G3705" s="129">
        <v>1824.6666666666665</v>
      </c>
      <c r="H3705" s="129">
        <v>-52.584552845528464</v>
      </c>
      <c r="I3705" s="129">
        <v>-0.0001</v>
      </c>
      <c r="J3705" s="129">
        <v>-0.0001</v>
      </c>
    </row>
    <row r="3706" spans="1:8" ht="12.75">
      <c r="A3706" s="128">
        <v>38391.01846064815</v>
      </c>
      <c r="C3706" s="151" t="s">
        <v>24</v>
      </c>
      <c r="D3706" s="129">
        <v>79.70414041942865</v>
      </c>
      <c r="F3706" s="129">
        <v>98.18519915615252</v>
      </c>
      <c r="G3706" s="129">
        <v>87.50047618918045</v>
      </c>
      <c r="H3706" s="129">
        <v>79.70414041942865</v>
      </c>
    </row>
    <row r="3708" spans="3:7" ht="12.75">
      <c r="C3708" s="151" t="s">
        <v>25</v>
      </c>
      <c r="D3708" s="129">
        <v>4.503058780758681</v>
      </c>
      <c r="F3708" s="129">
        <v>5.393803286366189</v>
      </c>
      <c r="G3708" s="129">
        <v>4.79542251676181</v>
      </c>
    </row>
    <row r="3709" spans="1:16" ht="12.75">
      <c r="A3709" s="139" t="s">
        <v>83</v>
      </c>
      <c r="B3709" s="134" t="s">
        <v>56</v>
      </c>
      <c r="D3709" s="139" t="s">
        <v>84</v>
      </c>
      <c r="E3709" s="134" t="s">
        <v>85</v>
      </c>
      <c r="F3709" s="135" t="s">
        <v>205</v>
      </c>
      <c r="G3709" s="140" t="s">
        <v>87</v>
      </c>
      <c r="H3709" s="141">
        <v>3</v>
      </c>
      <c r="I3709" s="142" t="s">
        <v>88</v>
      </c>
      <c r="J3709" s="141">
        <v>3</v>
      </c>
      <c r="K3709" s="140" t="s">
        <v>89</v>
      </c>
      <c r="L3709" s="143">
        <v>1</v>
      </c>
      <c r="M3709" s="140" t="s">
        <v>90</v>
      </c>
      <c r="N3709" s="144">
        <v>1</v>
      </c>
      <c r="O3709" s="140" t="s">
        <v>91</v>
      </c>
      <c r="P3709" s="144">
        <v>1</v>
      </c>
    </row>
    <row r="3711" spans="1:10" ht="12.75">
      <c r="A3711" s="145" t="s">
        <v>14</v>
      </c>
      <c r="C3711" s="146" t="s">
        <v>15</v>
      </c>
      <c r="D3711" s="146" t="s">
        <v>16</v>
      </c>
      <c r="F3711" s="146" t="s">
        <v>17</v>
      </c>
      <c r="G3711" s="146" t="s">
        <v>18</v>
      </c>
      <c r="H3711" s="146" t="s">
        <v>19</v>
      </c>
      <c r="I3711" s="147" t="s">
        <v>20</v>
      </c>
      <c r="J3711" s="146" t="s">
        <v>21</v>
      </c>
    </row>
    <row r="3712" spans="1:8" ht="12.75">
      <c r="A3712" s="148" t="s">
        <v>115</v>
      </c>
      <c r="C3712" s="149">
        <v>178.2290000000503</v>
      </c>
      <c r="D3712" s="129">
        <v>431.8023862843402</v>
      </c>
      <c r="F3712" s="129">
        <v>299</v>
      </c>
      <c r="G3712" s="129">
        <v>264</v>
      </c>
      <c r="H3712" s="150" t="s">
        <v>1220</v>
      </c>
    </row>
    <row r="3714" spans="4:8" ht="12.75">
      <c r="D3714" s="129">
        <v>454.2027081362903</v>
      </c>
      <c r="F3714" s="129">
        <v>268</v>
      </c>
      <c r="G3714" s="129">
        <v>253</v>
      </c>
      <c r="H3714" s="150" t="s">
        <v>1221</v>
      </c>
    </row>
    <row r="3716" spans="4:8" ht="12.75">
      <c r="D3716" s="129">
        <v>466.9650518973358</v>
      </c>
      <c r="F3716" s="129">
        <v>261</v>
      </c>
      <c r="G3716" s="129">
        <v>282</v>
      </c>
      <c r="H3716" s="150" t="s">
        <v>1222</v>
      </c>
    </row>
    <row r="3718" spans="1:8" ht="12.75">
      <c r="A3718" s="145" t="s">
        <v>22</v>
      </c>
      <c r="C3718" s="151" t="s">
        <v>23</v>
      </c>
      <c r="D3718" s="129">
        <v>450.9900487726554</v>
      </c>
      <c r="F3718" s="129">
        <v>276</v>
      </c>
      <c r="G3718" s="129">
        <v>266.3333333333333</v>
      </c>
      <c r="H3718" s="129">
        <v>181.11047087073118</v>
      </c>
    </row>
    <row r="3719" spans="1:8" ht="12.75">
      <c r="A3719" s="128">
        <v>38391.02071759259</v>
      </c>
      <c r="C3719" s="151" t="s">
        <v>24</v>
      </c>
      <c r="D3719" s="129">
        <v>17.800116527506955</v>
      </c>
      <c r="F3719" s="129">
        <v>20.223748416156685</v>
      </c>
      <c r="G3719" s="129">
        <v>14.6401275039985</v>
      </c>
      <c r="H3719" s="129">
        <v>17.800116527506955</v>
      </c>
    </row>
    <row r="3721" spans="3:8" ht="12.75">
      <c r="C3721" s="151" t="s">
        <v>25</v>
      </c>
      <c r="D3721" s="129">
        <v>3.946897847513264</v>
      </c>
      <c r="F3721" s="129">
        <v>7.3274450783176395</v>
      </c>
      <c r="G3721" s="129">
        <v>5.496918962702818</v>
      </c>
      <c r="H3721" s="129">
        <v>9.828319943031845</v>
      </c>
    </row>
    <row r="3722" spans="1:10" ht="12.75">
      <c r="A3722" s="145" t="s">
        <v>14</v>
      </c>
      <c r="C3722" s="146" t="s">
        <v>15</v>
      </c>
      <c r="D3722" s="146" t="s">
        <v>16</v>
      </c>
      <c r="F3722" s="146" t="s">
        <v>17</v>
      </c>
      <c r="G3722" s="146" t="s">
        <v>18</v>
      </c>
      <c r="H3722" s="146" t="s">
        <v>19</v>
      </c>
      <c r="I3722" s="147" t="s">
        <v>20</v>
      </c>
      <c r="J3722" s="146" t="s">
        <v>21</v>
      </c>
    </row>
    <row r="3723" spans="1:8" ht="12.75">
      <c r="A3723" s="148" t="s">
        <v>131</v>
      </c>
      <c r="C3723" s="149">
        <v>251.61100000003353</v>
      </c>
      <c r="D3723" s="129">
        <v>3485537.8946037292</v>
      </c>
      <c r="F3723" s="129">
        <v>25300</v>
      </c>
      <c r="G3723" s="129">
        <v>23200</v>
      </c>
      <c r="H3723" s="150" t="s">
        <v>1223</v>
      </c>
    </row>
    <row r="3725" spans="4:8" ht="12.75">
      <c r="D3725" s="129">
        <v>3520959.702114105</v>
      </c>
      <c r="F3725" s="129">
        <v>25600</v>
      </c>
      <c r="G3725" s="129">
        <v>23100</v>
      </c>
      <c r="H3725" s="150" t="s">
        <v>1224</v>
      </c>
    </row>
    <row r="3727" spans="4:8" ht="12.75">
      <c r="D3727" s="129">
        <v>3464786.707801819</v>
      </c>
      <c r="F3727" s="129">
        <v>26000</v>
      </c>
      <c r="G3727" s="129">
        <v>23400</v>
      </c>
      <c r="H3727" s="150" t="s">
        <v>1225</v>
      </c>
    </row>
    <row r="3729" spans="1:10" ht="12.75">
      <c r="A3729" s="145" t="s">
        <v>22</v>
      </c>
      <c r="C3729" s="151" t="s">
        <v>23</v>
      </c>
      <c r="D3729" s="129">
        <v>3490428.101506551</v>
      </c>
      <c r="F3729" s="129">
        <v>25633.333333333336</v>
      </c>
      <c r="G3729" s="129">
        <v>23233.333333333336</v>
      </c>
      <c r="H3729" s="129">
        <v>3466006.597307939</v>
      </c>
      <c r="I3729" s="129">
        <v>-0.0001</v>
      </c>
      <c r="J3729" s="129">
        <v>-0.0001</v>
      </c>
    </row>
    <row r="3730" spans="1:8" ht="12.75">
      <c r="A3730" s="128">
        <v>38391.02122685185</v>
      </c>
      <c r="C3730" s="151" t="s">
        <v>24</v>
      </c>
      <c r="D3730" s="129">
        <v>28403.99470438387</v>
      </c>
      <c r="F3730" s="129">
        <v>351.1884584284246</v>
      </c>
      <c r="G3730" s="129">
        <v>152.7525231651947</v>
      </c>
      <c r="H3730" s="129">
        <v>28403.99470438387</v>
      </c>
    </row>
    <row r="3732" spans="3:8" ht="12.75">
      <c r="C3732" s="151" t="s">
        <v>25</v>
      </c>
      <c r="D3732" s="129">
        <v>0.8137682220735055</v>
      </c>
      <c r="F3732" s="129">
        <v>1.3700460016713576</v>
      </c>
      <c r="G3732" s="129">
        <v>0.6574714053021293</v>
      </c>
      <c r="H3732" s="129">
        <v>0.8195020380643637</v>
      </c>
    </row>
    <row r="3733" spans="1:10" ht="12.75">
      <c r="A3733" s="145" t="s">
        <v>14</v>
      </c>
      <c r="C3733" s="146" t="s">
        <v>15</v>
      </c>
      <c r="D3733" s="146" t="s">
        <v>16</v>
      </c>
      <c r="F3733" s="146" t="s">
        <v>17</v>
      </c>
      <c r="G3733" s="146" t="s">
        <v>18</v>
      </c>
      <c r="H3733" s="146" t="s">
        <v>19</v>
      </c>
      <c r="I3733" s="147" t="s">
        <v>20</v>
      </c>
      <c r="J3733" s="146" t="s">
        <v>21</v>
      </c>
    </row>
    <row r="3734" spans="1:8" ht="12.75">
      <c r="A3734" s="148" t="s">
        <v>134</v>
      </c>
      <c r="C3734" s="149">
        <v>257.6099999998696</v>
      </c>
      <c r="D3734" s="129">
        <v>333361.34461402893</v>
      </c>
      <c r="F3734" s="129">
        <v>11017.5</v>
      </c>
      <c r="G3734" s="129">
        <v>8832.5</v>
      </c>
      <c r="H3734" s="150" t="s">
        <v>1226</v>
      </c>
    </row>
    <row r="3736" spans="4:8" ht="12.75">
      <c r="D3736" s="129">
        <v>345598.3349599838</v>
      </c>
      <c r="F3736" s="129">
        <v>10707.5</v>
      </c>
      <c r="G3736" s="129">
        <v>8822.5</v>
      </c>
      <c r="H3736" s="150" t="s">
        <v>1227</v>
      </c>
    </row>
    <row r="3738" spans="4:8" ht="12.75">
      <c r="D3738" s="129">
        <v>329759.12026023865</v>
      </c>
      <c r="F3738" s="129">
        <v>10680</v>
      </c>
      <c r="G3738" s="129">
        <v>8867.5</v>
      </c>
      <c r="H3738" s="150" t="s">
        <v>1228</v>
      </c>
    </row>
    <row r="3740" spans="1:10" ht="12.75">
      <c r="A3740" s="145" t="s">
        <v>22</v>
      </c>
      <c r="C3740" s="151" t="s">
        <v>23</v>
      </c>
      <c r="D3740" s="129">
        <v>336239.59994475043</v>
      </c>
      <c r="F3740" s="129">
        <v>10801.666666666668</v>
      </c>
      <c r="G3740" s="129">
        <v>8840.833333333334</v>
      </c>
      <c r="H3740" s="129">
        <v>326418.3499447505</v>
      </c>
      <c r="I3740" s="129">
        <v>-0.0001</v>
      </c>
      <c r="J3740" s="129">
        <v>-0.0001</v>
      </c>
    </row>
    <row r="3741" spans="1:8" ht="12.75">
      <c r="A3741" s="128">
        <v>38391.021875</v>
      </c>
      <c r="C3741" s="151" t="s">
        <v>24</v>
      </c>
      <c r="D3741" s="129">
        <v>8302.616809641064</v>
      </c>
      <c r="F3741" s="129">
        <v>187.42220608383985</v>
      </c>
      <c r="G3741" s="129">
        <v>23.62907813126304</v>
      </c>
      <c r="H3741" s="129">
        <v>8302.616809641064</v>
      </c>
    </row>
    <row r="3743" spans="3:8" ht="12.75">
      <c r="C3743" s="151" t="s">
        <v>25</v>
      </c>
      <c r="D3743" s="129">
        <v>2.4692560932755456</v>
      </c>
      <c r="F3743" s="129">
        <v>1.7351230311727186</v>
      </c>
      <c r="G3743" s="129">
        <v>0.26727206859756486</v>
      </c>
      <c r="H3743" s="129">
        <v>2.5435508791237886</v>
      </c>
    </row>
    <row r="3744" spans="1:10" ht="12.75">
      <c r="A3744" s="145" t="s">
        <v>14</v>
      </c>
      <c r="C3744" s="146" t="s">
        <v>15</v>
      </c>
      <c r="D3744" s="146" t="s">
        <v>16</v>
      </c>
      <c r="F3744" s="146" t="s">
        <v>17</v>
      </c>
      <c r="G3744" s="146" t="s">
        <v>18</v>
      </c>
      <c r="H3744" s="146" t="s">
        <v>19</v>
      </c>
      <c r="I3744" s="147" t="s">
        <v>20</v>
      </c>
      <c r="J3744" s="146" t="s">
        <v>21</v>
      </c>
    </row>
    <row r="3745" spans="1:8" ht="12.75">
      <c r="A3745" s="148" t="s">
        <v>133</v>
      </c>
      <c r="C3745" s="149">
        <v>259.9399999999441</v>
      </c>
      <c r="D3745" s="129">
        <v>3619252.467224121</v>
      </c>
      <c r="F3745" s="129">
        <v>22525</v>
      </c>
      <c r="G3745" s="129">
        <v>21050</v>
      </c>
      <c r="H3745" s="150" t="s">
        <v>1229</v>
      </c>
    </row>
    <row r="3747" spans="4:8" ht="12.75">
      <c r="D3747" s="129">
        <v>3631671.305179596</v>
      </c>
      <c r="F3747" s="129">
        <v>23225</v>
      </c>
      <c r="G3747" s="129">
        <v>21050</v>
      </c>
      <c r="H3747" s="150" t="s">
        <v>1230</v>
      </c>
    </row>
    <row r="3749" spans="4:8" ht="12.75">
      <c r="D3749" s="129">
        <v>3415284.7532081604</v>
      </c>
      <c r="F3749" s="129">
        <v>23150</v>
      </c>
      <c r="G3749" s="129">
        <v>21100</v>
      </c>
      <c r="H3749" s="150" t="s">
        <v>1231</v>
      </c>
    </row>
    <row r="3751" spans="1:10" ht="12.75">
      <c r="A3751" s="145" t="s">
        <v>22</v>
      </c>
      <c r="C3751" s="151" t="s">
        <v>23</v>
      </c>
      <c r="D3751" s="129">
        <v>3555402.8418706255</v>
      </c>
      <c r="F3751" s="129">
        <v>22966.666666666664</v>
      </c>
      <c r="G3751" s="129">
        <v>21066.666666666664</v>
      </c>
      <c r="H3751" s="129">
        <v>3533376.579244363</v>
      </c>
      <c r="I3751" s="129">
        <v>-0.0001</v>
      </c>
      <c r="J3751" s="129">
        <v>-0.0001</v>
      </c>
    </row>
    <row r="3752" spans="1:8" ht="12.75">
      <c r="A3752" s="128">
        <v>38391.0225462963</v>
      </c>
      <c r="C3752" s="151" t="s">
        <v>24</v>
      </c>
      <c r="D3752" s="129">
        <v>121504.59234884911</v>
      </c>
      <c r="F3752" s="129">
        <v>384.3284185866735</v>
      </c>
      <c r="G3752" s="129">
        <v>28.867513459481284</v>
      </c>
      <c r="H3752" s="129">
        <v>121504.59234884911</v>
      </c>
    </row>
    <row r="3754" spans="3:8" ht="12.75">
      <c r="C3754" s="151" t="s">
        <v>25</v>
      </c>
      <c r="D3754" s="129">
        <v>3.4174634423400856</v>
      </c>
      <c r="F3754" s="129">
        <v>1.673418368301917</v>
      </c>
      <c r="G3754" s="129">
        <v>0.13702933604184156</v>
      </c>
      <c r="H3754" s="129">
        <v>3.43876712894366</v>
      </c>
    </row>
    <row r="3755" spans="1:10" ht="12.75">
      <c r="A3755" s="145" t="s">
        <v>14</v>
      </c>
      <c r="C3755" s="146" t="s">
        <v>15</v>
      </c>
      <c r="D3755" s="146" t="s">
        <v>16</v>
      </c>
      <c r="F3755" s="146" t="s">
        <v>17</v>
      </c>
      <c r="G3755" s="146" t="s">
        <v>18</v>
      </c>
      <c r="H3755" s="146" t="s">
        <v>19</v>
      </c>
      <c r="I3755" s="147" t="s">
        <v>20</v>
      </c>
      <c r="J3755" s="146" t="s">
        <v>21</v>
      </c>
    </row>
    <row r="3756" spans="1:8" ht="12.75">
      <c r="A3756" s="148" t="s">
        <v>135</v>
      </c>
      <c r="C3756" s="149">
        <v>285.2129999999888</v>
      </c>
      <c r="D3756" s="129">
        <v>637677.9250440598</v>
      </c>
      <c r="F3756" s="129">
        <v>11700</v>
      </c>
      <c r="G3756" s="129">
        <v>11050</v>
      </c>
      <c r="H3756" s="150" t="s">
        <v>1232</v>
      </c>
    </row>
    <row r="3758" spans="4:8" ht="12.75">
      <c r="D3758" s="129">
        <v>654788.1680307388</v>
      </c>
      <c r="F3758" s="129">
        <v>11800</v>
      </c>
      <c r="G3758" s="129">
        <v>11025</v>
      </c>
      <c r="H3758" s="150" t="s">
        <v>1233</v>
      </c>
    </row>
    <row r="3760" spans="4:8" ht="12.75">
      <c r="D3760" s="129">
        <v>653679.5928754807</v>
      </c>
      <c r="F3760" s="129">
        <v>11600</v>
      </c>
      <c r="G3760" s="129">
        <v>11025</v>
      </c>
      <c r="H3760" s="150" t="s">
        <v>1234</v>
      </c>
    </row>
    <row r="3762" spans="1:10" ht="12.75">
      <c r="A3762" s="145" t="s">
        <v>22</v>
      </c>
      <c r="C3762" s="151" t="s">
        <v>23</v>
      </c>
      <c r="D3762" s="129">
        <v>648715.2286500931</v>
      </c>
      <c r="F3762" s="129">
        <v>11700</v>
      </c>
      <c r="G3762" s="129">
        <v>11033.333333333332</v>
      </c>
      <c r="H3762" s="129">
        <v>637383.7989214581</v>
      </c>
      <c r="I3762" s="129">
        <v>-0.0001</v>
      </c>
      <c r="J3762" s="129">
        <v>-0.0001</v>
      </c>
    </row>
    <row r="3763" spans="1:8" ht="12.75">
      <c r="A3763" s="128">
        <v>38391.02321759259</v>
      </c>
      <c r="C3763" s="151" t="s">
        <v>24</v>
      </c>
      <c r="D3763" s="129">
        <v>9574.642963975428</v>
      </c>
      <c r="F3763" s="129">
        <v>100</v>
      </c>
      <c r="G3763" s="129">
        <v>14.433756729740642</v>
      </c>
      <c r="H3763" s="129">
        <v>9574.642963975428</v>
      </c>
    </row>
    <row r="3765" spans="3:8" ht="12.75">
      <c r="C3765" s="151" t="s">
        <v>25</v>
      </c>
      <c r="D3765" s="129">
        <v>1.4759392937174045</v>
      </c>
      <c r="F3765" s="129">
        <v>0.8547008547008547</v>
      </c>
      <c r="G3765" s="129">
        <v>0.13081954739946203</v>
      </c>
      <c r="H3765" s="129">
        <v>1.502178590070387</v>
      </c>
    </row>
    <row r="3766" spans="1:10" ht="12.75">
      <c r="A3766" s="145" t="s">
        <v>14</v>
      </c>
      <c r="C3766" s="146" t="s">
        <v>15</v>
      </c>
      <c r="D3766" s="146" t="s">
        <v>16</v>
      </c>
      <c r="F3766" s="146" t="s">
        <v>17</v>
      </c>
      <c r="G3766" s="146" t="s">
        <v>18</v>
      </c>
      <c r="H3766" s="146" t="s">
        <v>19</v>
      </c>
      <c r="I3766" s="147" t="s">
        <v>20</v>
      </c>
      <c r="J3766" s="146" t="s">
        <v>21</v>
      </c>
    </row>
    <row r="3767" spans="1:8" ht="12.75">
      <c r="A3767" s="148" t="s">
        <v>131</v>
      </c>
      <c r="C3767" s="149">
        <v>288.1579999998212</v>
      </c>
      <c r="D3767" s="129">
        <v>333580.7616453171</v>
      </c>
      <c r="F3767" s="129">
        <v>3830</v>
      </c>
      <c r="G3767" s="129">
        <v>3459.9999999962747</v>
      </c>
      <c r="H3767" s="150" t="s">
        <v>1235</v>
      </c>
    </row>
    <row r="3769" spans="4:8" ht="12.75">
      <c r="D3769" s="129">
        <v>373204.52957868576</v>
      </c>
      <c r="F3769" s="129">
        <v>3830</v>
      </c>
      <c r="G3769" s="129">
        <v>3459.9999999962747</v>
      </c>
      <c r="H3769" s="150" t="s">
        <v>1236</v>
      </c>
    </row>
    <row r="3771" spans="4:8" ht="12.75">
      <c r="D3771" s="129">
        <v>374127.3625292778</v>
      </c>
      <c r="F3771" s="129">
        <v>3830</v>
      </c>
      <c r="G3771" s="129">
        <v>3459.9999999962747</v>
      </c>
      <c r="H3771" s="150" t="s">
        <v>1237</v>
      </c>
    </row>
    <row r="3773" spans="1:10" ht="12.75">
      <c r="A3773" s="145" t="s">
        <v>22</v>
      </c>
      <c r="C3773" s="151" t="s">
        <v>23</v>
      </c>
      <c r="D3773" s="129">
        <v>360304.21791776025</v>
      </c>
      <c r="F3773" s="129">
        <v>3830</v>
      </c>
      <c r="G3773" s="129">
        <v>3459.9999999962747</v>
      </c>
      <c r="H3773" s="129">
        <v>356662.0829620099</v>
      </c>
      <c r="I3773" s="129">
        <v>-0.0001</v>
      </c>
      <c r="J3773" s="129">
        <v>-0.0001</v>
      </c>
    </row>
    <row r="3774" spans="1:8" ht="12.75">
      <c r="A3774" s="128">
        <v>38391.02364583333</v>
      </c>
      <c r="C3774" s="151" t="s">
        <v>24</v>
      </c>
      <c r="D3774" s="129">
        <v>23147.79128821102</v>
      </c>
      <c r="H3774" s="129">
        <v>23147.79128821102</v>
      </c>
    </row>
    <row r="3776" spans="3:8" ht="12.75">
      <c r="C3776" s="151" t="s">
        <v>25</v>
      </c>
      <c r="D3776" s="129">
        <v>6.424512991267432</v>
      </c>
      <c r="F3776" s="129">
        <v>0</v>
      </c>
      <c r="G3776" s="129">
        <v>0</v>
      </c>
      <c r="H3776" s="129">
        <v>6.490118348430277</v>
      </c>
    </row>
    <row r="3777" spans="1:10" ht="12.75">
      <c r="A3777" s="145" t="s">
        <v>14</v>
      </c>
      <c r="C3777" s="146" t="s">
        <v>15</v>
      </c>
      <c r="D3777" s="146" t="s">
        <v>16</v>
      </c>
      <c r="F3777" s="146" t="s">
        <v>17</v>
      </c>
      <c r="G3777" s="146" t="s">
        <v>18</v>
      </c>
      <c r="H3777" s="146" t="s">
        <v>19</v>
      </c>
      <c r="I3777" s="147" t="s">
        <v>20</v>
      </c>
      <c r="J3777" s="146" t="s">
        <v>21</v>
      </c>
    </row>
    <row r="3778" spans="1:8" ht="12.75">
      <c r="A3778" s="148" t="s">
        <v>132</v>
      </c>
      <c r="C3778" s="149">
        <v>334.94100000010803</v>
      </c>
      <c r="D3778" s="129">
        <v>1337822.6025619507</v>
      </c>
      <c r="F3778" s="129">
        <v>28400</v>
      </c>
      <c r="G3778" s="129">
        <v>200500</v>
      </c>
      <c r="H3778" s="150" t="s">
        <v>1238</v>
      </c>
    </row>
    <row r="3780" spans="4:8" ht="12.75">
      <c r="D3780" s="129">
        <v>1413968.5344467163</v>
      </c>
      <c r="F3780" s="129">
        <v>29600</v>
      </c>
      <c r="G3780" s="129">
        <v>154400</v>
      </c>
      <c r="H3780" s="150" t="s">
        <v>1239</v>
      </c>
    </row>
    <row r="3782" spans="4:8" ht="12.75">
      <c r="D3782" s="129">
        <v>1405627.8832702637</v>
      </c>
      <c r="F3782" s="129">
        <v>29200</v>
      </c>
      <c r="G3782" s="129">
        <v>153100</v>
      </c>
      <c r="H3782" s="150" t="s">
        <v>1240</v>
      </c>
    </row>
    <row r="3784" spans="1:10" ht="12.75">
      <c r="A3784" s="145" t="s">
        <v>22</v>
      </c>
      <c r="C3784" s="151" t="s">
        <v>23</v>
      </c>
      <c r="D3784" s="129">
        <v>1385806.340092977</v>
      </c>
      <c r="F3784" s="129">
        <v>29066.666666666664</v>
      </c>
      <c r="G3784" s="129">
        <v>169333.3333333333</v>
      </c>
      <c r="H3784" s="129">
        <v>1256589.2734263102</v>
      </c>
      <c r="I3784" s="129">
        <v>-0.0001</v>
      </c>
      <c r="J3784" s="129">
        <v>-0.0001</v>
      </c>
    </row>
    <row r="3785" spans="1:8" ht="12.75">
      <c r="A3785" s="128">
        <v>38391.02412037037</v>
      </c>
      <c r="C3785" s="151" t="s">
        <v>24</v>
      </c>
      <c r="D3785" s="129">
        <v>41763.870942433605</v>
      </c>
      <c r="F3785" s="129">
        <v>611.0100926607788</v>
      </c>
      <c r="G3785" s="129">
        <v>26998.950596890485</v>
      </c>
      <c r="H3785" s="129">
        <v>41763.870942433605</v>
      </c>
    </row>
    <row r="3787" spans="3:8" ht="12.75">
      <c r="C3787" s="151" t="s">
        <v>25</v>
      </c>
      <c r="D3787" s="129">
        <v>3.0136873915320352</v>
      </c>
      <c r="F3787" s="129">
        <v>2.1020989426402945</v>
      </c>
      <c r="G3787" s="129">
        <v>15.944262163518008</v>
      </c>
      <c r="H3787" s="129">
        <v>3.3235896426647917</v>
      </c>
    </row>
    <row r="3788" spans="1:10" ht="12.75">
      <c r="A3788" s="145" t="s">
        <v>14</v>
      </c>
      <c r="C3788" s="146" t="s">
        <v>15</v>
      </c>
      <c r="D3788" s="146" t="s">
        <v>16</v>
      </c>
      <c r="F3788" s="146" t="s">
        <v>17</v>
      </c>
      <c r="G3788" s="146" t="s">
        <v>18</v>
      </c>
      <c r="H3788" s="146" t="s">
        <v>19</v>
      </c>
      <c r="I3788" s="147" t="s">
        <v>20</v>
      </c>
      <c r="J3788" s="146" t="s">
        <v>21</v>
      </c>
    </row>
    <row r="3789" spans="1:8" ht="12.75">
      <c r="A3789" s="148" t="s">
        <v>136</v>
      </c>
      <c r="C3789" s="149">
        <v>393.36599999992177</v>
      </c>
      <c r="D3789" s="129">
        <v>3707611.395664215</v>
      </c>
      <c r="F3789" s="129">
        <v>13200</v>
      </c>
      <c r="G3789" s="129">
        <v>15800</v>
      </c>
      <c r="H3789" s="150" t="s">
        <v>1241</v>
      </c>
    </row>
    <row r="3791" spans="4:8" ht="12.75">
      <c r="D3791" s="129">
        <v>3781111.4789619446</v>
      </c>
      <c r="F3791" s="129">
        <v>13600</v>
      </c>
      <c r="G3791" s="129">
        <v>15700</v>
      </c>
      <c r="H3791" s="150" t="s">
        <v>1242</v>
      </c>
    </row>
    <row r="3793" spans="4:8" ht="12.75">
      <c r="D3793" s="129">
        <v>3856189.352798462</v>
      </c>
      <c r="F3793" s="129">
        <v>13500</v>
      </c>
      <c r="G3793" s="129">
        <v>15500</v>
      </c>
      <c r="H3793" s="150" t="s">
        <v>1243</v>
      </c>
    </row>
    <row r="3795" spans="1:10" ht="12.75">
      <c r="A3795" s="145" t="s">
        <v>22</v>
      </c>
      <c r="C3795" s="151" t="s">
        <v>23</v>
      </c>
      <c r="D3795" s="129">
        <v>3781637.4091415405</v>
      </c>
      <c r="F3795" s="129">
        <v>13433.333333333332</v>
      </c>
      <c r="G3795" s="129">
        <v>15666.666666666668</v>
      </c>
      <c r="H3795" s="129">
        <v>3767087.4091415405</v>
      </c>
      <c r="I3795" s="129">
        <v>-0.0001</v>
      </c>
      <c r="J3795" s="129">
        <v>-0.0001</v>
      </c>
    </row>
    <row r="3796" spans="1:8" ht="12.75">
      <c r="A3796" s="128">
        <v>38391.02459490741</v>
      </c>
      <c r="C3796" s="151" t="s">
        <v>24</v>
      </c>
      <c r="D3796" s="129">
        <v>74290.37480358183</v>
      </c>
      <c r="F3796" s="129">
        <v>208.16659994661327</v>
      </c>
      <c r="G3796" s="129">
        <v>152.7525231651947</v>
      </c>
      <c r="H3796" s="129">
        <v>74290.37480358183</v>
      </c>
    </row>
    <row r="3798" spans="3:8" ht="12.75">
      <c r="C3798" s="151" t="s">
        <v>25</v>
      </c>
      <c r="D3798" s="129">
        <v>1.9645028532877322</v>
      </c>
      <c r="F3798" s="129">
        <v>1.5496272948879402</v>
      </c>
      <c r="G3798" s="129">
        <v>0.9750161053097535</v>
      </c>
      <c r="H3798" s="129">
        <v>1.9720905499379273</v>
      </c>
    </row>
    <row r="3799" spans="1:10" ht="12.75">
      <c r="A3799" s="145" t="s">
        <v>14</v>
      </c>
      <c r="C3799" s="146" t="s">
        <v>15</v>
      </c>
      <c r="D3799" s="146" t="s">
        <v>16</v>
      </c>
      <c r="F3799" s="146" t="s">
        <v>17</v>
      </c>
      <c r="G3799" s="146" t="s">
        <v>18</v>
      </c>
      <c r="H3799" s="146" t="s">
        <v>19</v>
      </c>
      <c r="I3799" s="147" t="s">
        <v>20</v>
      </c>
      <c r="J3799" s="146" t="s">
        <v>21</v>
      </c>
    </row>
    <row r="3800" spans="1:8" ht="12.75">
      <c r="A3800" s="148" t="s">
        <v>130</v>
      </c>
      <c r="C3800" s="149">
        <v>396.15199999976903</v>
      </c>
      <c r="D3800" s="129">
        <v>4107708.2435913086</v>
      </c>
      <c r="F3800" s="129">
        <v>78100</v>
      </c>
      <c r="G3800" s="129">
        <v>81200</v>
      </c>
      <c r="H3800" s="150" t="s">
        <v>1244</v>
      </c>
    </row>
    <row r="3802" spans="4:8" ht="12.75">
      <c r="D3802" s="129">
        <v>3739236.8336219788</v>
      </c>
      <c r="F3802" s="129">
        <v>77700</v>
      </c>
      <c r="G3802" s="129">
        <v>80700</v>
      </c>
      <c r="H3802" s="150" t="s">
        <v>1245</v>
      </c>
    </row>
    <row r="3804" spans="4:8" ht="12.75">
      <c r="D3804" s="129">
        <v>3744917.7367630005</v>
      </c>
      <c r="F3804" s="129">
        <v>78100</v>
      </c>
      <c r="G3804" s="129">
        <v>80400</v>
      </c>
      <c r="H3804" s="150" t="s">
        <v>1246</v>
      </c>
    </row>
    <row r="3806" spans="1:10" ht="12.75">
      <c r="A3806" s="145" t="s">
        <v>22</v>
      </c>
      <c r="C3806" s="151" t="s">
        <v>23</v>
      </c>
      <c r="D3806" s="129">
        <v>3863954.271325429</v>
      </c>
      <c r="F3806" s="129">
        <v>77966.66666666667</v>
      </c>
      <c r="G3806" s="129">
        <v>80766.66666666667</v>
      </c>
      <c r="H3806" s="129">
        <v>3784602.586822853</v>
      </c>
      <c r="I3806" s="129">
        <v>-0.0001</v>
      </c>
      <c r="J3806" s="129">
        <v>-0.0001</v>
      </c>
    </row>
    <row r="3807" spans="1:8" ht="12.75">
      <c r="A3807" s="128">
        <v>38391.02505787037</v>
      </c>
      <c r="C3807" s="151" t="s">
        <v>24</v>
      </c>
      <c r="D3807" s="129">
        <v>211116.24146822526</v>
      </c>
      <c r="F3807" s="129">
        <v>230.94010767585027</v>
      </c>
      <c r="G3807" s="129">
        <v>404.14518843273805</v>
      </c>
      <c r="H3807" s="129">
        <v>211116.24146822526</v>
      </c>
    </row>
    <row r="3809" spans="3:8" ht="12.75">
      <c r="C3809" s="151" t="s">
        <v>25</v>
      </c>
      <c r="D3809" s="129">
        <v>5.463735506264346</v>
      </c>
      <c r="F3809" s="129">
        <v>0.29620364387667836</v>
      </c>
      <c r="G3809" s="129">
        <v>0.5003861185712811</v>
      </c>
      <c r="H3809" s="129">
        <v>5.578293536110904</v>
      </c>
    </row>
    <row r="3810" spans="1:10" ht="12.75">
      <c r="A3810" s="145" t="s">
        <v>14</v>
      </c>
      <c r="C3810" s="146" t="s">
        <v>15</v>
      </c>
      <c r="D3810" s="146" t="s">
        <v>16</v>
      </c>
      <c r="F3810" s="146" t="s">
        <v>17</v>
      </c>
      <c r="G3810" s="146" t="s">
        <v>18</v>
      </c>
      <c r="H3810" s="146" t="s">
        <v>19</v>
      </c>
      <c r="I3810" s="147" t="s">
        <v>20</v>
      </c>
      <c r="J3810" s="146" t="s">
        <v>21</v>
      </c>
    </row>
    <row r="3811" spans="1:8" ht="12.75">
      <c r="A3811" s="148" t="s">
        <v>137</v>
      </c>
      <c r="C3811" s="149">
        <v>589.5920000001788</v>
      </c>
      <c r="D3811" s="129">
        <v>358882.9812064171</v>
      </c>
      <c r="F3811" s="129">
        <v>3280</v>
      </c>
      <c r="G3811" s="129">
        <v>3090</v>
      </c>
      <c r="H3811" s="150" t="s">
        <v>1247</v>
      </c>
    </row>
    <row r="3813" spans="4:8" ht="12.75">
      <c r="D3813" s="129">
        <v>369567.253944397</v>
      </c>
      <c r="F3813" s="129">
        <v>3350</v>
      </c>
      <c r="G3813" s="129">
        <v>2980</v>
      </c>
      <c r="H3813" s="150" t="s">
        <v>1248</v>
      </c>
    </row>
    <row r="3815" spans="4:8" ht="12.75">
      <c r="D3815" s="129">
        <v>318036.1169471741</v>
      </c>
      <c r="F3815" s="129">
        <v>3220</v>
      </c>
      <c r="G3815" s="129">
        <v>2920</v>
      </c>
      <c r="H3815" s="150" t="s">
        <v>1249</v>
      </c>
    </row>
    <row r="3817" spans="1:10" ht="12.75">
      <c r="A3817" s="145" t="s">
        <v>22</v>
      </c>
      <c r="C3817" s="151" t="s">
        <v>23</v>
      </c>
      <c r="D3817" s="129">
        <v>348828.78403266275</v>
      </c>
      <c r="F3817" s="129">
        <v>3283.333333333333</v>
      </c>
      <c r="G3817" s="129">
        <v>2996.666666666667</v>
      </c>
      <c r="H3817" s="129">
        <v>345688.78403266275</v>
      </c>
      <c r="I3817" s="129">
        <v>-0.0001</v>
      </c>
      <c r="J3817" s="129">
        <v>-0.0001</v>
      </c>
    </row>
    <row r="3818" spans="1:8" ht="12.75">
      <c r="A3818" s="128">
        <v>38391.025555555556</v>
      </c>
      <c r="C3818" s="151" t="s">
        <v>24</v>
      </c>
      <c r="D3818" s="129">
        <v>27197.05279369813</v>
      </c>
      <c r="F3818" s="129">
        <v>65.0640709864771</v>
      </c>
      <c r="G3818" s="129">
        <v>86.21678104251708</v>
      </c>
      <c r="H3818" s="129">
        <v>27197.05279369813</v>
      </c>
    </row>
    <row r="3820" spans="3:8" ht="12.75">
      <c r="C3820" s="151" t="s">
        <v>25</v>
      </c>
      <c r="D3820" s="129">
        <v>7.7966767762924984</v>
      </c>
      <c r="F3820" s="129">
        <v>1.981646832075446</v>
      </c>
      <c r="G3820" s="129">
        <v>2.8770894674922274</v>
      </c>
      <c r="H3820" s="129">
        <v>7.8674964447583555</v>
      </c>
    </row>
    <row r="3821" spans="1:10" ht="12.75">
      <c r="A3821" s="145" t="s">
        <v>14</v>
      </c>
      <c r="C3821" s="146" t="s">
        <v>15</v>
      </c>
      <c r="D3821" s="146" t="s">
        <v>16</v>
      </c>
      <c r="F3821" s="146" t="s">
        <v>17</v>
      </c>
      <c r="G3821" s="146" t="s">
        <v>18</v>
      </c>
      <c r="H3821" s="146" t="s">
        <v>19</v>
      </c>
      <c r="I3821" s="147" t="s">
        <v>20</v>
      </c>
      <c r="J3821" s="146" t="s">
        <v>21</v>
      </c>
    </row>
    <row r="3822" spans="1:8" ht="12.75">
      <c r="A3822" s="148" t="s">
        <v>138</v>
      </c>
      <c r="C3822" s="149">
        <v>766.4900000002235</v>
      </c>
      <c r="D3822" s="129">
        <v>23070.471280544996</v>
      </c>
      <c r="F3822" s="129">
        <v>1840</v>
      </c>
      <c r="G3822" s="129">
        <v>1957</v>
      </c>
      <c r="H3822" s="150" t="s">
        <v>1250</v>
      </c>
    </row>
    <row r="3824" spans="4:8" ht="12.75">
      <c r="D3824" s="129">
        <v>22466.60299742222</v>
      </c>
      <c r="F3824" s="129">
        <v>2067</v>
      </c>
      <c r="G3824" s="129">
        <v>1934</v>
      </c>
      <c r="H3824" s="150" t="s">
        <v>1251</v>
      </c>
    </row>
    <row r="3826" spans="4:8" ht="12.75">
      <c r="D3826" s="129">
        <v>23195.620648235083</v>
      </c>
      <c r="F3826" s="129">
        <v>1924</v>
      </c>
      <c r="G3826" s="129">
        <v>2096</v>
      </c>
      <c r="H3826" s="150" t="s">
        <v>1252</v>
      </c>
    </row>
    <row r="3828" spans="1:10" ht="12.75">
      <c r="A3828" s="145" t="s">
        <v>22</v>
      </c>
      <c r="C3828" s="151" t="s">
        <v>23</v>
      </c>
      <c r="D3828" s="129">
        <v>22910.898308734097</v>
      </c>
      <c r="F3828" s="129">
        <v>1943.6666666666665</v>
      </c>
      <c r="G3828" s="129">
        <v>1995.6666666666665</v>
      </c>
      <c r="H3828" s="129">
        <v>20940.21700792109</v>
      </c>
      <c r="I3828" s="129">
        <v>-0.0001</v>
      </c>
      <c r="J3828" s="129">
        <v>-0.0001</v>
      </c>
    </row>
    <row r="3829" spans="1:8" ht="12.75">
      <c r="A3829" s="128">
        <v>38391.02605324074</v>
      </c>
      <c r="C3829" s="151" t="s">
        <v>24</v>
      </c>
      <c r="D3829" s="129">
        <v>389.82603017054026</v>
      </c>
      <c r="F3829" s="129">
        <v>114.7707860621915</v>
      </c>
      <c r="G3829" s="129">
        <v>87.64892089086626</v>
      </c>
      <c r="H3829" s="129">
        <v>389.82603017054026</v>
      </c>
    </row>
    <row r="3831" spans="3:8" ht="12.75">
      <c r="C3831" s="151" t="s">
        <v>25</v>
      </c>
      <c r="D3831" s="129">
        <v>1.7014873223977025</v>
      </c>
      <c r="F3831" s="129">
        <v>5.904859512717795</v>
      </c>
      <c r="G3831" s="129">
        <v>4.391961962127925</v>
      </c>
      <c r="H3831" s="129">
        <v>1.861614089400698</v>
      </c>
    </row>
    <row r="3832" spans="1:16" ht="12.75">
      <c r="A3832" s="139" t="s">
        <v>83</v>
      </c>
      <c r="B3832" s="134" t="s">
        <v>59</v>
      </c>
      <c r="D3832" s="139" t="s">
        <v>84</v>
      </c>
      <c r="E3832" s="134" t="s">
        <v>85</v>
      </c>
      <c r="F3832" s="135" t="s">
        <v>40</v>
      </c>
      <c r="G3832" s="140" t="s">
        <v>87</v>
      </c>
      <c r="H3832" s="141">
        <v>3</v>
      </c>
      <c r="I3832" s="142" t="s">
        <v>88</v>
      </c>
      <c r="J3832" s="141">
        <v>4</v>
      </c>
      <c r="K3832" s="140" t="s">
        <v>89</v>
      </c>
      <c r="L3832" s="143">
        <v>1</v>
      </c>
      <c r="M3832" s="140" t="s">
        <v>90</v>
      </c>
      <c r="N3832" s="144">
        <v>1</v>
      </c>
      <c r="O3832" s="140" t="s">
        <v>91</v>
      </c>
      <c r="P3832" s="144">
        <v>1</v>
      </c>
    </row>
    <row r="3834" spans="1:10" ht="12.75">
      <c r="A3834" s="145" t="s">
        <v>14</v>
      </c>
      <c r="C3834" s="146" t="s">
        <v>15</v>
      </c>
      <c r="D3834" s="146" t="s">
        <v>16</v>
      </c>
      <c r="F3834" s="146" t="s">
        <v>17</v>
      </c>
      <c r="G3834" s="146" t="s">
        <v>18</v>
      </c>
      <c r="H3834" s="146" t="s">
        <v>19</v>
      </c>
      <c r="I3834" s="147" t="s">
        <v>20</v>
      </c>
      <c r="J3834" s="146" t="s">
        <v>21</v>
      </c>
    </row>
    <row r="3835" spans="1:8" ht="12.75">
      <c r="A3835" s="148" t="s">
        <v>115</v>
      </c>
      <c r="C3835" s="149">
        <v>178.2290000000503</v>
      </c>
      <c r="D3835" s="129">
        <v>381</v>
      </c>
      <c r="F3835" s="129">
        <v>252</v>
      </c>
      <c r="G3835" s="129">
        <v>254</v>
      </c>
      <c r="H3835" s="150" t="s">
        <v>1253</v>
      </c>
    </row>
    <row r="3837" spans="4:8" ht="12.75">
      <c r="D3837" s="129">
        <v>486.08675005845726</v>
      </c>
      <c r="F3837" s="129">
        <v>291</v>
      </c>
      <c r="G3837" s="129">
        <v>266</v>
      </c>
      <c r="H3837" s="150" t="s">
        <v>1254</v>
      </c>
    </row>
    <row r="3839" spans="4:8" ht="12.75">
      <c r="D3839" s="129">
        <v>451.80916345492005</v>
      </c>
      <c r="F3839" s="129">
        <v>312</v>
      </c>
      <c r="G3839" s="129">
        <v>295</v>
      </c>
      <c r="H3839" s="150" t="s">
        <v>1255</v>
      </c>
    </row>
    <row r="3841" spans="1:8" ht="12.75">
      <c r="A3841" s="145" t="s">
        <v>22</v>
      </c>
      <c r="C3841" s="151" t="s">
        <v>23</v>
      </c>
      <c r="D3841" s="129">
        <v>439.63197117112577</v>
      </c>
      <c r="F3841" s="129">
        <v>285</v>
      </c>
      <c r="G3841" s="129">
        <v>271.6666666666667</v>
      </c>
      <c r="H3841" s="129">
        <v>163.07393268571298</v>
      </c>
    </row>
    <row r="3842" spans="1:8" ht="12.75">
      <c r="A3842" s="128">
        <v>38391.02832175926</v>
      </c>
      <c r="C3842" s="151" t="s">
        <v>24</v>
      </c>
      <c r="D3842" s="129">
        <v>53.591223800166915</v>
      </c>
      <c r="F3842" s="129">
        <v>30.44667469527666</v>
      </c>
      <c r="G3842" s="129">
        <v>21.07921567168317</v>
      </c>
      <c r="H3842" s="129">
        <v>53.591223800166915</v>
      </c>
    </row>
    <row r="3844" spans="3:8" ht="12.75">
      <c r="C3844" s="151" t="s">
        <v>25</v>
      </c>
      <c r="D3844" s="129">
        <v>12.190019678825099</v>
      </c>
      <c r="F3844" s="129">
        <v>10.683043752728656</v>
      </c>
      <c r="G3844" s="129">
        <v>7.759220492644111</v>
      </c>
      <c r="H3844" s="129">
        <v>32.86314551783792</v>
      </c>
    </row>
    <row r="3845" spans="1:10" ht="12.75">
      <c r="A3845" s="145" t="s">
        <v>14</v>
      </c>
      <c r="C3845" s="146" t="s">
        <v>15</v>
      </c>
      <c r="D3845" s="146" t="s">
        <v>16</v>
      </c>
      <c r="F3845" s="146" t="s">
        <v>17</v>
      </c>
      <c r="G3845" s="146" t="s">
        <v>18</v>
      </c>
      <c r="H3845" s="146" t="s">
        <v>19</v>
      </c>
      <c r="I3845" s="147" t="s">
        <v>20</v>
      </c>
      <c r="J3845" s="146" t="s">
        <v>21</v>
      </c>
    </row>
    <row r="3846" spans="1:8" ht="12.75">
      <c r="A3846" s="148" t="s">
        <v>131</v>
      </c>
      <c r="C3846" s="149">
        <v>251.61100000003353</v>
      </c>
      <c r="D3846" s="129">
        <v>3096019.121509552</v>
      </c>
      <c r="F3846" s="129">
        <v>26000</v>
      </c>
      <c r="G3846" s="129">
        <v>22900</v>
      </c>
      <c r="H3846" s="150" t="s">
        <v>1256</v>
      </c>
    </row>
    <row r="3848" spans="4:8" ht="12.75">
      <c r="D3848" s="129">
        <v>3375487.135948181</v>
      </c>
      <c r="F3848" s="129">
        <v>25600</v>
      </c>
      <c r="G3848" s="129">
        <v>23200</v>
      </c>
      <c r="H3848" s="150" t="s">
        <v>1257</v>
      </c>
    </row>
    <row r="3850" spans="4:8" ht="12.75">
      <c r="D3850" s="129">
        <v>3609655.0494384766</v>
      </c>
      <c r="F3850" s="129">
        <v>26300</v>
      </c>
      <c r="G3850" s="129">
        <v>23400</v>
      </c>
      <c r="H3850" s="150" t="s">
        <v>1258</v>
      </c>
    </row>
    <row r="3852" spans="1:10" ht="12.75">
      <c r="A3852" s="145" t="s">
        <v>22</v>
      </c>
      <c r="C3852" s="151" t="s">
        <v>23</v>
      </c>
      <c r="D3852" s="129">
        <v>3360387.1022987366</v>
      </c>
      <c r="F3852" s="129">
        <v>25966.666666666664</v>
      </c>
      <c r="G3852" s="129">
        <v>23166.666666666664</v>
      </c>
      <c r="H3852" s="129">
        <v>3335834.236289244</v>
      </c>
      <c r="I3852" s="129">
        <v>-0.0001</v>
      </c>
      <c r="J3852" s="129">
        <v>-0.0001</v>
      </c>
    </row>
    <row r="3853" spans="1:8" ht="12.75">
      <c r="A3853" s="128">
        <v>38391.02883101852</v>
      </c>
      <c r="C3853" s="151" t="s">
        <v>24</v>
      </c>
      <c r="D3853" s="129">
        <v>257150.68515758097</v>
      </c>
      <c r="F3853" s="129">
        <v>351.1884584284246</v>
      </c>
      <c r="G3853" s="129">
        <v>251.66114784235833</v>
      </c>
      <c r="H3853" s="129">
        <v>257150.68515758097</v>
      </c>
    </row>
    <row r="3855" spans="3:8" ht="12.75">
      <c r="C3855" s="151" t="s">
        <v>25</v>
      </c>
      <c r="D3855" s="129">
        <v>7.652412574184449</v>
      </c>
      <c r="F3855" s="129">
        <v>1.352458761598555</v>
      </c>
      <c r="G3855" s="129">
        <v>1.0863071129885975</v>
      </c>
      <c r="H3855" s="129">
        <v>7.708736913847175</v>
      </c>
    </row>
    <row r="3856" spans="1:10" ht="12.75">
      <c r="A3856" s="145" t="s">
        <v>14</v>
      </c>
      <c r="C3856" s="146" t="s">
        <v>15</v>
      </c>
      <c r="D3856" s="146" t="s">
        <v>16</v>
      </c>
      <c r="F3856" s="146" t="s">
        <v>17</v>
      </c>
      <c r="G3856" s="146" t="s">
        <v>18</v>
      </c>
      <c r="H3856" s="146" t="s">
        <v>19</v>
      </c>
      <c r="I3856" s="147" t="s">
        <v>20</v>
      </c>
      <c r="J3856" s="146" t="s">
        <v>21</v>
      </c>
    </row>
    <row r="3857" spans="1:8" ht="12.75">
      <c r="A3857" s="148" t="s">
        <v>134</v>
      </c>
      <c r="C3857" s="149">
        <v>257.6099999998696</v>
      </c>
      <c r="D3857" s="129">
        <v>347693.36262893677</v>
      </c>
      <c r="F3857" s="129">
        <v>11375</v>
      </c>
      <c r="G3857" s="129">
        <v>9050</v>
      </c>
      <c r="H3857" s="150" t="s">
        <v>1259</v>
      </c>
    </row>
    <row r="3859" spans="4:8" ht="12.75">
      <c r="D3859" s="129">
        <v>350546.8988471031</v>
      </c>
      <c r="F3859" s="129">
        <v>10662.5</v>
      </c>
      <c r="G3859" s="129">
        <v>9097.5</v>
      </c>
      <c r="H3859" s="150" t="s">
        <v>1260</v>
      </c>
    </row>
    <row r="3861" spans="4:8" ht="12.75">
      <c r="D3861" s="129">
        <v>345705.2738776207</v>
      </c>
      <c r="F3861" s="129">
        <v>10787.5</v>
      </c>
      <c r="G3861" s="129">
        <v>9190</v>
      </c>
      <c r="H3861" s="150" t="s">
        <v>1261</v>
      </c>
    </row>
    <row r="3863" spans="1:10" ht="12.75">
      <c r="A3863" s="145" t="s">
        <v>22</v>
      </c>
      <c r="C3863" s="151" t="s">
        <v>23</v>
      </c>
      <c r="D3863" s="129">
        <v>347981.8451178869</v>
      </c>
      <c r="F3863" s="129">
        <v>10941.666666666668</v>
      </c>
      <c r="G3863" s="129">
        <v>9112.5</v>
      </c>
      <c r="H3863" s="129">
        <v>337954.7617845535</v>
      </c>
      <c r="I3863" s="129">
        <v>-0.0001</v>
      </c>
      <c r="J3863" s="129">
        <v>-0.0001</v>
      </c>
    </row>
    <row r="3864" spans="1:8" ht="12.75">
      <c r="A3864" s="128">
        <v>38391.02947916667</v>
      </c>
      <c r="C3864" s="151" t="s">
        <v>24</v>
      </c>
      <c r="D3864" s="129">
        <v>2433.6700055923343</v>
      </c>
      <c r="F3864" s="129">
        <v>380.4465577887824</v>
      </c>
      <c r="G3864" s="129">
        <v>71.1951543294907</v>
      </c>
      <c r="H3864" s="129">
        <v>2433.6700055923343</v>
      </c>
    </row>
    <row r="3866" spans="3:8" ht="12.75">
      <c r="C3866" s="151" t="s">
        <v>25</v>
      </c>
      <c r="D3866" s="129">
        <v>0.6993669467922594</v>
      </c>
      <c r="F3866" s="129">
        <v>3.477043940186891</v>
      </c>
      <c r="G3866" s="129">
        <v>0.7812911311878268</v>
      </c>
      <c r="H3866" s="129">
        <v>0.7201170928148666</v>
      </c>
    </row>
    <row r="3867" spans="1:10" ht="12.75">
      <c r="A3867" s="145" t="s">
        <v>14</v>
      </c>
      <c r="C3867" s="146" t="s">
        <v>15</v>
      </c>
      <c r="D3867" s="146" t="s">
        <v>16</v>
      </c>
      <c r="F3867" s="146" t="s">
        <v>17</v>
      </c>
      <c r="G3867" s="146" t="s">
        <v>18</v>
      </c>
      <c r="H3867" s="146" t="s">
        <v>19</v>
      </c>
      <c r="I3867" s="147" t="s">
        <v>20</v>
      </c>
      <c r="J3867" s="146" t="s">
        <v>21</v>
      </c>
    </row>
    <row r="3868" spans="1:8" ht="12.75">
      <c r="A3868" s="148" t="s">
        <v>133</v>
      </c>
      <c r="C3868" s="149">
        <v>259.9399999999441</v>
      </c>
      <c r="D3868" s="129">
        <v>3740133.851699829</v>
      </c>
      <c r="F3868" s="129">
        <v>23375</v>
      </c>
      <c r="G3868" s="129">
        <v>21275</v>
      </c>
      <c r="H3868" s="150" t="s">
        <v>1262</v>
      </c>
    </row>
    <row r="3870" spans="4:8" ht="12.75">
      <c r="D3870" s="129">
        <v>3736768.4100875854</v>
      </c>
      <c r="F3870" s="129">
        <v>23425</v>
      </c>
      <c r="G3870" s="129">
        <v>21250</v>
      </c>
      <c r="H3870" s="150" t="s">
        <v>1263</v>
      </c>
    </row>
    <row r="3872" spans="4:8" ht="12.75">
      <c r="D3872" s="129">
        <v>3744448.4048461914</v>
      </c>
      <c r="F3872" s="129">
        <v>23400</v>
      </c>
      <c r="G3872" s="129">
        <v>21025</v>
      </c>
      <c r="H3872" s="150" t="s">
        <v>1264</v>
      </c>
    </row>
    <row r="3874" spans="1:10" ht="12.75">
      <c r="A3874" s="145" t="s">
        <v>22</v>
      </c>
      <c r="C3874" s="151" t="s">
        <v>23</v>
      </c>
      <c r="D3874" s="129">
        <v>3740450.2222112017</v>
      </c>
      <c r="F3874" s="129">
        <v>23400</v>
      </c>
      <c r="G3874" s="129">
        <v>21183.333333333336</v>
      </c>
      <c r="H3874" s="129">
        <v>3718147.3602583404</v>
      </c>
      <c r="I3874" s="129">
        <v>-0.0001</v>
      </c>
      <c r="J3874" s="129">
        <v>-0.0001</v>
      </c>
    </row>
    <row r="3875" spans="1:8" ht="12.75">
      <c r="A3875" s="128">
        <v>38391.03015046296</v>
      </c>
      <c r="C3875" s="151" t="s">
        <v>24</v>
      </c>
      <c r="D3875" s="129">
        <v>3849.759421054775</v>
      </c>
      <c r="F3875" s="129">
        <v>25</v>
      </c>
      <c r="G3875" s="129">
        <v>137.68926368215253</v>
      </c>
      <c r="H3875" s="129">
        <v>3849.759421054775</v>
      </c>
    </row>
    <row r="3877" spans="3:8" ht="12.75">
      <c r="C3877" s="151" t="s">
        <v>25</v>
      </c>
      <c r="D3877" s="129">
        <v>0.10292235405766086</v>
      </c>
      <c r="F3877" s="129">
        <v>0.10683760683760683</v>
      </c>
      <c r="G3877" s="129">
        <v>0.6499886562493431</v>
      </c>
      <c r="H3877" s="129">
        <v>0.10353972148073469</v>
      </c>
    </row>
    <row r="3878" spans="1:10" ht="12.75">
      <c r="A3878" s="145" t="s">
        <v>14</v>
      </c>
      <c r="C3878" s="146" t="s">
        <v>15</v>
      </c>
      <c r="D3878" s="146" t="s">
        <v>16</v>
      </c>
      <c r="F3878" s="146" t="s">
        <v>17</v>
      </c>
      <c r="G3878" s="146" t="s">
        <v>18</v>
      </c>
      <c r="H3878" s="146" t="s">
        <v>19</v>
      </c>
      <c r="I3878" s="147" t="s">
        <v>20</v>
      </c>
      <c r="J3878" s="146" t="s">
        <v>21</v>
      </c>
    </row>
    <row r="3879" spans="1:8" ht="12.75">
      <c r="A3879" s="148" t="s">
        <v>135</v>
      </c>
      <c r="C3879" s="149">
        <v>285.2129999999888</v>
      </c>
      <c r="D3879" s="129">
        <v>621663.7229919434</v>
      </c>
      <c r="F3879" s="129">
        <v>11850</v>
      </c>
      <c r="G3879" s="129">
        <v>11075</v>
      </c>
      <c r="H3879" s="150" t="s">
        <v>1265</v>
      </c>
    </row>
    <row r="3881" spans="4:8" ht="12.75">
      <c r="D3881" s="129">
        <v>666151.3887615204</v>
      </c>
      <c r="F3881" s="129">
        <v>12275</v>
      </c>
      <c r="G3881" s="129">
        <v>11050</v>
      </c>
      <c r="H3881" s="150" t="s">
        <v>1266</v>
      </c>
    </row>
    <row r="3883" spans="4:8" ht="12.75">
      <c r="D3883" s="129">
        <v>699916.2311449051</v>
      </c>
      <c r="F3883" s="129">
        <v>12125</v>
      </c>
      <c r="G3883" s="129">
        <v>11025</v>
      </c>
      <c r="H3883" s="150" t="s">
        <v>1267</v>
      </c>
    </row>
    <row r="3885" spans="1:10" ht="12.75">
      <c r="A3885" s="145" t="s">
        <v>22</v>
      </c>
      <c r="C3885" s="151" t="s">
        <v>23</v>
      </c>
      <c r="D3885" s="129">
        <v>662577.1142994562</v>
      </c>
      <c r="F3885" s="129">
        <v>12083.333333333332</v>
      </c>
      <c r="G3885" s="129">
        <v>11050</v>
      </c>
      <c r="H3885" s="129">
        <v>651065.0648867387</v>
      </c>
      <c r="I3885" s="129">
        <v>-0.0001</v>
      </c>
      <c r="J3885" s="129">
        <v>-0.0001</v>
      </c>
    </row>
    <row r="3886" spans="1:8" ht="12.75">
      <c r="A3886" s="128">
        <v>38391.03082175926</v>
      </c>
      <c r="C3886" s="151" t="s">
        <v>24</v>
      </c>
      <c r="D3886" s="129">
        <v>39248.507443022594</v>
      </c>
      <c r="F3886" s="129">
        <v>215.54195260629274</v>
      </c>
      <c r="G3886" s="129">
        <v>25</v>
      </c>
      <c r="H3886" s="129">
        <v>39248.507443022594</v>
      </c>
    </row>
    <row r="3888" spans="3:8" ht="12.75">
      <c r="C3888" s="151" t="s">
        <v>25</v>
      </c>
      <c r="D3888" s="129">
        <v>5.923613507919014</v>
      </c>
      <c r="F3888" s="129">
        <v>1.7837954698451817</v>
      </c>
      <c r="G3888" s="129">
        <v>0.2262443438914027</v>
      </c>
      <c r="H3888" s="129">
        <v>6.028354086215697</v>
      </c>
    </row>
    <row r="3889" spans="1:10" ht="12.75">
      <c r="A3889" s="145" t="s">
        <v>14</v>
      </c>
      <c r="C3889" s="146" t="s">
        <v>15</v>
      </c>
      <c r="D3889" s="146" t="s">
        <v>16</v>
      </c>
      <c r="F3889" s="146" t="s">
        <v>17</v>
      </c>
      <c r="G3889" s="146" t="s">
        <v>18</v>
      </c>
      <c r="H3889" s="146" t="s">
        <v>19</v>
      </c>
      <c r="I3889" s="147" t="s">
        <v>20</v>
      </c>
      <c r="J3889" s="146" t="s">
        <v>21</v>
      </c>
    </row>
    <row r="3890" spans="1:8" ht="12.75">
      <c r="A3890" s="148" t="s">
        <v>131</v>
      </c>
      <c r="C3890" s="149">
        <v>288.1579999998212</v>
      </c>
      <c r="D3890" s="129">
        <v>372798.82841444016</v>
      </c>
      <c r="F3890" s="129">
        <v>3680</v>
      </c>
      <c r="G3890" s="129">
        <v>3500</v>
      </c>
      <c r="H3890" s="150" t="s">
        <v>1268</v>
      </c>
    </row>
    <row r="3892" spans="4:8" ht="12.75">
      <c r="D3892" s="129">
        <v>362727.0547199249</v>
      </c>
      <c r="F3892" s="129">
        <v>3680</v>
      </c>
      <c r="G3892" s="129">
        <v>3500</v>
      </c>
      <c r="H3892" s="150" t="s">
        <v>1269</v>
      </c>
    </row>
    <row r="3894" spans="4:8" ht="12.75">
      <c r="D3894" s="129">
        <v>365960.52557086945</v>
      </c>
      <c r="F3894" s="129">
        <v>3680</v>
      </c>
      <c r="G3894" s="129">
        <v>3500</v>
      </c>
      <c r="H3894" s="150" t="s">
        <v>1270</v>
      </c>
    </row>
    <row r="3896" spans="1:10" ht="12.75">
      <c r="A3896" s="145" t="s">
        <v>22</v>
      </c>
      <c r="C3896" s="151" t="s">
        <v>23</v>
      </c>
      <c r="D3896" s="129">
        <v>367162.1362350782</v>
      </c>
      <c r="F3896" s="129">
        <v>3680</v>
      </c>
      <c r="G3896" s="129">
        <v>3500</v>
      </c>
      <c r="H3896" s="129">
        <v>363573.5300403879</v>
      </c>
      <c r="I3896" s="129">
        <v>-0.0001</v>
      </c>
      <c r="J3896" s="129">
        <v>-0.0001</v>
      </c>
    </row>
    <row r="3897" spans="1:8" ht="12.75">
      <c r="A3897" s="128">
        <v>38391.03125</v>
      </c>
      <c r="C3897" s="151" t="s">
        <v>24</v>
      </c>
      <c r="D3897" s="129">
        <v>5142.281349715846</v>
      </c>
      <c r="H3897" s="129">
        <v>5142.281349715846</v>
      </c>
    </row>
    <row r="3899" spans="3:8" ht="12.75">
      <c r="C3899" s="151" t="s">
        <v>25</v>
      </c>
      <c r="D3899" s="129">
        <v>1.4005478349280176</v>
      </c>
      <c r="F3899" s="129">
        <v>0</v>
      </c>
      <c r="G3899" s="129">
        <v>0</v>
      </c>
      <c r="H3899" s="129">
        <v>1.414371763847773</v>
      </c>
    </row>
    <row r="3900" spans="1:10" ht="12.75">
      <c r="A3900" s="145" t="s">
        <v>14</v>
      </c>
      <c r="C3900" s="146" t="s">
        <v>15</v>
      </c>
      <c r="D3900" s="146" t="s">
        <v>16</v>
      </c>
      <c r="F3900" s="146" t="s">
        <v>17</v>
      </c>
      <c r="G3900" s="146" t="s">
        <v>18</v>
      </c>
      <c r="H3900" s="146" t="s">
        <v>19</v>
      </c>
      <c r="I3900" s="147" t="s">
        <v>20</v>
      </c>
      <c r="J3900" s="146" t="s">
        <v>21</v>
      </c>
    </row>
    <row r="3901" spans="1:8" ht="12.75">
      <c r="A3901" s="148" t="s">
        <v>132</v>
      </c>
      <c r="C3901" s="149">
        <v>334.94100000010803</v>
      </c>
      <c r="D3901" s="129">
        <v>1437154.9710330963</v>
      </c>
      <c r="F3901" s="129">
        <v>29900</v>
      </c>
      <c r="G3901" s="129">
        <v>166800</v>
      </c>
      <c r="H3901" s="150" t="s">
        <v>1271</v>
      </c>
    </row>
    <row r="3903" spans="4:8" ht="12.75">
      <c r="D3903" s="129">
        <v>1428867.2368431091</v>
      </c>
      <c r="F3903" s="129">
        <v>29400</v>
      </c>
      <c r="G3903" s="129">
        <v>157400</v>
      </c>
      <c r="H3903" s="150" t="s">
        <v>1272</v>
      </c>
    </row>
    <row r="3905" spans="4:8" ht="12.75">
      <c r="D3905" s="129">
        <v>1383180.360692978</v>
      </c>
      <c r="F3905" s="129">
        <v>29200</v>
      </c>
      <c r="G3905" s="129">
        <v>156500</v>
      </c>
      <c r="H3905" s="150" t="s">
        <v>1273</v>
      </c>
    </row>
    <row r="3907" spans="1:10" ht="12.75">
      <c r="A3907" s="145" t="s">
        <v>22</v>
      </c>
      <c r="C3907" s="151" t="s">
        <v>23</v>
      </c>
      <c r="D3907" s="129">
        <v>1416400.8561897278</v>
      </c>
      <c r="F3907" s="129">
        <v>29500</v>
      </c>
      <c r="G3907" s="129">
        <v>160233.33333333334</v>
      </c>
      <c r="H3907" s="129">
        <v>1293557.2561897277</v>
      </c>
      <c r="I3907" s="129">
        <v>-0.0001</v>
      </c>
      <c r="J3907" s="129">
        <v>-0.0001</v>
      </c>
    </row>
    <row r="3908" spans="1:8" ht="12.75">
      <c r="A3908" s="128">
        <v>38391.03172453704</v>
      </c>
      <c r="C3908" s="151" t="s">
        <v>24</v>
      </c>
      <c r="D3908" s="129">
        <v>29066.69271328152</v>
      </c>
      <c r="F3908" s="129">
        <v>360.5551275463989</v>
      </c>
      <c r="G3908" s="129">
        <v>5704.676444228309</v>
      </c>
      <c r="H3908" s="129">
        <v>29066.69271328152</v>
      </c>
    </row>
    <row r="3910" spans="3:8" ht="12.75">
      <c r="C3910" s="151" t="s">
        <v>25</v>
      </c>
      <c r="D3910" s="129">
        <v>2.052151591568088</v>
      </c>
      <c r="F3910" s="129">
        <v>1.2222207713437252</v>
      </c>
      <c r="G3910" s="129">
        <v>3.5602307744299826</v>
      </c>
      <c r="H3910" s="129">
        <v>2.247035651046456</v>
      </c>
    </row>
    <row r="3911" spans="1:10" ht="12.75">
      <c r="A3911" s="145" t="s">
        <v>14</v>
      </c>
      <c r="C3911" s="146" t="s">
        <v>15</v>
      </c>
      <c r="D3911" s="146" t="s">
        <v>16</v>
      </c>
      <c r="F3911" s="146" t="s">
        <v>17</v>
      </c>
      <c r="G3911" s="146" t="s">
        <v>18</v>
      </c>
      <c r="H3911" s="146" t="s">
        <v>19</v>
      </c>
      <c r="I3911" s="147" t="s">
        <v>20</v>
      </c>
      <c r="J3911" s="146" t="s">
        <v>21</v>
      </c>
    </row>
    <row r="3912" spans="1:8" ht="12.75">
      <c r="A3912" s="148" t="s">
        <v>136</v>
      </c>
      <c r="C3912" s="149">
        <v>393.36599999992177</v>
      </c>
      <c r="D3912" s="129">
        <v>3763096.4634628296</v>
      </c>
      <c r="F3912" s="129">
        <v>13600</v>
      </c>
      <c r="G3912" s="129">
        <v>16300</v>
      </c>
      <c r="H3912" s="150" t="s">
        <v>1274</v>
      </c>
    </row>
    <row r="3914" spans="4:8" ht="12.75">
      <c r="D3914" s="129">
        <v>3577213.3605537415</v>
      </c>
      <c r="F3914" s="129">
        <v>14400</v>
      </c>
      <c r="G3914" s="129">
        <v>14800</v>
      </c>
      <c r="H3914" s="150" t="s">
        <v>1275</v>
      </c>
    </row>
    <row r="3916" spans="4:8" ht="12.75">
      <c r="D3916" s="129">
        <v>3681756.54315567</v>
      </c>
      <c r="F3916" s="129">
        <v>13200</v>
      </c>
      <c r="G3916" s="129">
        <v>15400</v>
      </c>
      <c r="H3916" s="150" t="s">
        <v>1276</v>
      </c>
    </row>
    <row r="3918" spans="1:10" ht="12.75">
      <c r="A3918" s="145" t="s">
        <v>22</v>
      </c>
      <c r="C3918" s="151" t="s">
        <v>23</v>
      </c>
      <c r="D3918" s="129">
        <v>3674022.122390747</v>
      </c>
      <c r="F3918" s="129">
        <v>13733.333333333332</v>
      </c>
      <c r="G3918" s="129">
        <v>15500</v>
      </c>
      <c r="H3918" s="129">
        <v>3659405.45572408</v>
      </c>
      <c r="I3918" s="129">
        <v>-0.0001</v>
      </c>
      <c r="J3918" s="129">
        <v>-0.0001</v>
      </c>
    </row>
    <row r="3919" spans="1:8" ht="12.75">
      <c r="A3919" s="128">
        <v>38391.03221064815</v>
      </c>
      <c r="C3919" s="151" t="s">
        <v>24</v>
      </c>
      <c r="D3919" s="129">
        <v>93182.60532524297</v>
      </c>
      <c r="F3919" s="129">
        <v>611.0100926607788</v>
      </c>
      <c r="G3919" s="129">
        <v>754.983443527075</v>
      </c>
      <c r="H3919" s="129">
        <v>93182.60532524297</v>
      </c>
    </row>
    <row r="3921" spans="3:8" ht="12.75">
      <c r="C3921" s="151" t="s">
        <v>25</v>
      </c>
      <c r="D3921" s="129">
        <v>2.536255967468358</v>
      </c>
      <c r="F3921" s="129">
        <v>4.449102616461983</v>
      </c>
      <c r="G3921" s="129">
        <v>4.870860925981129</v>
      </c>
      <c r="H3921" s="129">
        <v>2.5463864677658434</v>
      </c>
    </row>
    <row r="3922" spans="1:10" ht="12.75">
      <c r="A3922" s="145" t="s">
        <v>14</v>
      </c>
      <c r="C3922" s="146" t="s">
        <v>15</v>
      </c>
      <c r="D3922" s="146" t="s">
        <v>16</v>
      </c>
      <c r="F3922" s="146" t="s">
        <v>17</v>
      </c>
      <c r="G3922" s="146" t="s">
        <v>18</v>
      </c>
      <c r="H3922" s="146" t="s">
        <v>19</v>
      </c>
      <c r="I3922" s="147" t="s">
        <v>20</v>
      </c>
      <c r="J3922" s="146" t="s">
        <v>21</v>
      </c>
    </row>
    <row r="3923" spans="1:8" ht="12.75">
      <c r="A3923" s="148" t="s">
        <v>130</v>
      </c>
      <c r="C3923" s="149">
        <v>396.15199999976903</v>
      </c>
      <c r="D3923" s="129">
        <v>4070418.995563507</v>
      </c>
      <c r="F3923" s="129">
        <v>78900</v>
      </c>
      <c r="G3923" s="129">
        <v>81100</v>
      </c>
      <c r="H3923" s="150" t="s">
        <v>1277</v>
      </c>
    </row>
    <row r="3925" spans="4:8" ht="12.75">
      <c r="D3925" s="129">
        <v>4198407.091407776</v>
      </c>
      <c r="F3925" s="129">
        <v>77800</v>
      </c>
      <c r="G3925" s="129">
        <v>82400</v>
      </c>
      <c r="H3925" s="150" t="s">
        <v>1278</v>
      </c>
    </row>
    <row r="3927" spans="4:8" ht="12.75">
      <c r="D3927" s="129">
        <v>3965507.4496307373</v>
      </c>
      <c r="F3927" s="129">
        <v>78600</v>
      </c>
      <c r="G3927" s="129">
        <v>81200</v>
      </c>
      <c r="H3927" s="150" t="s">
        <v>1279</v>
      </c>
    </row>
    <row r="3929" spans="1:10" ht="12.75">
      <c r="A3929" s="145" t="s">
        <v>22</v>
      </c>
      <c r="C3929" s="151" t="s">
        <v>23</v>
      </c>
      <c r="D3929" s="129">
        <v>4078111.17886734</v>
      </c>
      <c r="F3929" s="129">
        <v>78433.33333333333</v>
      </c>
      <c r="G3929" s="129">
        <v>81566.66666666667</v>
      </c>
      <c r="H3929" s="129">
        <v>3998127.944622393</v>
      </c>
      <c r="I3929" s="129">
        <v>-0.0001</v>
      </c>
      <c r="J3929" s="129">
        <v>-0.0001</v>
      </c>
    </row>
    <row r="3930" spans="1:8" ht="12.75">
      <c r="A3930" s="128">
        <v>38391.03267361111</v>
      </c>
      <c r="C3930" s="151" t="s">
        <v>24</v>
      </c>
      <c r="D3930" s="129">
        <v>116640.2076813566</v>
      </c>
      <c r="F3930" s="129">
        <v>568.6240703077326</v>
      </c>
      <c r="G3930" s="129">
        <v>723.4178138070234</v>
      </c>
      <c r="H3930" s="129">
        <v>116640.2076813566</v>
      </c>
    </row>
    <row r="3932" spans="3:8" ht="12.75">
      <c r="C3932" s="151" t="s">
        <v>25</v>
      </c>
      <c r="D3932" s="129">
        <v>2.86015271691912</v>
      </c>
      <c r="F3932" s="129">
        <v>0.7249775652032292</v>
      </c>
      <c r="G3932" s="129">
        <v>0.8869037357666815</v>
      </c>
      <c r="H3932" s="129">
        <v>2.917370561846109</v>
      </c>
    </row>
    <row r="3933" spans="1:10" ht="12.75">
      <c r="A3933" s="145" t="s">
        <v>14</v>
      </c>
      <c r="C3933" s="146" t="s">
        <v>15</v>
      </c>
      <c r="D3933" s="146" t="s">
        <v>16</v>
      </c>
      <c r="F3933" s="146" t="s">
        <v>17</v>
      </c>
      <c r="G3933" s="146" t="s">
        <v>18</v>
      </c>
      <c r="H3933" s="146" t="s">
        <v>19</v>
      </c>
      <c r="I3933" s="147" t="s">
        <v>20</v>
      </c>
      <c r="J3933" s="146" t="s">
        <v>21</v>
      </c>
    </row>
    <row r="3934" spans="1:8" ht="12.75">
      <c r="A3934" s="148" t="s">
        <v>137</v>
      </c>
      <c r="C3934" s="149">
        <v>589.5920000001788</v>
      </c>
      <c r="D3934" s="129">
        <v>358499.6190524101</v>
      </c>
      <c r="F3934" s="129">
        <v>3530</v>
      </c>
      <c r="G3934" s="129">
        <v>3220</v>
      </c>
      <c r="H3934" s="150" t="s">
        <v>1280</v>
      </c>
    </row>
    <row r="3936" spans="4:8" ht="12.75">
      <c r="D3936" s="129">
        <v>369288.484623909</v>
      </c>
      <c r="F3936" s="129">
        <v>3630</v>
      </c>
      <c r="G3936" s="129">
        <v>3170</v>
      </c>
      <c r="H3936" s="150" t="s">
        <v>1281</v>
      </c>
    </row>
    <row r="3938" spans="4:8" ht="12.75">
      <c r="D3938" s="129">
        <v>381488.38742399216</v>
      </c>
      <c r="F3938" s="129">
        <v>3550</v>
      </c>
      <c r="G3938" s="129">
        <v>3120</v>
      </c>
      <c r="H3938" s="150" t="s">
        <v>1282</v>
      </c>
    </row>
    <row r="3940" spans="1:10" ht="12.75">
      <c r="A3940" s="145" t="s">
        <v>22</v>
      </c>
      <c r="C3940" s="151" t="s">
        <v>23</v>
      </c>
      <c r="D3940" s="129">
        <v>369758.8303667704</v>
      </c>
      <c r="F3940" s="129">
        <v>3570</v>
      </c>
      <c r="G3940" s="129">
        <v>3170</v>
      </c>
      <c r="H3940" s="129">
        <v>366388.8303667704</v>
      </c>
      <c r="I3940" s="129">
        <v>-0.0001</v>
      </c>
      <c r="J3940" s="129">
        <v>-0.0001</v>
      </c>
    </row>
    <row r="3941" spans="1:8" ht="12.75">
      <c r="A3941" s="128">
        <v>38391.033171296294</v>
      </c>
      <c r="C3941" s="151" t="s">
        <v>24</v>
      </c>
      <c r="D3941" s="129">
        <v>11501.59930831066</v>
      </c>
      <c r="F3941" s="129">
        <v>52.91502622129182</v>
      </c>
      <c r="G3941" s="129">
        <v>50</v>
      </c>
      <c r="H3941" s="129">
        <v>11501.59930831066</v>
      </c>
    </row>
    <row r="3943" spans="3:8" ht="12.75">
      <c r="C3943" s="151" t="s">
        <v>25</v>
      </c>
      <c r="D3943" s="129">
        <v>3.1105678522679283</v>
      </c>
      <c r="F3943" s="129">
        <v>1.4822136196440283</v>
      </c>
      <c r="G3943" s="129">
        <v>1.5772870662460567</v>
      </c>
      <c r="H3943" s="129">
        <v>3.139178477902038</v>
      </c>
    </row>
    <row r="3944" spans="1:10" ht="12.75">
      <c r="A3944" s="145" t="s">
        <v>14</v>
      </c>
      <c r="C3944" s="146" t="s">
        <v>15</v>
      </c>
      <c r="D3944" s="146" t="s">
        <v>16</v>
      </c>
      <c r="F3944" s="146" t="s">
        <v>17</v>
      </c>
      <c r="G3944" s="146" t="s">
        <v>18</v>
      </c>
      <c r="H3944" s="146" t="s">
        <v>19</v>
      </c>
      <c r="I3944" s="147" t="s">
        <v>20</v>
      </c>
      <c r="J3944" s="146" t="s">
        <v>21</v>
      </c>
    </row>
    <row r="3945" spans="1:8" ht="12.75">
      <c r="A3945" s="148" t="s">
        <v>138</v>
      </c>
      <c r="C3945" s="149">
        <v>766.4900000002235</v>
      </c>
      <c r="D3945" s="129">
        <v>23122.636752068996</v>
      </c>
      <c r="F3945" s="129">
        <v>1920.0000000018626</v>
      </c>
      <c r="G3945" s="129">
        <v>2115</v>
      </c>
      <c r="H3945" s="150" t="s">
        <v>1283</v>
      </c>
    </row>
    <row r="3947" spans="4:8" ht="12.75">
      <c r="D3947" s="129">
        <v>23843.08958390355</v>
      </c>
      <c r="F3947" s="129">
        <v>1992.0000000018626</v>
      </c>
      <c r="G3947" s="129">
        <v>2081</v>
      </c>
      <c r="H3947" s="150" t="s">
        <v>1284</v>
      </c>
    </row>
    <row r="3949" spans="4:8" ht="12.75">
      <c r="D3949" s="129">
        <v>24264.77964693308</v>
      </c>
      <c r="F3949" s="129">
        <v>1938</v>
      </c>
      <c r="G3949" s="129">
        <v>2209</v>
      </c>
      <c r="H3949" s="150" t="s">
        <v>1285</v>
      </c>
    </row>
    <row r="3951" spans="1:10" ht="12.75">
      <c r="A3951" s="145" t="s">
        <v>22</v>
      </c>
      <c r="C3951" s="151" t="s">
        <v>23</v>
      </c>
      <c r="D3951" s="129">
        <v>23743.501994301878</v>
      </c>
      <c r="F3951" s="129">
        <v>1950.000000001242</v>
      </c>
      <c r="G3951" s="129">
        <v>2135</v>
      </c>
      <c r="H3951" s="129">
        <v>21697.39223820372</v>
      </c>
      <c r="I3951" s="129">
        <v>-0.0001</v>
      </c>
      <c r="J3951" s="129">
        <v>-0.0001</v>
      </c>
    </row>
    <row r="3952" spans="1:8" ht="12.75">
      <c r="A3952" s="128">
        <v>38391.03366898148</v>
      </c>
      <c r="C3952" s="151" t="s">
        <v>24</v>
      </c>
      <c r="D3952" s="129">
        <v>577.5472829770723</v>
      </c>
      <c r="F3952" s="129">
        <v>37.46998799070853</v>
      </c>
      <c r="G3952" s="129">
        <v>66.30233781700309</v>
      </c>
      <c r="H3952" s="129">
        <v>577.5472829770723</v>
      </c>
    </row>
    <row r="3954" spans="3:8" ht="12.75">
      <c r="C3954" s="151" t="s">
        <v>25</v>
      </c>
      <c r="D3954" s="129">
        <v>2.4324435507267466</v>
      </c>
      <c r="F3954" s="129">
        <v>1.9215378456761374</v>
      </c>
      <c r="G3954" s="129">
        <v>3.1054959164872646</v>
      </c>
      <c r="H3954" s="129">
        <v>2.6618280972962056</v>
      </c>
    </row>
    <row r="3957" spans="1:11" ht="12.75">
      <c r="A3957" s="132" t="s">
        <v>148</v>
      </c>
      <c r="D3957" s="135" t="s">
        <v>151</v>
      </c>
      <c r="E3957" s="134" t="s">
        <v>117</v>
      </c>
      <c r="F3957" s="133" t="s">
        <v>149</v>
      </c>
      <c r="G3957" s="134" t="s">
        <v>150</v>
      </c>
      <c r="H3957" s="133" t="s">
        <v>152</v>
      </c>
      <c r="I3957" s="134" t="s">
        <v>153</v>
      </c>
      <c r="J3957" s="133" t="s">
        <v>160</v>
      </c>
      <c r="K3957" s="136">
        <v>0.7892157435417175</v>
      </c>
    </row>
    <row r="3958" spans="6:7" ht="12.75">
      <c r="F3958" s="133" t="s">
        <v>161</v>
      </c>
      <c r="G3958" s="134" t="s">
        <v>162</v>
      </c>
    </row>
    <row r="3959" spans="1:11" ht="12.75">
      <c r="A3959" s="137" t="s">
        <v>163</v>
      </c>
      <c r="B3959" s="138">
        <v>38391.033784722225</v>
      </c>
      <c r="D3959" s="133" t="s">
        <v>164</v>
      </c>
      <c r="E3959" s="134" t="s">
        <v>165</v>
      </c>
      <c r="F3959" s="133" t="s">
        <v>166</v>
      </c>
      <c r="G3959" s="134" t="s">
        <v>167</v>
      </c>
      <c r="H3959" s="133" t="s">
        <v>80</v>
      </c>
      <c r="I3959" s="134" t="s">
        <v>81</v>
      </c>
      <c r="J3959" s="133" t="s">
        <v>82</v>
      </c>
      <c r="K3959" s="136">
        <v>3.058823585510254</v>
      </c>
    </row>
    <row r="3962" ht="15.75">
      <c r="A3962" s="152" t="s">
        <v>206</v>
      </c>
    </row>
    <row r="3965" spans="1:8" ht="15">
      <c r="A3965" s="153" t="s">
        <v>207</v>
      </c>
      <c r="C3965" s="154" t="s">
        <v>8</v>
      </c>
      <c r="E3965" s="153" t="s">
        <v>208</v>
      </c>
      <c r="H3965" s="153" t="s">
        <v>209</v>
      </c>
    </row>
    <row r="3968" spans="1:11" ht="12.75">
      <c r="A3968" s="155" t="s">
        <v>1286</v>
      </c>
      <c r="K3968" s="156" t="s">
        <v>210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19">
      <selection activeCell="D351" sqref="D351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112</v>
      </c>
      <c r="D1" s="102" t="s">
        <v>113</v>
      </c>
      <c r="E1" s="77" t="s">
        <v>114</v>
      </c>
      <c r="F1" s="95" t="s">
        <v>122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103</v>
      </c>
      <c r="B3" s="15"/>
      <c r="C3" s="15" t="s">
        <v>118</v>
      </c>
      <c r="D3" s="104">
        <v>38390.79650462963</v>
      </c>
      <c r="E3" s="77">
        <v>3381296.73202491</v>
      </c>
      <c r="F3" s="95">
        <v>1.2953832738741853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12</v>
      </c>
      <c r="D4" s="104">
        <v>38390.804143518515</v>
      </c>
      <c r="E4" s="77">
        <v>4738.7206825118565</v>
      </c>
      <c r="F4" s="95">
        <v>4.162487138275108</v>
      </c>
      <c r="J4" s="83"/>
      <c r="K4" s="81"/>
      <c r="L4" s="84"/>
      <c r="M4" s="84"/>
    </row>
    <row r="5" spans="1:13" ht="11.25">
      <c r="A5" s="80"/>
      <c r="B5" s="15"/>
      <c r="C5" s="15" t="s">
        <v>13</v>
      </c>
      <c r="D5" s="104">
        <v>38390.81178240741</v>
      </c>
      <c r="E5" s="77">
        <v>3829161.257187315</v>
      </c>
      <c r="F5" s="95">
        <v>2.5459346741825537</v>
      </c>
      <c r="J5" s="83"/>
      <c r="K5" s="81"/>
      <c r="L5" s="84"/>
      <c r="M5" s="84"/>
    </row>
    <row r="6" spans="1:13" ht="11.25">
      <c r="A6" s="80"/>
      <c r="B6" s="15"/>
      <c r="C6" s="15" t="s">
        <v>157</v>
      </c>
      <c r="D6" s="104">
        <v>38390.81940972222</v>
      </c>
      <c r="E6" s="77">
        <v>3397210.072202699</v>
      </c>
      <c r="F6" s="95">
        <v>3.5262622258861556</v>
      </c>
      <c r="J6" s="83"/>
      <c r="K6" s="81"/>
      <c r="L6" s="84"/>
      <c r="M6" s="84"/>
    </row>
    <row r="7" spans="1:13" ht="11.25">
      <c r="A7" s="80"/>
      <c r="B7" s="15"/>
      <c r="C7" s="15" t="s">
        <v>5</v>
      </c>
      <c r="D7" s="104">
        <v>38390.82703703704</v>
      </c>
      <c r="E7" s="77">
        <v>174992.37191902476</v>
      </c>
      <c r="F7" s="95">
        <v>0.6902885846652775</v>
      </c>
      <c r="J7" s="83"/>
      <c r="K7" s="81"/>
      <c r="L7" s="84"/>
      <c r="M7" s="84"/>
    </row>
    <row r="8" spans="1:13" ht="11.25">
      <c r="A8" s="80"/>
      <c r="B8" s="15"/>
      <c r="C8" s="15" t="s">
        <v>45</v>
      </c>
      <c r="D8" s="104">
        <v>38390.83467592593</v>
      </c>
      <c r="E8" s="77">
        <v>3195453.5499116653</v>
      </c>
      <c r="F8" s="95">
        <v>1.8392538082027792</v>
      </c>
      <c r="J8" s="83"/>
      <c r="K8" s="81"/>
      <c r="L8" s="84"/>
      <c r="M8" s="84"/>
    </row>
    <row r="9" spans="1:13" ht="11.25">
      <c r="A9" s="80"/>
      <c r="B9" s="15"/>
      <c r="C9" s="15" t="s">
        <v>154</v>
      </c>
      <c r="D9" s="104">
        <v>38390.84229166667</v>
      </c>
      <c r="E9" s="77">
        <v>3439082.1487919064</v>
      </c>
      <c r="F9" s="95">
        <v>1.5797371512720668</v>
      </c>
      <c r="J9" s="83"/>
      <c r="K9" s="81"/>
      <c r="L9" s="84"/>
      <c r="M9" s="84"/>
    </row>
    <row r="10" spans="1:13" ht="11.25">
      <c r="A10" s="80"/>
      <c r="B10" s="15"/>
      <c r="C10" s="15" t="s">
        <v>44</v>
      </c>
      <c r="D10" s="104">
        <v>38390.84993055555</v>
      </c>
      <c r="E10" s="77">
        <v>3585155.6897493284</v>
      </c>
      <c r="F10" s="95">
        <v>0.40035927675757627</v>
      </c>
      <c r="J10" s="83"/>
      <c r="K10" s="81"/>
      <c r="L10" s="84"/>
      <c r="M10" s="84"/>
    </row>
    <row r="11" spans="1:13" ht="11.25">
      <c r="A11" s="80"/>
      <c r="B11" s="15"/>
      <c r="C11" s="15" t="s">
        <v>47</v>
      </c>
      <c r="D11" s="104">
        <v>38390.85755787037</v>
      </c>
      <c r="E11" s="77">
        <v>4213750.998578658</v>
      </c>
      <c r="F11" s="95">
        <v>1.8190810435519034</v>
      </c>
      <c r="J11" s="83"/>
      <c r="K11" s="81"/>
      <c r="L11" s="84"/>
      <c r="M11" s="84"/>
    </row>
    <row r="12" spans="1:13" ht="11.25">
      <c r="A12" s="80"/>
      <c r="B12" s="15"/>
      <c r="C12" s="15" t="s">
        <v>48</v>
      </c>
      <c r="D12" s="104">
        <v>38390.86518518518</v>
      </c>
      <c r="E12" s="77">
        <v>4194158.793060582</v>
      </c>
      <c r="F12" s="95">
        <v>2.002670854968381</v>
      </c>
      <c r="J12" s="83"/>
      <c r="K12" s="81"/>
      <c r="L12" s="84"/>
      <c r="M12" s="84"/>
    </row>
    <row r="13" spans="1:13" ht="11.25">
      <c r="A13" s="80"/>
      <c r="B13" s="15"/>
      <c r="C13" s="15" t="s">
        <v>158</v>
      </c>
      <c r="D13" s="104">
        <v>38390.87280092593</v>
      </c>
      <c r="E13" s="77">
        <v>4024956.343293271</v>
      </c>
      <c r="F13" s="95">
        <v>3.5038512360536953</v>
      </c>
      <c r="J13" s="83"/>
      <c r="K13" s="81"/>
      <c r="L13" s="84"/>
      <c r="M13" s="84"/>
    </row>
    <row r="14" spans="1:13" ht="11.25">
      <c r="A14" s="80"/>
      <c r="B14" s="15"/>
      <c r="C14" s="15" t="s">
        <v>6</v>
      </c>
      <c r="D14" s="104">
        <v>38390.88041666667</v>
      </c>
      <c r="E14" s="77">
        <v>3545095.8695762865</v>
      </c>
      <c r="F14" s="95">
        <v>1.0113387198773085</v>
      </c>
      <c r="J14" s="83"/>
      <c r="K14" s="81"/>
      <c r="L14" s="84"/>
      <c r="M14" s="84"/>
    </row>
    <row r="15" spans="1:13" ht="11.25">
      <c r="A15" s="80"/>
      <c r="B15" s="15"/>
      <c r="C15" s="15" t="s">
        <v>156</v>
      </c>
      <c r="D15" s="104">
        <v>38390.88805555556</v>
      </c>
      <c r="E15" s="77">
        <v>51107.37976591322</v>
      </c>
      <c r="F15" s="95">
        <v>2.1924474636223468</v>
      </c>
      <c r="J15" s="83"/>
      <c r="K15" s="81"/>
      <c r="L15" s="84"/>
      <c r="M15" s="84"/>
    </row>
    <row r="16" spans="1:13" ht="11.25">
      <c r="A16" s="80"/>
      <c r="B16" s="15"/>
      <c r="C16" s="15" t="s">
        <v>49</v>
      </c>
      <c r="D16" s="104">
        <v>38390.89569444444</v>
      </c>
      <c r="E16" s="77">
        <v>4329765.2027847795</v>
      </c>
      <c r="F16" s="95">
        <v>1.1572599070610894</v>
      </c>
      <c r="J16" s="83"/>
      <c r="K16" s="81"/>
      <c r="L16" s="84"/>
      <c r="M16" s="84"/>
    </row>
    <row r="17" spans="1:13" ht="11.25">
      <c r="A17" s="80"/>
      <c r="B17" s="15"/>
      <c r="C17" s="15" t="s">
        <v>46</v>
      </c>
      <c r="D17" s="104">
        <v>38390.90331018518</v>
      </c>
      <c r="E17" s="77">
        <v>4441218.93206417</v>
      </c>
      <c r="F17" s="95">
        <v>0.9171882117136175</v>
      </c>
      <c r="J17" s="83"/>
      <c r="K17" s="81"/>
      <c r="L17" s="84"/>
      <c r="M17" s="84"/>
    </row>
    <row r="18" spans="1:13" ht="11.25">
      <c r="A18" s="80"/>
      <c r="B18" s="15"/>
      <c r="C18" s="15" t="s">
        <v>51</v>
      </c>
      <c r="D18" s="104">
        <v>38390.91091435185</v>
      </c>
      <c r="E18" s="77">
        <v>4070855.963549526</v>
      </c>
      <c r="F18" s="95">
        <v>1.1549154512896376</v>
      </c>
      <c r="J18" s="83"/>
      <c r="K18" s="81"/>
      <c r="L18" s="84"/>
      <c r="M18" s="84"/>
    </row>
    <row r="19" spans="1:13" ht="11.25">
      <c r="A19" s="80"/>
      <c r="B19" s="15"/>
      <c r="C19" s="15" t="s">
        <v>232</v>
      </c>
      <c r="D19" s="104">
        <v>38390.918541666666</v>
      </c>
      <c r="E19" s="77">
        <v>3561875.3206595667</v>
      </c>
      <c r="F19" s="95">
        <v>1.477196625861134</v>
      </c>
      <c r="J19" s="83"/>
      <c r="K19" s="81"/>
      <c r="L19" s="84"/>
      <c r="M19" s="84"/>
    </row>
    <row r="20" spans="1:13" ht="11.25">
      <c r="A20" s="80"/>
      <c r="B20" s="15"/>
      <c r="C20" s="15" t="s">
        <v>171</v>
      </c>
      <c r="D20" s="104">
        <v>38390.92619212963</v>
      </c>
      <c r="E20" s="77">
        <v>4045478.9479328995</v>
      </c>
      <c r="F20" s="95">
        <v>0.9185264648898049</v>
      </c>
      <c r="J20" s="83"/>
      <c r="K20" s="81"/>
      <c r="L20" s="84"/>
      <c r="M20" s="84"/>
    </row>
    <row r="21" spans="1:13" ht="11.25">
      <c r="A21" s="80"/>
      <c r="B21" s="15"/>
      <c r="C21" s="15" t="s">
        <v>53</v>
      </c>
      <c r="D21" s="104">
        <v>38390.93381944444</v>
      </c>
      <c r="E21" s="77">
        <v>4485077.984299948</v>
      </c>
      <c r="F21" s="95">
        <v>4.867701090011927</v>
      </c>
      <c r="J21" s="83"/>
      <c r="K21" s="81"/>
      <c r="L21" s="84"/>
      <c r="M21" s="84"/>
    </row>
    <row r="22" spans="1:13" ht="11.25">
      <c r="A22" s="80"/>
      <c r="B22" s="15"/>
      <c r="C22" s="15" t="s">
        <v>54</v>
      </c>
      <c r="D22" s="104">
        <v>38390.94144675926</v>
      </c>
      <c r="E22" s="77">
        <v>5112063.724654574</v>
      </c>
      <c r="F22" s="95">
        <v>1.0472701248323268</v>
      </c>
      <c r="J22" s="83"/>
      <c r="K22" s="81"/>
      <c r="L22" s="84"/>
      <c r="M22" s="84"/>
    </row>
    <row r="23" spans="1:13" ht="11.25">
      <c r="A23" s="80"/>
      <c r="B23" s="15"/>
      <c r="C23" s="15" t="s">
        <v>50</v>
      </c>
      <c r="D23" s="104">
        <v>38390.9490625</v>
      </c>
      <c r="E23" s="77">
        <v>3622956.0992580224</v>
      </c>
      <c r="F23" s="95">
        <v>6.343566272434142</v>
      </c>
      <c r="J23" s="83"/>
      <c r="K23" s="81"/>
      <c r="L23" s="84"/>
      <c r="M23" s="84"/>
    </row>
    <row r="24" spans="1:13" ht="11.25">
      <c r="A24" s="80"/>
      <c r="B24" s="15"/>
      <c r="C24" s="15" t="s">
        <v>170</v>
      </c>
      <c r="D24" s="104">
        <v>38390.95670138889</v>
      </c>
      <c r="E24" s="77">
        <v>4099313.2048222423</v>
      </c>
      <c r="F24" s="95">
        <v>1.6369581283178543</v>
      </c>
      <c r="J24" s="83"/>
      <c r="K24" s="81"/>
      <c r="L24" s="84"/>
      <c r="M24" s="84"/>
    </row>
    <row r="25" spans="1:13" ht="11.25">
      <c r="A25" s="80"/>
      <c r="B25" s="15"/>
      <c r="C25" s="15" t="s">
        <v>55</v>
      </c>
      <c r="D25" s="104">
        <v>38390.96431712963</v>
      </c>
      <c r="E25" s="84">
        <v>4570485.397862816</v>
      </c>
      <c r="F25" s="95">
        <v>6.0591073693800634</v>
      </c>
      <c r="J25" s="83"/>
      <c r="K25" s="81"/>
      <c r="L25" s="84"/>
      <c r="M25" s="84"/>
    </row>
    <row r="26" spans="1:13" ht="11.25">
      <c r="A26" s="80"/>
      <c r="B26" s="15"/>
      <c r="C26" s="15" t="s">
        <v>168</v>
      </c>
      <c r="D26" s="104">
        <v>38390.97193287037</v>
      </c>
      <c r="E26" s="84">
        <v>190809.3190314875</v>
      </c>
      <c r="F26" s="95">
        <v>1.7169036340045125</v>
      </c>
      <c r="J26" s="83"/>
      <c r="K26" s="81"/>
      <c r="L26" s="84"/>
      <c r="M26" s="84"/>
    </row>
    <row r="27" spans="1:13" ht="11.25">
      <c r="A27" s="80"/>
      <c r="B27" s="15"/>
      <c r="C27" s="15" t="s">
        <v>52</v>
      </c>
      <c r="D27" s="104">
        <v>38390.979537037034</v>
      </c>
      <c r="E27" s="84">
        <v>6238599.545941238</v>
      </c>
      <c r="F27" s="95">
        <v>8.819118136715355</v>
      </c>
      <c r="J27" s="83"/>
      <c r="K27" s="81"/>
      <c r="L27" s="84"/>
      <c r="M27" s="84"/>
    </row>
    <row r="28" spans="1:13" ht="11.25">
      <c r="A28" s="80"/>
      <c r="B28" s="15"/>
      <c r="C28" s="15" t="s">
        <v>57</v>
      </c>
      <c r="D28" s="104">
        <v>38390.987129629626</v>
      </c>
      <c r="E28" s="84">
        <v>5071208.732564023</v>
      </c>
      <c r="F28" s="95">
        <v>5.152313055905746</v>
      </c>
      <c r="J28" s="83"/>
      <c r="K28" s="81"/>
      <c r="L28" s="84"/>
      <c r="M28" s="84"/>
    </row>
    <row r="29" spans="1:13" ht="11.25">
      <c r="A29" s="80"/>
      <c r="B29" s="15"/>
      <c r="C29" s="15" t="s">
        <v>60</v>
      </c>
      <c r="D29" s="104">
        <v>38390.99469907407</v>
      </c>
      <c r="E29" s="84">
        <v>3758876.80871175</v>
      </c>
      <c r="F29" s="95">
        <v>8.734401960492837</v>
      </c>
      <c r="J29" s="83"/>
      <c r="K29" s="81"/>
      <c r="L29" s="84"/>
      <c r="M29" s="84"/>
    </row>
    <row r="30" spans="1:13" ht="11.25">
      <c r="A30" s="80"/>
      <c r="B30" s="15"/>
      <c r="C30" s="15" t="s">
        <v>169</v>
      </c>
      <c r="D30" s="104">
        <v>38391.002291666664</v>
      </c>
      <c r="E30" s="84">
        <v>4803989.811287921</v>
      </c>
      <c r="F30" s="95">
        <v>0.33518917882973837</v>
      </c>
      <c r="J30" s="83"/>
      <c r="K30" s="81"/>
      <c r="L30" s="84"/>
      <c r="M30" s="84"/>
    </row>
    <row r="31" spans="1:6" ht="11.25">
      <c r="A31" s="80"/>
      <c r="B31" s="15"/>
      <c r="C31" s="15" t="s">
        <v>92</v>
      </c>
      <c r="D31" s="104">
        <v>38391.00986111111</v>
      </c>
      <c r="E31" s="84">
        <v>5930.669428120706</v>
      </c>
      <c r="F31" s="95">
        <v>5.657644487398527</v>
      </c>
    </row>
    <row r="32" spans="1:13" ht="11.25">
      <c r="A32" s="80"/>
      <c r="B32" s="15"/>
      <c r="C32" s="15" t="s">
        <v>93</v>
      </c>
      <c r="D32" s="104">
        <v>38391.01746527778</v>
      </c>
      <c r="E32" s="84">
        <v>59816.693630945905</v>
      </c>
      <c r="F32" s="95">
        <v>1.898319635006396</v>
      </c>
      <c r="L32" s="84"/>
      <c r="M32" s="84"/>
    </row>
    <row r="33" spans="1:12" ht="11.25">
      <c r="A33" s="80"/>
      <c r="B33" s="15"/>
      <c r="C33" s="15" t="s">
        <v>56</v>
      </c>
      <c r="D33" s="104">
        <v>38391.02505787037</v>
      </c>
      <c r="E33" s="84">
        <v>3784602.586822853</v>
      </c>
      <c r="F33" s="95">
        <v>5.578293536110904</v>
      </c>
      <c r="L33" s="84"/>
    </row>
    <row r="34" spans="1:13" ht="11.25">
      <c r="A34" s="80"/>
      <c r="B34" s="15"/>
      <c r="C34" s="15" t="s">
        <v>59</v>
      </c>
      <c r="D34" s="104">
        <v>38391.03267361111</v>
      </c>
      <c r="E34" s="84">
        <v>3998127.944622393</v>
      </c>
      <c r="F34" s="95">
        <v>2.917370561846109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111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112</v>
      </c>
      <c r="D41" s="104" t="s">
        <v>113</v>
      </c>
      <c r="E41" s="84" t="s">
        <v>114</v>
      </c>
      <c r="F41" s="95" t="s">
        <v>122</v>
      </c>
      <c r="J41" s="83"/>
      <c r="K41" s="81"/>
      <c r="L41" s="84"/>
      <c r="M41" s="84"/>
    </row>
    <row r="42" spans="1:13" ht="12.75">
      <c r="A42" s="80" t="s">
        <v>125</v>
      </c>
      <c r="B42" s="15"/>
      <c r="C42" t="s">
        <v>118</v>
      </c>
      <c r="D42" s="128">
        <v>38390.79604166667</v>
      </c>
      <c r="E42" s="129">
        <v>3134024.8012606306</v>
      </c>
      <c r="F42" s="129">
        <v>2.3207514220224708</v>
      </c>
      <c r="J42" s="83"/>
      <c r="K42" s="81"/>
      <c r="L42" s="84"/>
      <c r="M42" s="84"/>
    </row>
    <row r="43" spans="1:13" ht="12.75">
      <c r="A43" s="80"/>
      <c r="B43" s="15"/>
      <c r="C43" t="s">
        <v>12</v>
      </c>
      <c r="D43" s="128">
        <v>38390.80368055555</v>
      </c>
      <c r="E43" s="129">
        <v>7739.144987692436</v>
      </c>
      <c r="F43" s="129">
        <v>2.148224542246947</v>
      </c>
      <c r="J43" s="83"/>
      <c r="K43" s="81"/>
      <c r="L43" s="84"/>
      <c r="M43" s="84"/>
    </row>
    <row r="44" spans="1:13" ht="12.75">
      <c r="A44" s="80"/>
      <c r="B44" s="15"/>
      <c r="C44" t="s">
        <v>13</v>
      </c>
      <c r="D44" s="128">
        <v>38390.811319444445</v>
      </c>
      <c r="E44" s="129">
        <v>3459669.8135579424</v>
      </c>
      <c r="F44" s="129">
        <v>3.327942225677616</v>
      </c>
      <c r="J44" s="83"/>
      <c r="K44" s="81"/>
      <c r="L44" s="84"/>
      <c r="M44" s="84"/>
    </row>
    <row r="45" spans="1:13" ht="12.75">
      <c r="A45" s="80"/>
      <c r="B45" s="15"/>
      <c r="C45" t="s">
        <v>157</v>
      </c>
      <c r="D45" s="128">
        <v>38390.81894675926</v>
      </c>
      <c r="E45" s="129">
        <v>3185930.3779195147</v>
      </c>
      <c r="F45" s="129">
        <v>0.9392831641204734</v>
      </c>
      <c r="J45" s="83"/>
      <c r="K45" s="81"/>
      <c r="L45" s="84"/>
      <c r="M45" s="84"/>
    </row>
    <row r="46" spans="1:13" ht="12.75">
      <c r="A46" s="80"/>
      <c r="B46" s="15"/>
      <c r="C46" t="s">
        <v>5</v>
      </c>
      <c r="D46" s="128">
        <v>38390.826574074075</v>
      </c>
      <c r="E46" s="129">
        <v>175455.07847428322</v>
      </c>
      <c r="F46" s="129">
        <v>2.01475394670557</v>
      </c>
      <c r="J46" s="83"/>
      <c r="K46" s="81"/>
      <c r="L46" s="84"/>
      <c r="M46" s="84"/>
    </row>
    <row r="47" spans="1:13" ht="12.75">
      <c r="A47" s="80"/>
      <c r="B47" s="15"/>
      <c r="C47" t="s">
        <v>45</v>
      </c>
      <c r="D47" s="128">
        <v>38390.83421296296</v>
      </c>
      <c r="E47" s="129">
        <v>3054523.021176656</v>
      </c>
      <c r="F47" s="129">
        <v>4.372067606657351</v>
      </c>
      <c r="J47" s="83"/>
      <c r="K47" s="81"/>
      <c r="L47" s="84"/>
      <c r="M47" s="84"/>
    </row>
    <row r="48" spans="1:13" ht="12.75">
      <c r="A48" s="80"/>
      <c r="B48" s="15"/>
      <c r="C48" t="s">
        <v>154</v>
      </c>
      <c r="D48" s="128">
        <v>38390.841828703706</v>
      </c>
      <c r="E48" s="129">
        <v>3151952.8880233765</v>
      </c>
      <c r="F48" s="129">
        <v>1.6747921773819374</v>
      </c>
      <c r="J48" s="83"/>
      <c r="K48" s="81"/>
      <c r="L48" s="84"/>
      <c r="M48" s="84"/>
    </row>
    <row r="49" spans="1:13" ht="12.75">
      <c r="A49" s="80"/>
      <c r="B49" s="15"/>
      <c r="C49" t="s">
        <v>44</v>
      </c>
      <c r="D49" s="128">
        <v>38390.84945601852</v>
      </c>
      <c r="E49" s="129">
        <v>2808588.723641713</v>
      </c>
      <c r="F49" s="129">
        <v>5.386935007024587</v>
      </c>
      <c r="J49" s="83"/>
      <c r="K49" s="81"/>
      <c r="L49" s="84"/>
      <c r="M49" s="84"/>
    </row>
    <row r="50" spans="1:13" ht="12.75">
      <c r="A50" s="80"/>
      <c r="B50" s="15"/>
      <c r="C50" t="s">
        <v>47</v>
      </c>
      <c r="D50" s="128">
        <v>38390.857094907406</v>
      </c>
      <c r="E50" s="129">
        <v>3837404.509365082</v>
      </c>
      <c r="F50" s="129">
        <v>1.9441452328109683</v>
      </c>
      <c r="J50" s="83"/>
      <c r="K50" s="81"/>
      <c r="L50" s="84"/>
      <c r="M50" s="84"/>
    </row>
    <row r="51" spans="1:13" ht="12.75">
      <c r="A51" s="80"/>
      <c r="B51" s="15"/>
      <c r="C51" t="s">
        <v>48</v>
      </c>
      <c r="D51" s="128">
        <v>38390.86472222222</v>
      </c>
      <c r="E51" s="129">
        <v>4482932.7055460615</v>
      </c>
      <c r="F51" s="129">
        <v>2.7596413452537187</v>
      </c>
      <c r="J51" s="83"/>
      <c r="K51" s="81"/>
      <c r="L51" s="84"/>
      <c r="M51" s="84"/>
    </row>
    <row r="52" spans="1:13" ht="12.75">
      <c r="A52" s="80"/>
      <c r="B52" s="15"/>
      <c r="C52" t="s">
        <v>158</v>
      </c>
      <c r="D52" s="128">
        <v>38390.87233796297</v>
      </c>
      <c r="E52" s="129">
        <v>1805812.8847204843</v>
      </c>
      <c r="F52" s="129">
        <v>3.5127735169108933</v>
      </c>
      <c r="J52" s="83"/>
      <c r="K52" s="81"/>
      <c r="L52" s="84"/>
      <c r="M52" s="84"/>
    </row>
    <row r="53" spans="1:13" ht="12.75">
      <c r="A53" s="80"/>
      <c r="B53" s="15"/>
      <c r="C53" t="s">
        <v>6</v>
      </c>
      <c r="D53" s="128">
        <v>38390.879953703705</v>
      </c>
      <c r="E53" s="129">
        <v>3170050.0482177734</v>
      </c>
      <c r="F53" s="129">
        <v>1.4838632590075005</v>
      </c>
      <c r="J53" s="83"/>
      <c r="K53" s="81"/>
      <c r="L53" s="84"/>
      <c r="M53" s="84"/>
    </row>
    <row r="54" spans="1:13" ht="12.75">
      <c r="A54" s="80"/>
      <c r="B54" s="15"/>
      <c r="C54" t="s">
        <v>156</v>
      </c>
      <c r="D54" s="128">
        <v>38390.88759259259</v>
      </c>
      <c r="E54" s="129">
        <v>45418.64804983139</v>
      </c>
      <c r="F54" s="129">
        <v>1.708041561019862</v>
      </c>
      <c r="J54" s="83"/>
      <c r="K54" s="81"/>
      <c r="L54" s="84"/>
      <c r="M54" s="84"/>
    </row>
    <row r="55" spans="1:13" ht="12.75">
      <c r="A55" s="80"/>
      <c r="B55" s="15"/>
      <c r="C55" t="s">
        <v>49</v>
      </c>
      <c r="D55" s="128">
        <v>38390.895219907405</v>
      </c>
      <c r="E55" s="129">
        <v>3564722.3905626936</v>
      </c>
      <c r="F55" s="129">
        <v>1.8570378925725948</v>
      </c>
      <c r="J55" s="83"/>
      <c r="K55" s="81"/>
      <c r="L55" s="84"/>
      <c r="M55" s="84"/>
    </row>
    <row r="56" spans="1:13" ht="12.75">
      <c r="A56" s="80"/>
      <c r="B56" s="15"/>
      <c r="C56" t="s">
        <v>46</v>
      </c>
      <c r="D56" s="128">
        <v>38390.90283564815</v>
      </c>
      <c r="E56" s="129">
        <v>3570859.6431922913</v>
      </c>
      <c r="F56" s="129">
        <v>2.138999436384695</v>
      </c>
      <c r="J56" s="83"/>
      <c r="K56" s="81"/>
      <c r="L56" s="84"/>
      <c r="M56" s="84"/>
    </row>
    <row r="57" spans="1:13" ht="12.75">
      <c r="A57" s="80"/>
      <c r="B57" s="15"/>
      <c r="C57" t="s">
        <v>51</v>
      </c>
      <c r="D57" s="128">
        <v>38390.91045138889</v>
      </c>
      <c r="E57" s="129">
        <v>3934311.4571113586</v>
      </c>
      <c r="F57" s="129">
        <v>0.9683248041360157</v>
      </c>
      <c r="J57" s="83"/>
      <c r="K57" s="81"/>
      <c r="L57" s="84"/>
      <c r="M57" s="84"/>
    </row>
    <row r="58" spans="1:13" ht="12.75">
      <c r="A58" s="80"/>
      <c r="B58" s="15"/>
      <c r="C58" t="s">
        <v>232</v>
      </c>
      <c r="D58" s="128">
        <v>38390.918078703704</v>
      </c>
      <c r="E58" s="129">
        <v>3267953.5719299316</v>
      </c>
      <c r="F58" s="129">
        <v>1.0830130711604786</v>
      </c>
      <c r="J58" s="83"/>
      <c r="K58" s="81"/>
      <c r="L58" s="84"/>
      <c r="M58" s="84"/>
    </row>
    <row r="59" spans="1:13" ht="12.75">
      <c r="A59" s="80"/>
      <c r="B59" s="15"/>
      <c r="C59" t="s">
        <v>171</v>
      </c>
      <c r="D59" s="128">
        <v>38390.925717592596</v>
      </c>
      <c r="E59" s="129">
        <v>3792381.671343486</v>
      </c>
      <c r="F59" s="129">
        <v>7.849788668511724</v>
      </c>
      <c r="J59" s="83"/>
      <c r="K59" s="81"/>
      <c r="L59" s="84"/>
      <c r="M59" s="84"/>
    </row>
    <row r="60" spans="1:13" ht="12.75">
      <c r="A60" s="80"/>
      <c r="B60" s="15"/>
      <c r="C60" t="s">
        <v>53</v>
      </c>
      <c r="D60" s="128">
        <v>38390.933344907404</v>
      </c>
      <c r="E60" s="129">
        <v>3912731.438091278</v>
      </c>
      <c r="F60" s="129">
        <v>0.8505417816910341</v>
      </c>
      <c r="J60" s="83"/>
      <c r="K60" s="81"/>
      <c r="L60" s="84"/>
      <c r="M60" s="84"/>
    </row>
    <row r="61" spans="1:13" ht="12.75">
      <c r="A61" s="80"/>
      <c r="B61" s="15"/>
      <c r="C61" t="s">
        <v>54</v>
      </c>
      <c r="D61" s="128">
        <v>38390.940983796296</v>
      </c>
      <c r="E61" s="129">
        <v>2972728.623040517</v>
      </c>
      <c r="F61" s="129">
        <v>1.8942917091846574</v>
      </c>
      <c r="J61" s="83"/>
      <c r="K61" s="81"/>
      <c r="L61" s="84"/>
      <c r="M61" s="84"/>
    </row>
    <row r="62" spans="1:13" ht="12.75">
      <c r="A62" s="80"/>
      <c r="B62" s="15"/>
      <c r="C62" t="s">
        <v>50</v>
      </c>
      <c r="D62" s="128">
        <v>38390.948599537034</v>
      </c>
      <c r="E62" s="129">
        <v>3341603.3995501203</v>
      </c>
      <c r="F62" s="129">
        <v>3.3821288802939438</v>
      </c>
      <c r="J62" s="83"/>
      <c r="K62" s="81"/>
      <c r="L62" s="84"/>
      <c r="M62" s="84"/>
    </row>
    <row r="63" spans="1:6" ht="12.75">
      <c r="A63" s="80"/>
      <c r="B63" s="15"/>
      <c r="C63" t="s">
        <v>170</v>
      </c>
      <c r="D63" s="128">
        <v>38390.95622685185</v>
      </c>
      <c r="E63" s="129">
        <v>3812210.6965955095</v>
      </c>
      <c r="F63" s="129">
        <v>3.9704996570968456</v>
      </c>
    </row>
    <row r="64" spans="1:13" ht="12.75">
      <c r="A64" s="80"/>
      <c r="B64" s="15"/>
      <c r="C64" t="s">
        <v>55</v>
      </c>
      <c r="D64" s="128">
        <v>38390.963854166665</v>
      </c>
      <c r="E64" s="129">
        <v>4170427.4908129377</v>
      </c>
      <c r="F64" s="129">
        <v>5.635268246409419</v>
      </c>
      <c r="L64" s="84"/>
      <c r="M64" s="84"/>
    </row>
    <row r="65" spans="1:12" ht="12.75">
      <c r="A65" s="80"/>
      <c r="B65" s="15"/>
      <c r="C65" t="s">
        <v>168</v>
      </c>
      <c r="D65" s="128">
        <v>38390.97146990741</v>
      </c>
      <c r="E65" s="129">
        <v>199319.6954682668</v>
      </c>
      <c r="F65" s="129">
        <v>0.18572268006513043</v>
      </c>
      <c r="L65" s="84"/>
    </row>
    <row r="66" spans="1:13" ht="12.75">
      <c r="A66" s="80"/>
      <c r="B66" s="15"/>
      <c r="C66" t="s">
        <v>52</v>
      </c>
      <c r="D66" s="128">
        <v>38390.97908564815</v>
      </c>
      <c r="E66" s="129">
        <v>3885581.701773326</v>
      </c>
      <c r="F66" s="129">
        <v>3.191052399013494</v>
      </c>
      <c r="L66" s="84"/>
      <c r="M66" s="76"/>
    </row>
    <row r="67" spans="1:6" ht="12.75">
      <c r="A67" s="80"/>
      <c r="B67" s="15"/>
      <c r="C67" t="s">
        <v>57</v>
      </c>
      <c r="D67" s="128">
        <v>38390.986655092594</v>
      </c>
      <c r="E67" s="129">
        <v>4389353.867193858</v>
      </c>
      <c r="F67" s="129">
        <v>6.707955562644872</v>
      </c>
    </row>
    <row r="68" spans="1:13" ht="12.75">
      <c r="A68" s="80"/>
      <c r="B68" s="15"/>
      <c r="C68" t="s">
        <v>60</v>
      </c>
      <c r="D68" s="128">
        <v>38390.99424768519</v>
      </c>
      <c r="E68" s="129">
        <v>3731140.525379181</v>
      </c>
      <c r="F68" s="129">
        <v>6.0560194392632365</v>
      </c>
      <c r="J68" s="78"/>
      <c r="K68" s="78"/>
      <c r="L68" s="79"/>
      <c r="M68" s="79"/>
    </row>
    <row r="69" spans="1:13" ht="12.75">
      <c r="A69" s="80"/>
      <c r="B69" s="15"/>
      <c r="C69" t="s">
        <v>169</v>
      </c>
      <c r="D69" s="128">
        <v>38391.0018287037</v>
      </c>
      <c r="E69" s="129">
        <v>2191978.029940287</v>
      </c>
      <c r="F69" s="129">
        <v>1.9411131293220467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92</v>
      </c>
      <c r="D70" s="128">
        <v>38391.00939814815</v>
      </c>
      <c r="E70" s="129">
        <v>10257.394675761461</v>
      </c>
      <c r="F70" s="129">
        <v>1.6628802163097647</v>
      </c>
      <c r="J70" s="83"/>
      <c r="K70" s="81"/>
      <c r="L70" s="84"/>
      <c r="M70" s="84"/>
    </row>
    <row r="71" spans="1:13" ht="12.75">
      <c r="A71" s="80"/>
      <c r="B71" s="15"/>
      <c r="C71" t="s">
        <v>93</v>
      </c>
      <c r="D71" s="128">
        <v>38391.01700231482</v>
      </c>
      <c r="E71" s="129">
        <v>57110.84684411685</v>
      </c>
      <c r="F71" s="129">
        <v>2.0965517438562737</v>
      </c>
      <c r="J71" s="83"/>
      <c r="K71" s="81"/>
      <c r="L71" s="84"/>
      <c r="M71" s="84"/>
    </row>
    <row r="72" spans="1:13" ht="12.75">
      <c r="A72" s="80"/>
      <c r="B72" s="15"/>
      <c r="C72" t="s">
        <v>56</v>
      </c>
      <c r="D72" s="128">
        <v>38391.02459490741</v>
      </c>
      <c r="E72" s="129">
        <v>3767087.4091415405</v>
      </c>
      <c r="F72" s="129">
        <v>1.9720905499379273</v>
      </c>
      <c r="J72" s="83"/>
      <c r="K72" s="81"/>
      <c r="L72" s="84"/>
      <c r="M72" s="84"/>
    </row>
    <row r="73" spans="1:13" ht="12.75">
      <c r="A73" s="80"/>
      <c r="B73" s="15"/>
      <c r="C73" t="s">
        <v>59</v>
      </c>
      <c r="D73" s="128">
        <v>38391.03221064815</v>
      </c>
      <c r="E73" s="129">
        <v>3659405.45572408</v>
      </c>
      <c r="F73" s="129">
        <v>2.5463864677658434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111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112</v>
      </c>
      <c r="D80" s="104" t="s">
        <v>113</v>
      </c>
      <c r="E80" s="84" t="s">
        <v>114</v>
      </c>
      <c r="F80" s="95" t="s">
        <v>122</v>
      </c>
      <c r="J80" s="83"/>
      <c r="K80" s="81"/>
      <c r="L80" s="84"/>
      <c r="M80" s="84"/>
    </row>
    <row r="81" spans="1:13" ht="11.25">
      <c r="A81" s="80" t="s">
        <v>126</v>
      </c>
      <c r="B81" s="15"/>
      <c r="C81" s="15" t="s">
        <v>118</v>
      </c>
      <c r="D81" s="104">
        <v>38390.79398148148</v>
      </c>
      <c r="E81" s="84">
        <v>2852582.289129405</v>
      </c>
      <c r="F81" s="95">
        <v>2.069151569064422</v>
      </c>
      <c r="J81" s="83"/>
      <c r="K81" s="81"/>
      <c r="L81" s="84"/>
      <c r="M81" s="84"/>
    </row>
    <row r="82" spans="1:13" ht="11.25">
      <c r="A82" s="80"/>
      <c r="B82" s="15"/>
      <c r="C82" s="15" t="s">
        <v>12</v>
      </c>
      <c r="D82" s="104">
        <v>38390.801620370374</v>
      </c>
      <c r="E82" s="84">
        <v>8179.359290761376</v>
      </c>
      <c r="F82" s="95">
        <v>3.198807795949948</v>
      </c>
      <c r="J82" s="83"/>
      <c r="K82" s="81"/>
      <c r="L82" s="84"/>
      <c r="M82" s="84"/>
    </row>
    <row r="83" spans="1:13" ht="11.25">
      <c r="A83" s="80"/>
      <c r="B83" s="15"/>
      <c r="C83" s="15" t="s">
        <v>13</v>
      </c>
      <c r="D83" s="104">
        <v>38390.80924768518</v>
      </c>
      <c r="E83" s="84">
        <v>2695371.5609571543</v>
      </c>
      <c r="F83" s="95">
        <v>3.6914594296435275</v>
      </c>
      <c r="J83" s="83"/>
      <c r="K83" s="81"/>
      <c r="L83" s="84"/>
      <c r="M83" s="84"/>
    </row>
    <row r="84" spans="1:13" ht="11.25">
      <c r="A84" s="80"/>
      <c r="B84" s="15"/>
      <c r="C84" s="15" t="s">
        <v>157</v>
      </c>
      <c r="D84" s="104">
        <v>38390.81688657407</v>
      </c>
      <c r="E84" s="84">
        <v>2953981.768590998</v>
      </c>
      <c r="F84" s="95">
        <v>1.8069387542200936</v>
      </c>
      <c r="J84" s="83"/>
      <c r="K84" s="81"/>
      <c r="L84" s="84"/>
      <c r="M84" s="84"/>
    </row>
    <row r="85" spans="1:13" ht="11.25">
      <c r="A85" s="80"/>
      <c r="B85" s="15"/>
      <c r="C85" s="15" t="s">
        <v>5</v>
      </c>
      <c r="D85" s="104">
        <v>38390.82451388889</v>
      </c>
      <c r="E85" s="84">
        <v>2017961.1598904864</v>
      </c>
      <c r="F85" s="95">
        <v>0.5712522085193976</v>
      </c>
      <c r="J85" s="83"/>
      <c r="K85" s="81"/>
      <c r="L85" s="84"/>
      <c r="M85" s="84"/>
    </row>
    <row r="86" spans="1:13" ht="11.25">
      <c r="A86" s="80"/>
      <c r="B86" s="15"/>
      <c r="C86" s="15" t="s">
        <v>45</v>
      </c>
      <c r="D86" s="104">
        <v>38390.83215277778</v>
      </c>
      <c r="E86" s="84">
        <v>1865654.2562499512</v>
      </c>
      <c r="F86" s="95">
        <v>3.935476624042396</v>
      </c>
      <c r="J86" s="83"/>
      <c r="K86" s="81"/>
      <c r="L86" s="84"/>
      <c r="M86" s="84"/>
    </row>
    <row r="87" spans="1:13" ht="11.25">
      <c r="A87" s="80"/>
      <c r="B87" s="15"/>
      <c r="C87" s="15" t="s">
        <v>154</v>
      </c>
      <c r="D87" s="104">
        <v>38390.839780092596</v>
      </c>
      <c r="E87" s="84">
        <v>3008115.4830764104</v>
      </c>
      <c r="F87" s="95">
        <v>1.3464654123340132</v>
      </c>
      <c r="J87" s="83"/>
      <c r="K87" s="81"/>
      <c r="L87" s="84"/>
      <c r="M87" s="84"/>
    </row>
    <row r="88" spans="1:13" ht="11.25">
      <c r="A88" s="80"/>
      <c r="B88" s="15"/>
      <c r="C88" s="15" t="s">
        <v>44</v>
      </c>
      <c r="D88" s="104">
        <v>38390.847395833334</v>
      </c>
      <c r="E88" s="84">
        <v>1725683.5945277617</v>
      </c>
      <c r="F88" s="95">
        <v>0.45316047957759364</v>
      </c>
      <c r="J88" s="83"/>
      <c r="K88" s="81"/>
      <c r="L88" s="84"/>
      <c r="M88" s="84"/>
    </row>
    <row r="89" spans="1:13" ht="11.25">
      <c r="A89" s="80"/>
      <c r="B89" s="15"/>
      <c r="C89" s="15" t="s">
        <v>47</v>
      </c>
      <c r="D89" s="104">
        <v>38390.85503472222</v>
      </c>
      <c r="E89" s="84">
        <v>1391372.0360511115</v>
      </c>
      <c r="F89" s="95">
        <v>2.4620646708621403</v>
      </c>
      <c r="J89" s="83"/>
      <c r="K89" s="81"/>
      <c r="L89" s="84"/>
      <c r="M89" s="84"/>
    </row>
    <row r="90" spans="1:13" ht="11.25">
      <c r="A90" s="80"/>
      <c r="B90" s="15"/>
      <c r="C90" s="15" t="s">
        <v>48</v>
      </c>
      <c r="D90" s="104">
        <v>38390.862662037034</v>
      </c>
      <c r="E90" s="84">
        <v>978798.9756431644</v>
      </c>
      <c r="F90" s="95">
        <v>1.229657828543703</v>
      </c>
      <c r="J90" s="83"/>
      <c r="K90" s="81"/>
      <c r="L90" s="84"/>
      <c r="M90" s="84"/>
    </row>
    <row r="91" spans="1:13" ht="11.25">
      <c r="A91" s="80"/>
      <c r="B91" s="15"/>
      <c r="C91" s="15" t="s">
        <v>158</v>
      </c>
      <c r="D91" s="104">
        <v>38390.87027777778</v>
      </c>
      <c r="E91" s="84">
        <v>1596355.7651111525</v>
      </c>
      <c r="F91" s="95">
        <v>1.0564082622609976</v>
      </c>
      <c r="J91" s="83"/>
      <c r="K91" s="81"/>
      <c r="L91" s="84"/>
      <c r="M91" s="84"/>
    </row>
    <row r="92" spans="1:13" ht="11.25">
      <c r="A92" s="80"/>
      <c r="B92" s="15"/>
      <c r="C92" s="15" t="s">
        <v>6</v>
      </c>
      <c r="D92" s="104">
        <v>38390.877905092595</v>
      </c>
      <c r="E92" s="84">
        <v>3352281.022036157</v>
      </c>
      <c r="F92" s="95">
        <v>3.016528951268851</v>
      </c>
      <c r="J92" s="83"/>
      <c r="K92" s="81"/>
      <c r="L92" s="84"/>
      <c r="M92" s="84"/>
    </row>
    <row r="93" spans="1:13" ht="11.25">
      <c r="A93" s="80"/>
      <c r="B93" s="15"/>
      <c r="C93" s="15" t="s">
        <v>156</v>
      </c>
      <c r="D93" s="104">
        <v>38390.88553240741</v>
      </c>
      <c r="E93" s="84">
        <v>2074793.3247084252</v>
      </c>
      <c r="F93" s="95">
        <v>3.0182551617082454</v>
      </c>
      <c r="J93" s="83"/>
      <c r="K93" s="81"/>
      <c r="L93" s="84"/>
      <c r="M93" s="84"/>
    </row>
    <row r="94" spans="1:13" ht="11.25">
      <c r="A94" s="80"/>
      <c r="B94" s="15"/>
      <c r="C94" s="15" t="s">
        <v>49</v>
      </c>
      <c r="D94" s="104">
        <v>38390.893159722225</v>
      </c>
      <c r="E94" s="84">
        <v>1501142.492817773</v>
      </c>
      <c r="F94" s="95">
        <v>2.29617786395409</v>
      </c>
      <c r="J94" s="83"/>
      <c r="K94" s="81"/>
      <c r="L94" s="84"/>
      <c r="M94" s="84"/>
    </row>
    <row r="95" spans="1:13" ht="11.25">
      <c r="A95" s="80"/>
      <c r="B95" s="15"/>
      <c r="C95" s="15" t="s">
        <v>46</v>
      </c>
      <c r="D95" s="104">
        <v>38390.90078703704</v>
      </c>
      <c r="E95" s="84">
        <v>1499213.271366614</v>
      </c>
      <c r="F95" s="95">
        <v>1.5058394599416525</v>
      </c>
      <c r="J95" s="83"/>
      <c r="K95" s="81"/>
      <c r="L95" s="84"/>
      <c r="M95" s="84"/>
    </row>
    <row r="96" spans="1:13" ht="11.25">
      <c r="A96" s="80"/>
      <c r="B96" s="15"/>
      <c r="C96" s="15" t="s">
        <v>51</v>
      </c>
      <c r="D96" s="104">
        <v>38390.90840277778</v>
      </c>
      <c r="E96" s="84">
        <v>1658217.151643631</v>
      </c>
      <c r="F96" s="95">
        <v>0.0868351786102442</v>
      </c>
      <c r="J96" s="83"/>
      <c r="K96" s="81"/>
      <c r="L96" s="84"/>
      <c r="M96" s="84"/>
    </row>
    <row r="97" spans="1:6" ht="11.25">
      <c r="A97" s="80"/>
      <c r="B97" s="15"/>
      <c r="C97" s="15" t="s">
        <v>232</v>
      </c>
      <c r="D97" s="104">
        <v>38390.91600694445</v>
      </c>
      <c r="E97" s="84">
        <v>3245381.6344938176</v>
      </c>
      <c r="F97" s="95">
        <v>7.990471005781553</v>
      </c>
    </row>
    <row r="98" spans="1:13" ht="11.25">
      <c r="A98" s="80"/>
      <c r="B98" s="15"/>
      <c r="C98" s="15" t="s">
        <v>171</v>
      </c>
      <c r="D98" s="104">
        <v>38390.92365740741</v>
      </c>
      <c r="E98" s="84">
        <v>2981293.0709490282</v>
      </c>
      <c r="F98" s="95">
        <v>6.360814067223115</v>
      </c>
      <c r="L98" s="84"/>
      <c r="M98" s="84"/>
    </row>
    <row r="99" spans="1:12" ht="11.25">
      <c r="A99" s="80"/>
      <c r="B99" s="15"/>
      <c r="C99" s="15" t="s">
        <v>53</v>
      </c>
      <c r="D99" s="104">
        <v>38390.931296296294</v>
      </c>
      <c r="E99" s="84">
        <v>1553621.814606291</v>
      </c>
      <c r="F99" s="95">
        <v>3.577675169471575</v>
      </c>
      <c r="L99" s="84"/>
    </row>
    <row r="100" spans="1:13" ht="11.25">
      <c r="A100" s="80"/>
      <c r="B100" s="15"/>
      <c r="C100" s="15" t="s">
        <v>54</v>
      </c>
      <c r="D100" s="104">
        <v>38390.93892361111</v>
      </c>
      <c r="E100" s="84">
        <v>1940870.0652677687</v>
      </c>
      <c r="F100" s="95">
        <v>1.723562098207702</v>
      </c>
      <c r="L100" s="84"/>
      <c r="M100" s="76"/>
    </row>
    <row r="101" spans="1:6" ht="11.25">
      <c r="A101" s="80"/>
      <c r="B101" s="15"/>
      <c r="C101" s="15" t="s">
        <v>50</v>
      </c>
      <c r="D101" s="104">
        <v>38390.946539351855</v>
      </c>
      <c r="E101" s="84">
        <v>3339565.154584056</v>
      </c>
      <c r="F101" s="95">
        <v>1.706828202576157</v>
      </c>
    </row>
    <row r="102" spans="1:13" ht="11.25">
      <c r="A102" s="80"/>
      <c r="B102" s="15"/>
      <c r="C102" s="15" t="s">
        <v>170</v>
      </c>
      <c r="D102" s="104">
        <v>38390.95417824074</v>
      </c>
      <c r="E102" s="84">
        <v>3798832.9452131256</v>
      </c>
      <c r="F102" s="95">
        <v>0.716521726795922</v>
      </c>
      <c r="J102" s="78"/>
      <c r="K102" s="78"/>
      <c r="L102" s="79"/>
      <c r="M102" s="79"/>
    </row>
    <row r="103" spans="1:13" ht="11.25">
      <c r="A103" s="80"/>
      <c r="B103" s="15"/>
      <c r="C103" s="15" t="s">
        <v>55</v>
      </c>
      <c r="D103" s="104">
        <v>38390.96178240741</v>
      </c>
      <c r="E103" s="15">
        <v>1913936.7631451772</v>
      </c>
      <c r="F103" s="96">
        <v>0.9909544818121304</v>
      </c>
      <c r="J103" s="83"/>
      <c r="K103" s="81"/>
      <c r="L103" s="84"/>
      <c r="M103" s="84"/>
    </row>
    <row r="104" spans="1:13" ht="11.25">
      <c r="A104" s="80"/>
      <c r="B104" s="15"/>
      <c r="C104" s="15" t="s">
        <v>168</v>
      </c>
      <c r="D104" s="104">
        <v>38390.969409722224</v>
      </c>
      <c r="E104" s="15">
        <v>2538990.0664515253</v>
      </c>
      <c r="F104" s="96">
        <v>2.6691293575081705</v>
      </c>
      <c r="J104" s="83"/>
      <c r="K104" s="81"/>
      <c r="L104" s="84"/>
      <c r="M104" s="84"/>
    </row>
    <row r="105" spans="1:13" ht="11.25">
      <c r="A105" s="80"/>
      <c r="B105" s="15"/>
      <c r="C105" s="15" t="s">
        <v>52</v>
      </c>
      <c r="D105" s="104">
        <v>38390.97703703704</v>
      </c>
      <c r="E105" s="15">
        <v>1258933.462394207</v>
      </c>
      <c r="F105" s="96">
        <v>4.169746723131241</v>
      </c>
      <c r="J105" s="83"/>
      <c r="K105" s="81"/>
      <c r="L105" s="84"/>
      <c r="M105" s="84"/>
    </row>
    <row r="106" spans="1:13" ht="11.25">
      <c r="A106" s="80"/>
      <c r="B106" s="15"/>
      <c r="C106" s="15" t="s">
        <v>57</v>
      </c>
      <c r="D106" s="104">
        <v>38390.984618055554</v>
      </c>
      <c r="E106" s="15">
        <v>1543545.3158788842</v>
      </c>
      <c r="F106" s="96">
        <v>9.694584448068584</v>
      </c>
      <c r="J106" s="83"/>
      <c r="K106" s="81"/>
      <c r="L106" s="84"/>
      <c r="M106" s="84"/>
    </row>
    <row r="107" spans="1:13" ht="11.25">
      <c r="A107" s="80"/>
      <c r="B107" s="15"/>
      <c r="C107" s="15" t="s">
        <v>60</v>
      </c>
      <c r="D107" s="104">
        <v>38390.99219907408</v>
      </c>
      <c r="E107" s="15">
        <v>3674855.902122446</v>
      </c>
      <c r="F107" s="96">
        <v>2.2305180824076594</v>
      </c>
      <c r="J107" s="83"/>
      <c r="K107" s="81"/>
      <c r="L107" s="84"/>
      <c r="M107" s="84"/>
    </row>
    <row r="108" spans="1:13" ht="11.25">
      <c r="A108" s="80"/>
      <c r="B108" s="15"/>
      <c r="C108" s="15" t="s">
        <v>169</v>
      </c>
      <c r="D108" s="104">
        <v>38390.99978009259</v>
      </c>
      <c r="E108" s="15">
        <v>1947887.1708310256</v>
      </c>
      <c r="F108" s="96">
        <v>0.7919746076849428</v>
      </c>
      <c r="J108" s="83"/>
      <c r="K108" s="81"/>
      <c r="L108" s="84"/>
      <c r="M108" s="84"/>
    </row>
    <row r="109" spans="1:13" ht="11.25">
      <c r="A109" s="80"/>
      <c r="B109" s="15"/>
      <c r="C109" s="15" t="s">
        <v>92</v>
      </c>
      <c r="D109" s="104">
        <v>38391.007361111115</v>
      </c>
      <c r="E109" s="15">
        <v>10096.47880093929</v>
      </c>
      <c r="F109" s="96">
        <v>5.211409335903519</v>
      </c>
      <c r="J109" s="83"/>
      <c r="K109" s="81"/>
      <c r="L109" s="84"/>
      <c r="M109" s="84"/>
    </row>
    <row r="110" spans="1:13" ht="11.25">
      <c r="A110" s="80"/>
      <c r="B110" s="15"/>
      <c r="C110" s="15" t="s">
        <v>93</v>
      </c>
      <c r="D110" s="104">
        <v>38391.01494212963</v>
      </c>
      <c r="E110" s="15">
        <v>2609528.921262067</v>
      </c>
      <c r="F110" s="96">
        <v>1.8338918637873391</v>
      </c>
      <c r="J110" s="83"/>
      <c r="K110" s="81"/>
      <c r="L110" s="84"/>
      <c r="M110" s="84"/>
    </row>
    <row r="111" spans="1:13" ht="11.25">
      <c r="A111" s="80"/>
      <c r="B111" s="15"/>
      <c r="C111" s="15" t="s">
        <v>56</v>
      </c>
      <c r="D111" s="104">
        <v>38391.0225462963</v>
      </c>
      <c r="E111" s="15">
        <v>3533376.579244363</v>
      </c>
      <c r="F111" s="96">
        <v>3.43876712894366</v>
      </c>
      <c r="J111" s="83"/>
      <c r="K111" s="81"/>
      <c r="L111" s="84"/>
      <c r="M111" s="84"/>
    </row>
    <row r="112" spans="1:13" ht="11.25">
      <c r="A112" s="80"/>
      <c r="B112" s="15"/>
      <c r="C112" s="15" t="s">
        <v>59</v>
      </c>
      <c r="D112" s="104">
        <v>38391.03015046296</v>
      </c>
      <c r="E112" s="15">
        <v>3718147.3602583404</v>
      </c>
      <c r="F112" s="96">
        <v>0.10353972148073469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111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112</v>
      </c>
      <c r="D119" s="104" t="s">
        <v>113</v>
      </c>
      <c r="E119" s="15" t="s">
        <v>114</v>
      </c>
      <c r="F119" s="96" t="s">
        <v>122</v>
      </c>
      <c r="J119" s="83"/>
      <c r="K119" s="81"/>
      <c r="L119" s="84"/>
      <c r="M119" s="84"/>
    </row>
    <row r="120" spans="1:13" ht="11.25">
      <c r="A120" s="80" t="s">
        <v>227</v>
      </c>
      <c r="B120" s="15"/>
      <c r="C120" s="15" t="s">
        <v>118</v>
      </c>
      <c r="D120" s="104">
        <v>38390.7975</v>
      </c>
      <c r="E120" s="15">
        <v>16706.331808078598</v>
      </c>
      <c r="F120" s="96">
        <v>2.086184073519263</v>
      </c>
      <c r="J120" s="83"/>
      <c r="K120" s="81"/>
      <c r="L120" s="84"/>
      <c r="M120" s="84"/>
    </row>
    <row r="121" spans="1:13" ht="11.25">
      <c r="A121" s="80"/>
      <c r="B121" s="15"/>
      <c r="C121" s="15" t="s">
        <v>12</v>
      </c>
      <c r="D121" s="104">
        <v>38390.805138888885</v>
      </c>
      <c r="E121" s="15">
        <v>115.84819666941054</v>
      </c>
      <c r="F121" s="96">
        <v>31.442742678837234</v>
      </c>
      <c r="J121" s="83"/>
      <c r="K121" s="81"/>
      <c r="L121" s="84"/>
      <c r="M121" s="84"/>
    </row>
    <row r="122" spans="1:13" ht="11.25">
      <c r="A122" s="80"/>
      <c r="B122" s="15"/>
      <c r="C122" s="15" t="s">
        <v>13</v>
      </c>
      <c r="D122" s="104">
        <v>38390.81277777778</v>
      </c>
      <c r="E122" s="15">
        <v>860.6593633763705</v>
      </c>
      <c r="F122" s="96">
        <v>9.032295462895638</v>
      </c>
      <c r="J122" s="83"/>
      <c r="K122" s="81"/>
      <c r="L122" s="84"/>
      <c r="M122" s="84"/>
    </row>
    <row r="123" spans="1:13" ht="11.25">
      <c r="A123" s="80"/>
      <c r="B123" s="15"/>
      <c r="C123" s="15" t="s">
        <v>157</v>
      </c>
      <c r="D123" s="104">
        <v>38390.82040509259</v>
      </c>
      <c r="E123" s="15">
        <v>16899.19186141463</v>
      </c>
      <c r="F123" s="96">
        <v>2.315359220756719</v>
      </c>
      <c r="J123" s="83"/>
      <c r="K123" s="81"/>
      <c r="L123" s="84"/>
      <c r="M123" s="84"/>
    </row>
    <row r="124" spans="1:13" ht="11.25">
      <c r="A124" s="80"/>
      <c r="B124" s="15"/>
      <c r="C124" s="15" t="s">
        <v>5</v>
      </c>
      <c r="D124" s="104">
        <v>38390.82803240741</v>
      </c>
      <c r="E124" s="84">
        <v>252.42414974583298</v>
      </c>
      <c r="F124" s="95">
        <v>30.093132826480655</v>
      </c>
      <c r="J124" s="83"/>
      <c r="K124" s="81"/>
      <c r="L124" s="84"/>
      <c r="M124" s="84"/>
    </row>
    <row r="125" spans="1:13" ht="11.25">
      <c r="A125" s="80"/>
      <c r="B125" s="15"/>
      <c r="C125" s="15" t="s">
        <v>45</v>
      </c>
      <c r="D125" s="104">
        <v>38390.8356712963</v>
      </c>
      <c r="E125" s="84">
        <v>526.7516708499502</v>
      </c>
      <c r="F125" s="95">
        <v>5.490152096864895</v>
      </c>
      <c r="J125" s="83"/>
      <c r="K125" s="81"/>
      <c r="L125" s="84"/>
      <c r="M125" s="84"/>
    </row>
    <row r="126" spans="1:13" ht="11.25">
      <c r="A126" s="80"/>
      <c r="B126" s="15"/>
      <c r="C126" s="15" t="s">
        <v>154</v>
      </c>
      <c r="D126" s="104">
        <v>38390.843298611115</v>
      </c>
      <c r="E126" s="84">
        <v>16527.93170836971</v>
      </c>
      <c r="F126" s="95">
        <v>4.126015025458007</v>
      </c>
      <c r="J126" s="83"/>
      <c r="K126" s="81"/>
      <c r="L126" s="84"/>
      <c r="M126" s="84"/>
    </row>
    <row r="127" spans="1:13" ht="11.25">
      <c r="A127" s="80"/>
      <c r="B127" s="15"/>
      <c r="C127" s="15" t="s">
        <v>44</v>
      </c>
      <c r="D127" s="104">
        <v>38390.85092592592</v>
      </c>
      <c r="E127" s="84">
        <v>1329.290035607313</v>
      </c>
      <c r="F127" s="95">
        <v>3.505921969615086</v>
      </c>
      <c r="J127" s="83"/>
      <c r="K127" s="81"/>
      <c r="L127" s="84"/>
      <c r="M127" s="84"/>
    </row>
    <row r="128" spans="1:13" ht="11.25">
      <c r="A128" s="80"/>
      <c r="B128" s="15"/>
      <c r="C128" s="15" t="s">
        <v>47</v>
      </c>
      <c r="D128" s="104">
        <v>38390.85855324074</v>
      </c>
      <c r="E128" s="84">
        <v>1701.275598220394</v>
      </c>
      <c r="F128" s="95">
        <v>12.330509603596479</v>
      </c>
      <c r="L128" s="84"/>
      <c r="M128" s="76"/>
    </row>
    <row r="129" spans="1:6" ht="11.25">
      <c r="A129" s="80"/>
      <c r="B129" s="15"/>
      <c r="C129" s="15" t="s">
        <v>48</v>
      </c>
      <c r="D129" s="104">
        <v>38390.86616898148</v>
      </c>
      <c r="E129" s="84">
        <v>3449.548115472603</v>
      </c>
      <c r="F129" s="95">
        <v>1.480627765158544</v>
      </c>
    </row>
    <row r="130" spans="1:13" ht="11.25">
      <c r="A130" s="80"/>
      <c r="B130" s="15"/>
      <c r="C130" s="15" t="s">
        <v>158</v>
      </c>
      <c r="D130" s="104">
        <v>38390.8737962963</v>
      </c>
      <c r="E130" s="84">
        <v>47939.117101048556</v>
      </c>
      <c r="F130" s="95">
        <v>3.8404782479724644</v>
      </c>
      <c r="J130" s="78"/>
      <c r="K130" s="78"/>
      <c r="L130" s="79"/>
      <c r="M130" s="79"/>
    </row>
    <row r="131" spans="1:13" ht="11.25">
      <c r="A131" s="80"/>
      <c r="B131" s="15"/>
      <c r="C131" s="15" t="s">
        <v>6</v>
      </c>
      <c r="D131" s="104">
        <v>38390.881423611114</v>
      </c>
      <c r="E131" s="84">
        <v>17178.739203268193</v>
      </c>
      <c r="F131" s="95">
        <v>0.8962575630920478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156</v>
      </c>
      <c r="D132" s="104">
        <v>38390.88905092593</v>
      </c>
      <c r="E132" s="84">
        <v>83.56828735065078</v>
      </c>
      <c r="F132" s="95">
        <v>77.79344030815292</v>
      </c>
      <c r="J132" s="83"/>
      <c r="K132" s="81"/>
      <c r="L132" s="84"/>
      <c r="M132" s="84"/>
    </row>
    <row r="133" spans="1:13" ht="11.25">
      <c r="A133" s="80"/>
      <c r="B133" s="15"/>
      <c r="C133" s="15" t="s">
        <v>49</v>
      </c>
      <c r="D133" s="104">
        <v>38390.896689814814</v>
      </c>
      <c r="E133" s="84">
        <v>708.3239565653197</v>
      </c>
      <c r="F133" s="95">
        <v>11.10520440841679</v>
      </c>
      <c r="J133" s="83"/>
      <c r="K133" s="81"/>
      <c r="L133" s="84"/>
      <c r="M133" s="84"/>
    </row>
    <row r="134" spans="1:13" ht="11.25">
      <c r="A134" s="80"/>
      <c r="B134" s="15"/>
      <c r="C134" s="15" t="s">
        <v>46</v>
      </c>
      <c r="D134" s="104">
        <v>38390.90429398148</v>
      </c>
      <c r="E134" s="84">
        <v>948.3318068441262</v>
      </c>
      <c r="F134" s="95">
        <v>9.145731209905742</v>
      </c>
      <c r="J134" s="83"/>
      <c r="K134" s="81"/>
      <c r="L134" s="84"/>
      <c r="M134" s="84"/>
    </row>
    <row r="135" spans="1:13" ht="11.25">
      <c r="A135" s="80"/>
      <c r="B135" s="15"/>
      <c r="C135" s="15" t="s">
        <v>51</v>
      </c>
      <c r="D135" s="104">
        <v>38390.91190972222</v>
      </c>
      <c r="E135" s="84">
        <v>574.7865373409013</v>
      </c>
      <c r="F135" s="95">
        <v>13.109520280824547</v>
      </c>
      <c r="J135" s="83"/>
      <c r="K135" s="81"/>
      <c r="L135" s="84"/>
      <c r="M135" s="84"/>
    </row>
    <row r="136" spans="1:13" ht="11.25">
      <c r="A136" s="80"/>
      <c r="B136" s="15"/>
      <c r="C136" s="15" t="s">
        <v>232</v>
      </c>
      <c r="D136" s="104">
        <v>38390.919537037036</v>
      </c>
      <c r="E136" s="84">
        <v>17405.132424004274</v>
      </c>
      <c r="F136" s="95">
        <v>1.1710254343934425</v>
      </c>
      <c r="J136" s="83"/>
      <c r="K136" s="81"/>
      <c r="L136" s="84"/>
      <c r="M136" s="84"/>
    </row>
    <row r="137" spans="1:13" ht="11.25">
      <c r="A137" s="80"/>
      <c r="B137" s="15"/>
      <c r="C137" s="15" t="s">
        <v>171</v>
      </c>
      <c r="D137" s="104">
        <v>38390.9271875</v>
      </c>
      <c r="E137" s="84">
        <v>780.4828118174192</v>
      </c>
      <c r="F137" s="95">
        <v>4.344697404462747</v>
      </c>
      <c r="J137" s="83"/>
      <c r="K137" s="81"/>
      <c r="L137" s="84"/>
      <c r="M137" s="84"/>
    </row>
    <row r="138" spans="1:13" ht="11.25">
      <c r="A138" s="80"/>
      <c r="B138" s="15"/>
      <c r="C138" s="15" t="s">
        <v>53</v>
      </c>
      <c r="D138" s="104">
        <v>38390.93481481481</v>
      </c>
      <c r="E138" s="84">
        <v>728.4718135320135</v>
      </c>
      <c r="F138" s="95">
        <v>9.372782635072795</v>
      </c>
      <c r="J138" s="83"/>
      <c r="K138" s="81"/>
      <c r="L138" s="84"/>
      <c r="M138" s="84"/>
    </row>
    <row r="139" spans="1:13" ht="11.25">
      <c r="A139" s="80"/>
      <c r="B139" s="15"/>
      <c r="C139" s="15" t="s">
        <v>54</v>
      </c>
      <c r="D139" s="104">
        <v>38390.94244212963</v>
      </c>
      <c r="E139" s="84">
        <v>858.9743557823504</v>
      </c>
      <c r="F139" s="95">
        <v>22.213494129362697</v>
      </c>
      <c r="J139" s="83"/>
      <c r="K139" s="81"/>
      <c r="L139" s="84"/>
      <c r="M139" s="84"/>
    </row>
    <row r="140" spans="1:13" ht="11.25">
      <c r="A140" s="80"/>
      <c r="B140" s="15"/>
      <c r="C140" s="15" t="s">
        <v>50</v>
      </c>
      <c r="D140" s="104">
        <v>38390.95006944444</v>
      </c>
      <c r="E140" s="84">
        <v>20768.78410214471</v>
      </c>
      <c r="F140" s="95">
        <v>1.7824507122679651</v>
      </c>
      <c r="J140" s="83"/>
      <c r="K140" s="81"/>
      <c r="L140" s="84"/>
      <c r="M140" s="84"/>
    </row>
    <row r="141" spans="1:13" ht="11.25">
      <c r="A141" s="80"/>
      <c r="B141" s="15"/>
      <c r="C141" s="15" t="s">
        <v>170</v>
      </c>
      <c r="D141" s="104">
        <v>38390.95769675926</v>
      </c>
      <c r="E141" s="84">
        <v>21210.650779607586</v>
      </c>
      <c r="F141" s="95">
        <v>2.626086421366445</v>
      </c>
      <c r="J141" s="83"/>
      <c r="K141" s="81"/>
      <c r="L141" s="84"/>
      <c r="M141" s="84"/>
    </row>
    <row r="142" spans="1:13" ht="11.25">
      <c r="A142" s="80"/>
      <c r="B142" s="15"/>
      <c r="C142" s="15" t="s">
        <v>55</v>
      </c>
      <c r="D142" s="104">
        <v>38390.9653125</v>
      </c>
      <c r="E142" s="84">
        <v>792.1292677214324</v>
      </c>
      <c r="F142" s="95">
        <v>14.26426326822787</v>
      </c>
      <c r="J142" s="83"/>
      <c r="K142" s="81"/>
      <c r="L142" s="84"/>
      <c r="M142" s="84"/>
    </row>
    <row r="143" spans="1:13" ht="11.25">
      <c r="A143" s="80"/>
      <c r="B143" s="15"/>
      <c r="C143" s="15" t="s">
        <v>168</v>
      </c>
      <c r="D143" s="104">
        <v>38390.97292824074</v>
      </c>
      <c r="E143" s="84">
        <v>233.43760752335376</v>
      </c>
      <c r="F143" s="95">
        <v>34.524404462790216</v>
      </c>
      <c r="J143" s="83"/>
      <c r="K143" s="81"/>
      <c r="L143" s="84"/>
      <c r="M143" s="84"/>
    </row>
    <row r="144" spans="1:13" ht="11.25">
      <c r="A144" s="80"/>
      <c r="B144" s="15"/>
      <c r="C144" s="15" t="s">
        <v>52</v>
      </c>
      <c r="D144" s="104">
        <v>38390.980532407404</v>
      </c>
      <c r="E144" s="84">
        <v>884.9146389744435</v>
      </c>
      <c r="F144" s="95">
        <v>15.114164536127646</v>
      </c>
      <c r="J144" s="83"/>
      <c r="K144" s="81"/>
      <c r="L144" s="84"/>
      <c r="M144" s="84"/>
    </row>
    <row r="145" spans="1:13" ht="11.25">
      <c r="A145" s="80"/>
      <c r="B145" s="15"/>
      <c r="C145" s="15" t="s">
        <v>57</v>
      </c>
      <c r="D145" s="104">
        <v>38390.98811342593</v>
      </c>
      <c r="E145" s="84">
        <v>671.0524081402815</v>
      </c>
      <c r="F145" s="95">
        <v>13.36125632159617</v>
      </c>
      <c r="J145" s="83"/>
      <c r="K145" s="81"/>
      <c r="L145" s="84"/>
      <c r="M145" s="84"/>
    </row>
    <row r="146" spans="1:13" ht="11.25">
      <c r="A146" s="80"/>
      <c r="B146" s="15"/>
      <c r="C146" s="15" t="s">
        <v>60</v>
      </c>
      <c r="D146" s="104">
        <v>38390.99569444444</v>
      </c>
      <c r="E146" s="84">
        <v>19828.26656482243</v>
      </c>
      <c r="F146" s="95">
        <v>7.329323452902692</v>
      </c>
      <c r="J146" s="83"/>
      <c r="K146" s="81"/>
      <c r="L146" s="84"/>
      <c r="M146" s="84"/>
    </row>
    <row r="147" spans="1:13" ht="11.25">
      <c r="A147" s="80"/>
      <c r="B147" s="15"/>
      <c r="C147" s="15" t="s">
        <v>169</v>
      </c>
      <c r="D147" s="104">
        <v>38391.003287037034</v>
      </c>
      <c r="E147" s="84">
        <v>53918.47798431656</v>
      </c>
      <c r="F147" s="95">
        <v>11.565148493718107</v>
      </c>
      <c r="J147" s="83"/>
      <c r="K147" s="81"/>
      <c r="L147" s="84"/>
      <c r="M147" s="84"/>
    </row>
    <row r="148" spans="1:13" ht="11.25">
      <c r="A148" s="80"/>
      <c r="B148" s="15"/>
      <c r="C148" s="15" t="s">
        <v>92</v>
      </c>
      <c r="D148" s="104">
        <v>38391.01084490741</v>
      </c>
      <c r="E148" s="84">
        <v>-3.356087545515984</v>
      </c>
      <c r="F148" s="95"/>
      <c r="J148" s="83"/>
      <c r="K148" s="81"/>
      <c r="L148" s="84"/>
      <c r="M148" s="84"/>
    </row>
    <row r="149" spans="1:13" ht="11.25">
      <c r="A149" s="80"/>
      <c r="B149" s="15"/>
      <c r="C149" s="15" t="s">
        <v>93</v>
      </c>
      <c r="D149" s="104">
        <v>38391.01846064815</v>
      </c>
      <c r="E149" s="84">
        <v>-52.584552845528464</v>
      </c>
      <c r="F149" s="95"/>
      <c r="J149" s="83"/>
      <c r="K149" s="81"/>
      <c r="L149" s="84"/>
      <c r="M149" s="84"/>
    </row>
    <row r="150" spans="1:13" ht="11.25">
      <c r="A150" s="80"/>
      <c r="B150" s="15"/>
      <c r="C150" s="15" t="s">
        <v>56</v>
      </c>
      <c r="D150" s="104">
        <v>38391.02605324074</v>
      </c>
      <c r="E150" s="84">
        <v>20940.21700792109</v>
      </c>
      <c r="F150" s="95">
        <v>1.861614089400698</v>
      </c>
      <c r="J150" s="83"/>
      <c r="K150" s="81"/>
      <c r="L150" s="84"/>
      <c r="M150" s="84"/>
    </row>
    <row r="151" spans="1:13" ht="11.25">
      <c r="A151" s="80"/>
      <c r="B151" s="15"/>
      <c r="C151" s="15" t="s">
        <v>59</v>
      </c>
      <c r="D151" s="104">
        <v>38391.03366898148</v>
      </c>
      <c r="E151" s="84">
        <v>21697.39223820372</v>
      </c>
      <c r="F151" s="95">
        <v>2.6618280972962056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111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112</v>
      </c>
      <c r="D158" s="105" t="s">
        <v>113</v>
      </c>
      <c r="E158" s="84" t="s">
        <v>114</v>
      </c>
      <c r="F158" s="95" t="s">
        <v>122</v>
      </c>
      <c r="J158" s="83"/>
      <c r="K158" s="81"/>
      <c r="L158" s="84"/>
      <c r="M158" s="84"/>
    </row>
    <row r="159" spans="1:6" ht="11.25">
      <c r="A159" s="80" t="s">
        <v>127</v>
      </c>
      <c r="B159" s="15"/>
      <c r="C159" s="15" t="s">
        <v>118</v>
      </c>
      <c r="D159" s="105">
        <v>38390.79466435185</v>
      </c>
      <c r="E159" s="84">
        <v>543404.8823635912</v>
      </c>
      <c r="F159" s="95">
        <v>1.7592702363029575</v>
      </c>
    </row>
    <row r="160" spans="1:13" ht="11.25">
      <c r="A160" s="80"/>
      <c r="B160" s="15"/>
      <c r="C160" s="15" t="s">
        <v>12</v>
      </c>
      <c r="D160" s="105">
        <v>38390.802303240744</v>
      </c>
      <c r="E160" s="84">
        <v>514.2164398427554</v>
      </c>
      <c r="F160" s="95">
        <v>13.518022443744005</v>
      </c>
      <c r="L160" s="84"/>
      <c r="M160" s="84"/>
    </row>
    <row r="161" spans="1:12" ht="11.25">
      <c r="A161" s="80"/>
      <c r="B161" s="15"/>
      <c r="C161" s="15" t="s">
        <v>13</v>
      </c>
      <c r="D161" s="105">
        <v>38390.80991898148</v>
      </c>
      <c r="E161" s="84">
        <v>699802.1204169967</v>
      </c>
      <c r="F161" s="95">
        <v>3.6140822636979517</v>
      </c>
      <c r="L161" s="84"/>
    </row>
    <row r="162" spans="1:13" ht="11.25">
      <c r="A162" s="80"/>
      <c r="B162" s="15"/>
      <c r="C162" s="15" t="s">
        <v>157</v>
      </c>
      <c r="D162" s="105">
        <v>38390.81756944444</v>
      </c>
      <c r="E162" s="84">
        <v>538227.3079232035</v>
      </c>
      <c r="F162" s="95">
        <v>3.3196479654167046</v>
      </c>
      <c r="L162" s="84"/>
      <c r="M162" s="76"/>
    </row>
    <row r="163" spans="1:6" ht="11.25">
      <c r="A163" s="80"/>
      <c r="B163" s="15"/>
      <c r="C163" s="15" t="s">
        <v>5</v>
      </c>
      <c r="D163" s="105">
        <v>38390.82519675926</v>
      </c>
      <c r="E163" s="84">
        <v>3491053.940496309</v>
      </c>
      <c r="F163" s="95">
        <v>4.880790113016053</v>
      </c>
    </row>
    <row r="164" spans="1:13" ht="11.25">
      <c r="A164" s="80"/>
      <c r="B164" s="15"/>
      <c r="C164" s="15" t="s">
        <v>45</v>
      </c>
      <c r="D164" s="105">
        <v>38390.832824074074</v>
      </c>
      <c r="E164" s="84">
        <v>1558653.0098874376</v>
      </c>
      <c r="F164" s="95">
        <v>7.181911514852526</v>
      </c>
      <c r="J164" s="78"/>
      <c r="K164" s="78"/>
      <c r="L164" s="79"/>
      <c r="M164" s="79"/>
    </row>
    <row r="165" spans="1:13" ht="11.25">
      <c r="A165" s="80"/>
      <c r="B165" s="15"/>
      <c r="C165" s="15" t="s">
        <v>154</v>
      </c>
      <c r="D165" s="105">
        <v>38390.84045138889</v>
      </c>
      <c r="E165" s="84">
        <v>562468.6729867182</v>
      </c>
      <c r="F165" s="95">
        <v>7.2352242800973015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44</v>
      </c>
      <c r="D166" s="105">
        <v>38390.848078703704</v>
      </c>
      <c r="E166" s="84">
        <v>1667052.2833495664</v>
      </c>
      <c r="F166" s="95">
        <v>0.7990065594798614</v>
      </c>
      <c r="J166" s="83"/>
      <c r="K166" s="81"/>
      <c r="L166" s="84"/>
      <c r="M166" s="84"/>
    </row>
    <row r="167" spans="1:13" ht="11.25">
      <c r="A167" s="80"/>
      <c r="B167" s="15"/>
      <c r="C167" s="15" t="s">
        <v>47</v>
      </c>
      <c r="D167" s="105">
        <v>38390.855717592596</v>
      </c>
      <c r="E167" s="84">
        <v>861689.6369982396</v>
      </c>
      <c r="F167" s="95">
        <v>2.741935567379612</v>
      </c>
      <c r="J167" s="83"/>
      <c r="K167" s="81"/>
      <c r="L167" s="84"/>
      <c r="M167" s="84"/>
    </row>
    <row r="168" spans="1:13" ht="11.25">
      <c r="A168" s="80"/>
      <c r="B168" s="15"/>
      <c r="C168" s="15" t="s">
        <v>48</v>
      </c>
      <c r="D168" s="105">
        <v>38390.863333333335</v>
      </c>
      <c r="E168" s="84">
        <v>290763.97233808116</v>
      </c>
      <c r="F168" s="95">
        <v>2.038450862704743</v>
      </c>
      <c r="J168" s="83"/>
      <c r="K168" s="81"/>
      <c r="L168" s="84"/>
      <c r="M168" s="84"/>
    </row>
    <row r="169" spans="1:13" ht="11.25">
      <c r="A169" s="80"/>
      <c r="B169" s="15"/>
      <c r="C169" s="15" t="s">
        <v>158</v>
      </c>
      <c r="D169" s="105">
        <v>38390.87096064815</v>
      </c>
      <c r="E169" s="84">
        <v>296933.4352855396</v>
      </c>
      <c r="F169" s="95">
        <v>3.639878756762497</v>
      </c>
      <c r="J169" s="83"/>
      <c r="K169" s="81"/>
      <c r="L169" s="84"/>
      <c r="M169" s="84"/>
    </row>
    <row r="170" spans="1:13" ht="11.25">
      <c r="A170" s="80"/>
      <c r="B170" s="15"/>
      <c r="C170" s="15" t="s">
        <v>6</v>
      </c>
      <c r="D170" s="105">
        <v>38390.87857638889</v>
      </c>
      <c r="E170" s="84">
        <v>618977.1896963773</v>
      </c>
      <c r="F170" s="95">
        <v>6.785023806363695</v>
      </c>
      <c r="J170" s="83"/>
      <c r="K170" s="81"/>
      <c r="L170" s="84"/>
      <c r="M170" s="84"/>
    </row>
    <row r="171" spans="1:13" ht="11.25">
      <c r="A171" s="80"/>
      <c r="B171" s="15"/>
      <c r="C171" s="15" t="s">
        <v>156</v>
      </c>
      <c r="D171" s="105">
        <v>38390.88621527778</v>
      </c>
      <c r="E171" s="84">
        <v>3732438.009173911</v>
      </c>
      <c r="F171" s="95">
        <v>2.5990328060903103</v>
      </c>
      <c r="J171" s="83"/>
      <c r="K171" s="81"/>
      <c r="L171" s="84"/>
      <c r="M171" s="84"/>
    </row>
    <row r="172" spans="1:13" ht="11.25">
      <c r="A172" s="80"/>
      <c r="B172" s="15"/>
      <c r="C172" s="15" t="s">
        <v>49</v>
      </c>
      <c r="D172" s="105">
        <v>38390.893842592595</v>
      </c>
      <c r="E172" s="84">
        <v>653329.8622677812</v>
      </c>
      <c r="F172" s="95">
        <v>1.9833949900096874</v>
      </c>
      <c r="J172" s="83"/>
      <c r="K172" s="81"/>
      <c r="L172" s="84"/>
      <c r="M172" s="84"/>
    </row>
    <row r="173" spans="1:13" ht="11.25">
      <c r="A173" s="80"/>
      <c r="B173" s="15"/>
      <c r="C173" s="15" t="s">
        <v>46</v>
      </c>
      <c r="D173" s="105">
        <v>38390.901458333334</v>
      </c>
      <c r="E173" s="84">
        <v>652764.0286012976</v>
      </c>
      <c r="F173" s="95">
        <v>1.6313784696412101</v>
      </c>
      <c r="J173" s="83"/>
      <c r="K173" s="81"/>
      <c r="L173" s="84"/>
      <c r="M173" s="84"/>
    </row>
    <row r="174" spans="1:13" ht="11.25">
      <c r="A174" s="80"/>
      <c r="B174" s="15"/>
      <c r="C174" s="15" t="s">
        <v>51</v>
      </c>
      <c r="D174" s="105">
        <v>38390.90907407407</v>
      </c>
      <c r="E174" s="84">
        <v>888516.6369663851</v>
      </c>
      <c r="F174" s="95">
        <v>1.748656646633147</v>
      </c>
      <c r="J174" s="83"/>
      <c r="K174" s="81"/>
      <c r="L174" s="84"/>
      <c r="M174" s="84"/>
    </row>
    <row r="175" spans="1:13" ht="11.25">
      <c r="A175" s="80"/>
      <c r="B175" s="15"/>
      <c r="C175" s="15" t="s">
        <v>232</v>
      </c>
      <c r="D175" s="105">
        <v>38390.91668981482</v>
      </c>
      <c r="E175" s="84">
        <v>572828.4431429848</v>
      </c>
      <c r="F175" s="95">
        <v>1.55013947223784</v>
      </c>
      <c r="J175" s="83"/>
      <c r="K175" s="81"/>
      <c r="L175" s="84"/>
      <c r="M175" s="84"/>
    </row>
    <row r="176" spans="1:13" ht="11.25">
      <c r="A176" s="80"/>
      <c r="B176" s="15"/>
      <c r="C176" s="15" t="s">
        <v>171</v>
      </c>
      <c r="D176" s="105">
        <v>38390.9243287037</v>
      </c>
      <c r="E176" s="84">
        <v>804100.0758827003</v>
      </c>
      <c r="F176" s="95">
        <v>4.37837456715834</v>
      </c>
      <c r="J176" s="83"/>
      <c r="K176" s="81"/>
      <c r="L176" s="84"/>
      <c r="M176" s="84"/>
    </row>
    <row r="177" spans="1:13" ht="11.25">
      <c r="A177" s="80"/>
      <c r="B177" s="15"/>
      <c r="C177" s="15" t="s">
        <v>53</v>
      </c>
      <c r="D177" s="105">
        <v>38390.931967592594</v>
      </c>
      <c r="E177" s="84">
        <v>975053.1486195232</v>
      </c>
      <c r="F177" s="95">
        <v>0.9008808015738445</v>
      </c>
      <c r="J177" s="83"/>
      <c r="K177" s="81"/>
      <c r="L177" s="84"/>
      <c r="M177" s="84"/>
    </row>
    <row r="178" spans="1:13" ht="11.25">
      <c r="A178" s="80"/>
      <c r="B178" s="15"/>
      <c r="C178" s="15" t="s">
        <v>54</v>
      </c>
      <c r="D178" s="105">
        <v>38390.93959490741</v>
      </c>
      <c r="E178" s="84">
        <v>1000907.4125814391</v>
      </c>
      <c r="F178" s="95">
        <v>3.738530191528123</v>
      </c>
      <c r="J178" s="83"/>
      <c r="K178" s="81"/>
      <c r="L178" s="84"/>
      <c r="M178" s="84"/>
    </row>
    <row r="179" spans="1:13" ht="11.25">
      <c r="A179" s="80"/>
      <c r="B179" s="15"/>
      <c r="C179" s="15" t="s">
        <v>50</v>
      </c>
      <c r="D179" s="105">
        <v>38390.947222222225</v>
      </c>
      <c r="E179" s="84">
        <v>569533.65249566</v>
      </c>
      <c r="F179" s="95">
        <v>1.8580924456164651</v>
      </c>
      <c r="J179" s="83"/>
      <c r="K179" s="81"/>
      <c r="L179" s="84"/>
      <c r="M179" s="84"/>
    </row>
    <row r="180" spans="1:13" ht="11.25">
      <c r="A180" s="80"/>
      <c r="B180" s="15"/>
      <c r="C180" s="15" t="s">
        <v>170</v>
      </c>
      <c r="D180" s="105">
        <v>38390.95484953704</v>
      </c>
      <c r="E180" s="84">
        <v>639544.2182389387</v>
      </c>
      <c r="F180" s="95">
        <v>4.387397682350266</v>
      </c>
      <c r="J180" s="83"/>
      <c r="K180" s="81"/>
      <c r="L180" s="84"/>
      <c r="M180" s="84"/>
    </row>
    <row r="181" spans="1:13" ht="11.25">
      <c r="A181" s="80"/>
      <c r="B181" s="15"/>
      <c r="C181" s="15" t="s">
        <v>55</v>
      </c>
      <c r="D181" s="105">
        <v>38390.96246527778</v>
      </c>
      <c r="E181" s="84">
        <v>871916.9339434538</v>
      </c>
      <c r="F181" s="95">
        <v>0.43276411014969496</v>
      </c>
      <c r="J181" s="83"/>
      <c r="K181" s="81"/>
      <c r="L181" s="84"/>
      <c r="M181" s="84"/>
    </row>
    <row r="182" spans="1:13" ht="11.25">
      <c r="A182" s="80"/>
      <c r="B182" s="15"/>
      <c r="C182" s="15" t="s">
        <v>168</v>
      </c>
      <c r="D182" s="105">
        <v>38390.97009259259</v>
      </c>
      <c r="E182" s="84">
        <v>3649536.6971130157</v>
      </c>
      <c r="F182" s="95">
        <v>1.5156286837373627</v>
      </c>
      <c r="J182" s="83"/>
      <c r="K182" s="81"/>
      <c r="L182" s="84"/>
      <c r="M182" s="84"/>
    </row>
    <row r="183" spans="1:13" ht="11.25">
      <c r="A183" s="80"/>
      <c r="B183" s="15"/>
      <c r="C183" s="15" t="s">
        <v>52</v>
      </c>
      <c r="D183" s="105">
        <v>38390.97770833333</v>
      </c>
      <c r="E183" s="84">
        <v>569221.253792719</v>
      </c>
      <c r="F183" s="95">
        <v>0.9331270666808241</v>
      </c>
      <c r="J183" s="83"/>
      <c r="K183" s="81"/>
      <c r="L183" s="84"/>
      <c r="M183" s="84"/>
    </row>
    <row r="184" spans="1:13" ht="11.25">
      <c r="A184" s="80"/>
      <c r="B184" s="15"/>
      <c r="C184" s="15" t="s">
        <v>57</v>
      </c>
      <c r="D184" s="105">
        <v>38390.985289351855</v>
      </c>
      <c r="E184" s="84">
        <v>787772.4853040006</v>
      </c>
      <c r="F184" s="95">
        <v>6.966303860308902</v>
      </c>
      <c r="J184" s="83"/>
      <c r="K184" s="81"/>
      <c r="L184" s="84"/>
      <c r="M184" s="84"/>
    </row>
    <row r="185" spans="1:13" ht="11.25">
      <c r="A185" s="80"/>
      <c r="B185" s="15"/>
      <c r="C185" s="15" t="s">
        <v>60</v>
      </c>
      <c r="D185" s="105">
        <v>38390.99288194445</v>
      </c>
      <c r="E185" s="84">
        <v>664195.7289992882</v>
      </c>
      <c r="F185" s="95">
        <v>1.1113836229483844</v>
      </c>
      <c r="J185" s="83"/>
      <c r="K185" s="81"/>
      <c r="L185" s="84"/>
      <c r="M185" s="84"/>
    </row>
    <row r="186" spans="1:13" ht="11.25">
      <c r="A186" s="80"/>
      <c r="B186" s="15"/>
      <c r="C186" s="74" t="s">
        <v>169</v>
      </c>
      <c r="D186" s="105">
        <v>38391.000451388885</v>
      </c>
      <c r="E186" s="84">
        <v>349306.72480994946</v>
      </c>
      <c r="F186" s="95">
        <v>1.8118474891064797</v>
      </c>
      <c r="J186" s="83"/>
      <c r="K186" s="81"/>
      <c r="L186" s="84"/>
      <c r="M186" s="84"/>
    </row>
    <row r="187" spans="1:13" ht="11.25">
      <c r="A187" s="80"/>
      <c r="C187" s="74" t="s">
        <v>92</v>
      </c>
      <c r="D187" s="105">
        <v>38391.008043981485</v>
      </c>
      <c r="E187" s="74">
        <v>627.0893678019203</v>
      </c>
      <c r="F187" s="97">
        <v>7.848291519208515</v>
      </c>
      <c r="J187" s="83"/>
      <c r="K187" s="81"/>
      <c r="L187" s="84"/>
      <c r="M187" s="84"/>
    </row>
    <row r="188" spans="1:13" ht="11.25">
      <c r="A188" s="80"/>
      <c r="C188" s="74" t="s">
        <v>93</v>
      </c>
      <c r="D188" s="105">
        <v>38391.015625</v>
      </c>
      <c r="E188" s="74">
        <v>4656583.098597329</v>
      </c>
      <c r="F188" s="97">
        <v>0.41498176625453814</v>
      </c>
      <c r="J188" s="83"/>
      <c r="K188" s="81"/>
      <c r="L188" s="84"/>
      <c r="M188" s="84"/>
    </row>
    <row r="189" spans="1:13" ht="11.25">
      <c r="A189" s="80"/>
      <c r="C189" s="74" t="s">
        <v>56</v>
      </c>
      <c r="D189" s="105">
        <v>38391.02321759259</v>
      </c>
      <c r="E189" s="74">
        <v>637383.7989214581</v>
      </c>
      <c r="F189" s="97">
        <v>1.502178590070387</v>
      </c>
      <c r="J189" s="83"/>
      <c r="K189" s="81"/>
      <c r="L189" s="84"/>
      <c r="M189" s="84"/>
    </row>
    <row r="190" spans="1:13" ht="11.25">
      <c r="A190" s="80"/>
      <c r="C190" s="74" t="s">
        <v>59</v>
      </c>
      <c r="D190" s="105">
        <v>38391.03082175926</v>
      </c>
      <c r="E190" s="74">
        <v>651065.0648867387</v>
      </c>
      <c r="F190" s="97">
        <v>6.028354086215697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111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112</v>
      </c>
      <c r="D197" s="105" t="s">
        <v>113</v>
      </c>
      <c r="E197" s="74" t="s">
        <v>114</v>
      </c>
      <c r="F197" s="97" t="s">
        <v>122</v>
      </c>
    </row>
    <row r="198" spans="1:13" ht="11.25">
      <c r="A198" s="80" t="s">
        <v>128</v>
      </c>
      <c r="C198" s="74" t="s">
        <v>118</v>
      </c>
      <c r="D198" s="105">
        <v>38390.79331018519</v>
      </c>
      <c r="E198" s="74">
        <v>263667.1809314092</v>
      </c>
      <c r="F198" s="97">
        <v>1.503124916873165</v>
      </c>
      <c r="J198" s="78"/>
      <c r="K198" s="78"/>
      <c r="L198" s="79"/>
      <c r="M198" s="79"/>
    </row>
    <row r="199" spans="1:13" ht="11.25">
      <c r="A199" s="80"/>
      <c r="C199" s="74" t="s">
        <v>12</v>
      </c>
      <c r="D199" s="105">
        <v>38390.80094907407</v>
      </c>
      <c r="E199" s="74">
        <v>9268.089910479883</v>
      </c>
      <c r="F199" s="97">
        <v>2.1773404524068285</v>
      </c>
      <c r="H199" s="82"/>
      <c r="J199" s="83"/>
      <c r="K199" s="81"/>
      <c r="L199" s="84"/>
      <c r="M199" s="84"/>
    </row>
    <row r="200" spans="1:13" ht="11.25">
      <c r="A200" s="80"/>
      <c r="C200" s="74" t="s">
        <v>13</v>
      </c>
      <c r="D200" s="105">
        <v>38390.80857638889</v>
      </c>
      <c r="E200" s="74">
        <v>264315.72032864887</v>
      </c>
      <c r="F200" s="97">
        <v>1.0949382713547824</v>
      </c>
      <c r="J200" s="83"/>
      <c r="K200" s="81"/>
      <c r="L200" s="84"/>
      <c r="M200" s="84"/>
    </row>
    <row r="201" spans="1:13" ht="11.25">
      <c r="A201" s="80"/>
      <c r="C201" s="74" t="s">
        <v>157</v>
      </c>
      <c r="D201" s="105">
        <v>38390.81621527778</v>
      </c>
      <c r="E201" s="74">
        <v>270001.4805903435</v>
      </c>
      <c r="F201" s="97">
        <v>1.6589252995780708</v>
      </c>
      <c r="J201" s="83"/>
      <c r="K201" s="81"/>
      <c r="L201" s="84"/>
      <c r="M201" s="84"/>
    </row>
    <row r="202" spans="1:13" ht="11.25">
      <c r="A202" s="80"/>
      <c r="C202" s="74" t="s">
        <v>5</v>
      </c>
      <c r="D202" s="105">
        <v>38390.823842592596</v>
      </c>
      <c r="E202" s="74">
        <v>198526.84490076703</v>
      </c>
      <c r="F202" s="97">
        <v>0.7566477183214739</v>
      </c>
      <c r="J202" s="83"/>
      <c r="K202" s="81"/>
      <c r="L202" s="84"/>
      <c r="M202" s="84"/>
    </row>
    <row r="203" spans="1:13" ht="11.25">
      <c r="A203" s="80"/>
      <c r="C203" s="74" t="s">
        <v>45</v>
      </c>
      <c r="D203" s="105">
        <v>38390.83146990741</v>
      </c>
      <c r="E203" s="74">
        <v>204388.8844545707</v>
      </c>
      <c r="F203" s="97">
        <v>1.6324624025593235</v>
      </c>
      <c r="J203" s="83"/>
      <c r="K203" s="81"/>
      <c r="L203" s="84"/>
      <c r="M203" s="84"/>
    </row>
    <row r="204" spans="1:13" ht="11.25">
      <c r="A204" s="80"/>
      <c r="C204" s="74" t="s">
        <v>154</v>
      </c>
      <c r="D204" s="105">
        <v>38390.839108796295</v>
      </c>
      <c r="E204" s="74">
        <v>274344.47787650424</v>
      </c>
      <c r="F204" s="97">
        <v>1.8296856142114968</v>
      </c>
      <c r="J204" s="83"/>
      <c r="K204" s="81"/>
      <c r="L204" s="84"/>
      <c r="M204" s="84"/>
    </row>
    <row r="205" spans="1:13" ht="11.25">
      <c r="A205" s="80"/>
      <c r="C205" s="74" t="s">
        <v>44</v>
      </c>
      <c r="D205" s="105">
        <v>38390.846724537034</v>
      </c>
      <c r="E205" s="74">
        <v>181732.42402744293</v>
      </c>
      <c r="F205" s="97">
        <v>7.569039958070594</v>
      </c>
      <c r="J205" s="83"/>
      <c r="K205" s="81"/>
      <c r="L205" s="84"/>
      <c r="M205" s="84"/>
    </row>
    <row r="206" spans="1:13" ht="11.25">
      <c r="A206" s="80"/>
      <c r="C206" s="74" t="s">
        <v>47</v>
      </c>
      <c r="D206" s="105">
        <v>38390.854363425926</v>
      </c>
      <c r="E206" s="74">
        <v>176578.6462632008</v>
      </c>
      <c r="F206" s="97">
        <v>1.8472464537946325</v>
      </c>
      <c r="J206" s="83"/>
      <c r="K206" s="81"/>
      <c r="L206" s="84"/>
      <c r="M206" s="84"/>
    </row>
    <row r="207" spans="1:13" ht="11.25">
      <c r="A207" s="80"/>
      <c r="C207" s="74" t="s">
        <v>48</v>
      </c>
      <c r="D207" s="105">
        <v>38390.861979166664</v>
      </c>
      <c r="E207" s="74">
        <v>126789.65662884587</v>
      </c>
      <c r="F207" s="97">
        <v>1.9330457088510038</v>
      </c>
      <c r="J207" s="83"/>
      <c r="K207" s="81"/>
      <c r="L207" s="84"/>
      <c r="M207" s="84"/>
    </row>
    <row r="208" spans="1:13" ht="11.25">
      <c r="A208" s="80"/>
      <c r="C208" s="74" t="s">
        <v>158</v>
      </c>
      <c r="D208" s="105">
        <v>38390.86960648148</v>
      </c>
      <c r="E208" s="74">
        <v>177743.76451818272</v>
      </c>
      <c r="F208" s="97">
        <v>1.3875413567725632</v>
      </c>
      <c r="J208" s="83"/>
      <c r="K208" s="81"/>
      <c r="L208" s="84"/>
      <c r="M208" s="84"/>
    </row>
    <row r="209" spans="1:13" ht="11.25">
      <c r="A209" s="80"/>
      <c r="C209" s="74" t="s">
        <v>6</v>
      </c>
      <c r="D209" s="105">
        <v>38390.877233796295</v>
      </c>
      <c r="E209" s="74">
        <v>296930.9039085706</v>
      </c>
      <c r="F209" s="97">
        <v>2.9963410374678223</v>
      </c>
      <c r="J209" s="83"/>
      <c r="K209" s="81"/>
      <c r="L209" s="84"/>
      <c r="M209" s="84"/>
    </row>
    <row r="210" spans="1:13" ht="11.25">
      <c r="A210" s="80"/>
      <c r="C210" s="74" t="s">
        <v>156</v>
      </c>
      <c r="D210" s="105">
        <v>38390.88486111111</v>
      </c>
      <c r="E210" s="74">
        <v>195509.12413009006</v>
      </c>
      <c r="F210" s="97">
        <v>3.0576788677104103</v>
      </c>
      <c r="J210" s="83"/>
      <c r="K210" s="81"/>
      <c r="L210" s="84"/>
      <c r="M210" s="84"/>
    </row>
    <row r="211" spans="1:13" ht="11.25">
      <c r="A211" s="80"/>
      <c r="C211" s="74" t="s">
        <v>49</v>
      </c>
      <c r="D211" s="105">
        <v>38390.892488425925</v>
      </c>
      <c r="E211" s="74">
        <v>186931.67868979898</v>
      </c>
      <c r="F211" s="97">
        <v>3.069513441597932</v>
      </c>
      <c r="J211" s="83"/>
      <c r="K211" s="81"/>
      <c r="L211" s="84"/>
      <c r="M211" s="84"/>
    </row>
    <row r="212" spans="1:13" ht="11.25">
      <c r="A212" s="80"/>
      <c r="C212" s="74" t="s">
        <v>46</v>
      </c>
      <c r="D212" s="105">
        <v>38390.90011574074</v>
      </c>
      <c r="E212" s="74">
        <v>170519.13869706792</v>
      </c>
      <c r="F212" s="97">
        <v>2.11690347095389</v>
      </c>
      <c r="J212" s="83"/>
      <c r="K212" s="81"/>
      <c r="L212" s="84"/>
      <c r="M212" s="84"/>
    </row>
    <row r="213" spans="1:13" ht="11.25">
      <c r="A213" s="80"/>
      <c r="C213" s="74" t="s">
        <v>51</v>
      </c>
      <c r="D213" s="105">
        <v>38390.90773148148</v>
      </c>
      <c r="E213" s="74">
        <v>197532.60382000607</v>
      </c>
      <c r="F213" s="97">
        <v>0.5994816986587803</v>
      </c>
      <c r="J213" s="83"/>
      <c r="K213" s="81"/>
      <c r="L213" s="84"/>
      <c r="M213" s="84"/>
    </row>
    <row r="214" spans="1:13" ht="11.25">
      <c r="A214" s="80"/>
      <c r="C214" s="74" t="s">
        <v>232</v>
      </c>
      <c r="D214" s="105">
        <v>38390.91533564815</v>
      </c>
      <c r="E214" s="74">
        <v>286757.3407921791</v>
      </c>
      <c r="F214" s="97">
        <v>0.9416399696721511</v>
      </c>
      <c r="J214" s="83"/>
      <c r="K214" s="81"/>
      <c r="L214" s="84"/>
      <c r="M214" s="84"/>
    </row>
    <row r="215" spans="1:13" ht="11.25">
      <c r="A215" s="80"/>
      <c r="C215" s="74" t="s">
        <v>171</v>
      </c>
      <c r="D215" s="105">
        <v>38390.92297453704</v>
      </c>
      <c r="E215" s="74">
        <v>295652.71200784046</v>
      </c>
      <c r="F215" s="97">
        <v>3.8631247182366764</v>
      </c>
      <c r="J215" s="83"/>
      <c r="K215" s="81"/>
      <c r="L215" s="84"/>
      <c r="M215" s="84"/>
    </row>
    <row r="216" spans="1:13" ht="11.25">
      <c r="A216" s="80"/>
      <c r="C216" s="74" t="s">
        <v>53</v>
      </c>
      <c r="D216" s="105">
        <v>38390.930613425924</v>
      </c>
      <c r="E216" s="74">
        <v>187444.84489329654</v>
      </c>
      <c r="F216" s="97">
        <v>7.104791488972239</v>
      </c>
      <c r="J216" s="83"/>
      <c r="K216" s="81"/>
      <c r="L216" s="84"/>
      <c r="M216" s="84"/>
    </row>
    <row r="217" spans="1:13" ht="11.25">
      <c r="A217" s="80"/>
      <c r="C217" s="74" t="s">
        <v>54</v>
      </c>
      <c r="D217" s="105">
        <v>38390.93824074074</v>
      </c>
      <c r="E217" s="74">
        <v>133861.0824521395</v>
      </c>
      <c r="F217" s="97">
        <v>1.9021716825171069</v>
      </c>
      <c r="J217" s="83"/>
      <c r="K217" s="81"/>
      <c r="L217" s="84"/>
      <c r="M217" s="84"/>
    </row>
    <row r="218" spans="1:13" ht="11.25">
      <c r="A218" s="80"/>
      <c r="C218" s="74" t="s">
        <v>50</v>
      </c>
      <c r="D218" s="105">
        <v>38390.945868055554</v>
      </c>
      <c r="E218" s="74">
        <v>310777.7127205531</v>
      </c>
      <c r="F218" s="97">
        <v>2.017500889566405</v>
      </c>
      <c r="J218" s="83"/>
      <c r="K218" s="81"/>
      <c r="L218" s="84"/>
      <c r="M218" s="84"/>
    </row>
    <row r="219" spans="1:13" ht="11.25">
      <c r="A219" s="80"/>
      <c r="C219" s="74" t="s">
        <v>170</v>
      </c>
      <c r="D219" s="105">
        <v>38390.95349537037</v>
      </c>
      <c r="E219" s="74">
        <v>350923.79500198364</v>
      </c>
      <c r="F219" s="97">
        <v>1.8275351807174278</v>
      </c>
      <c r="J219" s="83"/>
      <c r="K219" s="81"/>
      <c r="L219" s="84"/>
      <c r="M219" s="84"/>
    </row>
    <row r="220" spans="1:13" ht="11.25">
      <c r="A220" s="80"/>
      <c r="C220" s="74" t="s">
        <v>55</v>
      </c>
      <c r="D220" s="105">
        <v>38390.961122685185</v>
      </c>
      <c r="E220" s="74">
        <v>266635.4063410759</v>
      </c>
      <c r="F220" s="97">
        <v>1.118646777771804</v>
      </c>
      <c r="J220" s="83"/>
      <c r="K220" s="81"/>
      <c r="L220" s="84"/>
      <c r="M220" s="84"/>
    </row>
    <row r="221" spans="1:13" ht="11.25">
      <c r="A221" s="80"/>
      <c r="C221" s="74" t="s">
        <v>168</v>
      </c>
      <c r="D221" s="105">
        <v>38390.96873842592</v>
      </c>
      <c r="E221" s="74">
        <v>240553.86112173396</v>
      </c>
      <c r="F221" s="97">
        <v>1.8403231331029486</v>
      </c>
      <c r="J221" s="83"/>
      <c r="K221" s="81"/>
      <c r="L221" s="84"/>
      <c r="M221" s="84"/>
    </row>
    <row r="222" spans="1:13" ht="11.25">
      <c r="A222" s="80"/>
      <c r="C222" s="74" t="s">
        <v>52</v>
      </c>
      <c r="D222" s="105">
        <v>38390.97636574074</v>
      </c>
      <c r="E222" s="74">
        <v>170968.43979748088</v>
      </c>
      <c r="F222" s="97">
        <v>0.13088348330283622</v>
      </c>
      <c r="J222" s="83"/>
      <c r="K222" s="81"/>
      <c r="L222" s="84"/>
      <c r="M222" s="84"/>
    </row>
    <row r="223" spans="1:13" ht="11.25">
      <c r="A223" s="80"/>
      <c r="C223" s="74" t="s">
        <v>57</v>
      </c>
      <c r="D223" s="105">
        <v>38390.98394675926</v>
      </c>
      <c r="E223" s="74">
        <v>212685.1426339944</v>
      </c>
      <c r="F223" s="97">
        <v>0.8793719379846854</v>
      </c>
      <c r="J223" s="83"/>
      <c r="K223" s="81"/>
      <c r="L223" s="84"/>
      <c r="M223" s="84"/>
    </row>
    <row r="224" spans="1:13" ht="11.25">
      <c r="A224" s="80"/>
      <c r="C224" s="74" t="s">
        <v>60</v>
      </c>
      <c r="D224" s="105">
        <v>38390.991527777776</v>
      </c>
      <c r="E224" s="74">
        <v>307926.093176047</v>
      </c>
      <c r="F224" s="97">
        <v>3.3080343378189245</v>
      </c>
      <c r="J224" s="83"/>
      <c r="K224" s="81"/>
      <c r="L224" s="84"/>
      <c r="M224" s="84"/>
    </row>
    <row r="225" spans="1:13" ht="11.25">
      <c r="A225" s="80"/>
      <c r="C225" s="74" t="s">
        <v>169</v>
      </c>
      <c r="D225" s="105">
        <v>38390.9991087963</v>
      </c>
      <c r="E225" s="74">
        <v>216512.01293063164</v>
      </c>
      <c r="F225" s="97">
        <v>3.007697299885835</v>
      </c>
      <c r="J225" s="83"/>
      <c r="K225" s="81"/>
      <c r="L225" s="84"/>
      <c r="M225" s="84"/>
    </row>
    <row r="226" spans="1:13" ht="11.25">
      <c r="A226" s="80"/>
      <c r="C226" s="74" t="s">
        <v>92</v>
      </c>
      <c r="D226" s="105">
        <v>38391.00670138889</v>
      </c>
      <c r="E226" s="74">
        <v>11163.242351155728</v>
      </c>
      <c r="F226" s="97">
        <v>2.2818739651180486</v>
      </c>
      <c r="J226" s="83"/>
      <c r="K226" s="81"/>
      <c r="L226" s="84"/>
      <c r="M226" s="84"/>
    </row>
    <row r="227" spans="1:6" ht="11.25">
      <c r="A227" s="80"/>
      <c r="C227" s="74" t="s">
        <v>93</v>
      </c>
      <c r="D227" s="105">
        <v>38391.01427083334</v>
      </c>
      <c r="E227" s="74">
        <v>242677.2050031026</v>
      </c>
      <c r="F227" s="97">
        <v>2.4745733468492044</v>
      </c>
    </row>
    <row r="228" spans="1:13" ht="11.25">
      <c r="A228" s="80"/>
      <c r="C228" s="74" t="s">
        <v>56</v>
      </c>
      <c r="D228" s="105">
        <v>38391.021875</v>
      </c>
      <c r="E228" s="74">
        <v>326418.3499447505</v>
      </c>
      <c r="F228" s="97">
        <v>2.5435508791237886</v>
      </c>
      <c r="H228" s="83"/>
      <c r="M228" s="77"/>
    </row>
    <row r="229" spans="1:6" ht="11.25">
      <c r="A229" s="80"/>
      <c r="C229" s="74" t="s">
        <v>59</v>
      </c>
      <c r="D229" s="105">
        <v>38391.02947916667</v>
      </c>
      <c r="E229" s="74">
        <v>337954.7617845535</v>
      </c>
      <c r="F229" s="97">
        <v>0.7201170928148666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111</v>
      </c>
    </row>
    <row r="234" ht="11.25">
      <c r="A234" s="80"/>
    </row>
    <row r="235" ht="11.25">
      <c r="A235" s="80"/>
    </row>
    <row r="236" spans="1:6" ht="11.25">
      <c r="A236" s="80"/>
      <c r="C236" s="74" t="s">
        <v>112</v>
      </c>
      <c r="D236" s="105" t="s">
        <v>113</v>
      </c>
      <c r="E236" s="74" t="s">
        <v>114</v>
      </c>
      <c r="F236" s="97" t="s">
        <v>122</v>
      </c>
    </row>
    <row r="237" spans="1:6" ht="11.25">
      <c r="A237" s="80" t="s">
        <v>104</v>
      </c>
      <c r="C237" s="74" t="s">
        <v>118</v>
      </c>
      <c r="D237" s="105">
        <v>38390.797002314815</v>
      </c>
      <c r="E237" s="74">
        <v>282698.4805196126</v>
      </c>
      <c r="F237" s="97">
        <v>3.3324964197103855</v>
      </c>
    </row>
    <row r="238" spans="1:6" ht="11.25">
      <c r="A238" s="80"/>
      <c r="C238" s="74" t="s">
        <v>12</v>
      </c>
      <c r="D238" s="105">
        <v>38390.8046412037</v>
      </c>
      <c r="E238" s="74">
        <v>4443.622564660695</v>
      </c>
      <c r="F238" s="97">
        <v>1.2673510276496311</v>
      </c>
    </row>
    <row r="239" spans="1:6" ht="11.25">
      <c r="A239" s="80"/>
      <c r="C239" s="74" t="s">
        <v>13</v>
      </c>
      <c r="D239" s="105">
        <v>38390.81228009259</v>
      </c>
      <c r="E239" s="74">
        <v>228996.10446230572</v>
      </c>
      <c r="F239" s="97">
        <v>4.278162903832367</v>
      </c>
    </row>
    <row r="240" spans="1:6" ht="11.25">
      <c r="A240" s="80"/>
      <c r="C240" s="74" t="s">
        <v>157</v>
      </c>
      <c r="D240" s="105">
        <v>38390.81990740741</v>
      </c>
      <c r="E240" s="74">
        <v>295327.4537410736</v>
      </c>
      <c r="F240" s="97">
        <v>3.700533813162479</v>
      </c>
    </row>
    <row r="241" spans="1:6" ht="11.25">
      <c r="A241" s="80"/>
      <c r="C241" s="74" t="s">
        <v>5</v>
      </c>
      <c r="D241" s="105">
        <v>38390.82753472222</v>
      </c>
      <c r="E241" s="74">
        <v>7493.766292468024</v>
      </c>
      <c r="F241" s="97">
        <v>1.8510682907279012</v>
      </c>
    </row>
    <row r="242" spans="1:6" ht="11.25">
      <c r="A242" s="80"/>
      <c r="C242" s="74" t="s">
        <v>45</v>
      </c>
      <c r="D242" s="105">
        <v>38390.835173611114</v>
      </c>
      <c r="E242" s="74">
        <v>126964.9135258595</v>
      </c>
      <c r="F242" s="97">
        <v>1.1952356863648503</v>
      </c>
    </row>
    <row r="243" spans="1:6" ht="11.25">
      <c r="A243" s="80"/>
      <c r="C243" s="74" t="s">
        <v>154</v>
      </c>
      <c r="D243" s="105">
        <v>38390.84278935185</v>
      </c>
      <c r="E243" s="74">
        <v>281258.50509850186</v>
      </c>
      <c r="F243" s="97">
        <v>0.5369076083323563</v>
      </c>
    </row>
    <row r="244" spans="1:6" ht="11.25">
      <c r="A244" s="80"/>
      <c r="C244" s="74" t="s">
        <v>44</v>
      </c>
      <c r="D244" s="105">
        <v>38390.85041666667</v>
      </c>
      <c r="E244" s="74">
        <v>98475.56282325587</v>
      </c>
      <c r="F244" s="97">
        <v>1.5260176357123896</v>
      </c>
    </row>
    <row r="245" spans="1:6" ht="11.25">
      <c r="A245" s="80"/>
      <c r="C245" s="74" t="s">
        <v>47</v>
      </c>
      <c r="D245" s="105">
        <v>38390.85805555555</v>
      </c>
      <c r="E245" s="74">
        <v>212135.53926936787</v>
      </c>
      <c r="F245" s="97">
        <v>0.8774901900983473</v>
      </c>
    </row>
    <row r="246" spans="1:6" ht="11.25">
      <c r="A246" s="80"/>
      <c r="C246" s="74" t="s">
        <v>48</v>
      </c>
      <c r="D246" s="105">
        <v>38390.86568287037</v>
      </c>
      <c r="E246" s="74">
        <v>579692.3078978851</v>
      </c>
      <c r="F246" s="97">
        <v>2.3296900881127476</v>
      </c>
    </row>
    <row r="247" spans="1:6" ht="11.25">
      <c r="A247" s="80"/>
      <c r="C247" s="74" t="s">
        <v>158</v>
      </c>
      <c r="D247" s="105">
        <v>38390.87329861111</v>
      </c>
      <c r="E247" s="74">
        <v>425966.0829100609</v>
      </c>
      <c r="F247" s="97">
        <v>2.344229492282105</v>
      </c>
    </row>
    <row r="248" spans="1:6" ht="11.25">
      <c r="A248" s="80"/>
      <c r="C248" s="74" t="s">
        <v>6</v>
      </c>
      <c r="D248" s="105">
        <v>38390.88092592593</v>
      </c>
      <c r="E248" s="74">
        <v>289755.01414426224</v>
      </c>
      <c r="F248" s="97">
        <v>1.4422910603941042</v>
      </c>
    </row>
    <row r="249" spans="1:6" ht="11.25">
      <c r="A249" s="80"/>
      <c r="C249" s="74" t="s">
        <v>156</v>
      </c>
      <c r="D249" s="105">
        <v>38390.888553240744</v>
      </c>
      <c r="E249" s="74">
        <v>5140.587743465789</v>
      </c>
      <c r="F249" s="97">
        <v>0.7358077198887595</v>
      </c>
    </row>
    <row r="250" spans="1:6" ht="11.25">
      <c r="A250" s="80"/>
      <c r="C250" s="74" t="s">
        <v>49</v>
      </c>
      <c r="D250" s="105">
        <v>38390.89618055556</v>
      </c>
      <c r="E250" s="74">
        <v>327973.02398872375</v>
      </c>
      <c r="F250" s="97">
        <v>0.9126283324717939</v>
      </c>
    </row>
    <row r="251" spans="1:6" ht="11.25">
      <c r="A251" s="80"/>
      <c r="C251" s="74" t="s">
        <v>46</v>
      </c>
      <c r="D251" s="105">
        <v>38390.9037962963</v>
      </c>
      <c r="E251" s="74">
        <v>358583.5418281555</v>
      </c>
      <c r="F251" s="97">
        <v>4.395247984279688</v>
      </c>
    </row>
    <row r="252" spans="1:6" ht="11.25">
      <c r="A252" s="80"/>
      <c r="C252" s="74" t="s">
        <v>51</v>
      </c>
      <c r="D252" s="105">
        <v>38390.911412037036</v>
      </c>
      <c r="E252" s="74">
        <v>199185.7389421463</v>
      </c>
      <c r="F252" s="97">
        <v>1.9769272607720902</v>
      </c>
    </row>
    <row r="253" spans="1:6" ht="11.25">
      <c r="A253" s="80"/>
      <c r="C253" s="74" t="s">
        <v>232</v>
      </c>
      <c r="D253" s="105">
        <v>38390.91903935185</v>
      </c>
      <c r="E253" s="74">
        <v>302762.45611461</v>
      </c>
      <c r="F253" s="97">
        <v>0.8707438448014091</v>
      </c>
    </row>
    <row r="254" spans="1:6" ht="11.25">
      <c r="A254" s="80"/>
      <c r="C254" s="74" t="s">
        <v>171</v>
      </c>
      <c r="D254" s="105">
        <v>38390.92667824074</v>
      </c>
      <c r="E254" s="74">
        <v>236847.10583623248</v>
      </c>
      <c r="F254" s="97">
        <v>1.5121891893768475</v>
      </c>
    </row>
    <row r="255" spans="1:6" ht="11.25">
      <c r="A255" s="80"/>
      <c r="C255" s="74" t="s">
        <v>53</v>
      </c>
      <c r="D255" s="105">
        <v>38390.93431712963</v>
      </c>
      <c r="E255" s="74">
        <v>207636.61240228015</v>
      </c>
      <c r="F255" s="97">
        <v>0.9616289756395459</v>
      </c>
    </row>
    <row r="256" spans="1:6" ht="11.25">
      <c r="A256" s="80"/>
      <c r="C256" s="74" t="s">
        <v>54</v>
      </c>
      <c r="D256" s="105">
        <v>38390.94194444444</v>
      </c>
      <c r="E256" s="74">
        <v>285891.6066668828</v>
      </c>
      <c r="F256" s="97">
        <v>4.872322465485268</v>
      </c>
    </row>
    <row r="257" spans="1:6" ht="11.25">
      <c r="A257" s="80"/>
      <c r="C257" s="74" t="s">
        <v>50</v>
      </c>
      <c r="D257" s="105">
        <v>38390.94956018519</v>
      </c>
      <c r="E257" s="74">
        <v>364929.67026233673</v>
      </c>
      <c r="F257" s="97">
        <v>2.437239343970503</v>
      </c>
    </row>
    <row r="258" spans="1:6" ht="11.25">
      <c r="A258" s="80"/>
      <c r="C258" s="74" t="s">
        <v>170</v>
      </c>
      <c r="D258" s="105">
        <v>38390.9571875</v>
      </c>
      <c r="E258" s="74">
        <v>369076.6536412239</v>
      </c>
      <c r="F258" s="97">
        <v>4.1961532591247455</v>
      </c>
    </row>
    <row r="259" spans="1:6" ht="11.25">
      <c r="A259" s="80"/>
      <c r="C259" s="74" t="s">
        <v>55</v>
      </c>
      <c r="D259" s="105">
        <v>38390.96481481481</v>
      </c>
      <c r="E259" s="74">
        <v>327507.1026759142</v>
      </c>
      <c r="F259" s="97">
        <v>4.368173260924839</v>
      </c>
    </row>
    <row r="260" spans="1:6" ht="11.25">
      <c r="A260" s="80"/>
      <c r="C260" s="74" t="s">
        <v>168</v>
      </c>
      <c r="D260" s="105">
        <v>38390.97243055556</v>
      </c>
      <c r="E260" s="74">
        <v>8314.274014433226</v>
      </c>
      <c r="F260" s="97">
        <v>0.6995831499887379</v>
      </c>
    </row>
    <row r="261" spans="1:6" ht="11.25">
      <c r="A261" s="80"/>
      <c r="C261" s="74" t="s">
        <v>52</v>
      </c>
      <c r="D261" s="105">
        <v>38390.98003472222</v>
      </c>
      <c r="E261" s="74">
        <v>458743.3487412123</v>
      </c>
      <c r="F261" s="97">
        <v>6.756046933800925</v>
      </c>
    </row>
    <row r="262" spans="1:6" ht="11.25">
      <c r="A262" s="80"/>
      <c r="C262" s="74" t="s">
        <v>57</v>
      </c>
      <c r="D262" s="105">
        <v>38390.98761574074</v>
      </c>
      <c r="E262" s="74">
        <v>325874.7194371229</v>
      </c>
      <c r="F262" s="97">
        <v>10.327250310887017</v>
      </c>
    </row>
    <row r="263" spans="1:6" ht="11.25">
      <c r="A263" s="80"/>
      <c r="C263" s="74" t="s">
        <v>60</v>
      </c>
      <c r="D263" s="105">
        <v>38390.99519675926</v>
      </c>
      <c r="E263" s="74">
        <v>308157.20535262424</v>
      </c>
      <c r="F263" s="97">
        <v>3.244394462885614</v>
      </c>
    </row>
    <row r="264" spans="1:6" ht="11.25">
      <c r="A264" s="80"/>
      <c r="C264" s="74" t="s">
        <v>169</v>
      </c>
      <c r="D264" s="105">
        <v>38391.00278935185</v>
      </c>
      <c r="E264" s="74">
        <v>536358.4978218084</v>
      </c>
      <c r="F264" s="97">
        <v>1.279797775877915</v>
      </c>
    </row>
    <row r="265" spans="1:6" ht="11.25">
      <c r="A265" s="80"/>
      <c r="C265" s="74" t="s">
        <v>92</v>
      </c>
      <c r="D265" s="105">
        <v>38391.010347222225</v>
      </c>
      <c r="E265" s="74">
        <v>4782.134581704624</v>
      </c>
      <c r="F265" s="97">
        <v>4.163409773643718</v>
      </c>
    </row>
    <row r="266" spans="1:6" ht="11.25">
      <c r="A266" s="80"/>
      <c r="C266" s="74" t="s">
        <v>93</v>
      </c>
      <c r="D266" s="105">
        <v>38391.017962962964</v>
      </c>
      <c r="E266" s="74">
        <v>6533.496598047204</v>
      </c>
      <c r="F266" s="97">
        <v>4.622406243500259</v>
      </c>
    </row>
    <row r="267" spans="1:6" ht="11.25">
      <c r="A267" s="80"/>
      <c r="C267" s="74" t="s">
        <v>56</v>
      </c>
      <c r="D267" s="105">
        <v>38391.025555555556</v>
      </c>
      <c r="E267" s="74">
        <v>345688.78403266275</v>
      </c>
      <c r="F267" s="97">
        <v>7.8674964447583555</v>
      </c>
    </row>
    <row r="268" spans="1:6" ht="11.25">
      <c r="A268" s="80"/>
      <c r="C268" s="74" t="s">
        <v>59</v>
      </c>
      <c r="D268" s="105">
        <v>38391.033171296294</v>
      </c>
      <c r="E268" s="74">
        <v>366388.8303667704</v>
      </c>
      <c r="F268" s="97">
        <v>3.139178477902038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111</v>
      </c>
    </row>
    <row r="273" ht="11.25">
      <c r="A273" s="80"/>
    </row>
    <row r="274" ht="11.25">
      <c r="A274" s="80"/>
    </row>
    <row r="275" spans="1:6" ht="11.25">
      <c r="A275" s="80"/>
      <c r="C275" s="74" t="s">
        <v>112</v>
      </c>
      <c r="D275" s="105" t="s">
        <v>113</v>
      </c>
      <c r="E275" s="74" t="s">
        <v>114</v>
      </c>
      <c r="F275" s="97" t="s">
        <v>122</v>
      </c>
    </row>
    <row r="276" spans="1:6" ht="11.25">
      <c r="A276" s="80" t="s">
        <v>159</v>
      </c>
      <c r="C276" s="74" t="s">
        <v>118</v>
      </c>
      <c r="D276" s="105">
        <v>38390.79215277778</v>
      </c>
      <c r="E276" s="74">
        <v>116.08938157045215</v>
      </c>
      <c r="F276" s="97">
        <v>16.958206305114434</v>
      </c>
    </row>
    <row r="277" spans="1:6" ht="11.25">
      <c r="A277" s="80"/>
      <c r="C277" s="74" t="s">
        <v>12</v>
      </c>
      <c r="D277" s="105">
        <v>38390.799791666665</v>
      </c>
      <c r="E277" s="74">
        <v>17.208255741824434</v>
      </c>
      <c r="F277" s="97">
        <v>73.33357693741064</v>
      </c>
    </row>
    <row r="278" spans="1:6" ht="11.25">
      <c r="A278" s="80"/>
      <c r="C278" s="74" t="s">
        <v>13</v>
      </c>
      <c r="D278" s="105">
        <v>38390.80741898148</v>
      </c>
      <c r="E278" s="74">
        <v>24.44558889506365</v>
      </c>
      <c r="F278" s="97">
        <v>57.02217456446573</v>
      </c>
    </row>
    <row r="279" spans="1:6" ht="11.25">
      <c r="A279" s="80"/>
      <c r="C279" s="74" t="s">
        <v>157</v>
      </c>
      <c r="D279" s="105">
        <v>38390.81505787037</v>
      </c>
      <c r="E279" s="74">
        <v>160.42848162042569</v>
      </c>
      <c r="F279" s="97">
        <v>6.3853485244647405</v>
      </c>
    </row>
    <row r="280" spans="1:6" ht="11.25">
      <c r="A280" s="80"/>
      <c r="C280" s="74" t="s">
        <v>5</v>
      </c>
      <c r="D280" s="105">
        <v>38390.822696759256</v>
      </c>
      <c r="E280" s="74">
        <v>11.964291065362467</v>
      </c>
      <c r="F280" s="97">
        <v>209.1835187553853</v>
      </c>
    </row>
    <row r="281" spans="1:6" ht="11.25">
      <c r="A281" s="80"/>
      <c r="C281" s="74" t="s">
        <v>45</v>
      </c>
      <c r="D281" s="105">
        <v>38390.83032407407</v>
      </c>
      <c r="E281" s="74">
        <v>41.78749598875427</v>
      </c>
      <c r="F281" s="97">
        <v>59.02090714326348</v>
      </c>
    </row>
    <row r="282" spans="1:6" ht="11.25">
      <c r="A282" s="80"/>
      <c r="C282" s="74" t="s">
        <v>154</v>
      </c>
      <c r="D282" s="105">
        <v>38390.83793981482</v>
      </c>
      <c r="E282" s="74">
        <v>129.90802783498896</v>
      </c>
      <c r="F282" s="97">
        <v>2.340222972866343</v>
      </c>
    </row>
    <row r="283" spans="1:6" ht="11.25">
      <c r="A283" s="80"/>
      <c r="C283" s="74" t="s">
        <v>44</v>
      </c>
      <c r="D283" s="105">
        <v>38390.84556712963</v>
      </c>
      <c r="E283" s="74">
        <v>30.04217219977882</v>
      </c>
      <c r="F283" s="97">
        <v>56.660565693207744</v>
      </c>
    </row>
    <row r="284" spans="1:6" ht="11.25">
      <c r="A284" s="80"/>
      <c r="C284" s="74" t="s">
        <v>47</v>
      </c>
      <c r="D284" s="105">
        <v>38390.85320601852</v>
      </c>
      <c r="E284" s="74">
        <v>13.710687274102893</v>
      </c>
      <c r="F284" s="97">
        <v>205.50536596057233</v>
      </c>
    </row>
    <row r="285" spans="1:6" ht="11.25">
      <c r="A285" s="80"/>
      <c r="C285" s="74" t="s">
        <v>48</v>
      </c>
      <c r="D285" s="105">
        <v>38390.86082175926</v>
      </c>
      <c r="E285" s="74">
        <v>513.1199016564092</v>
      </c>
      <c r="F285" s="97">
        <v>13.104799224091057</v>
      </c>
    </row>
    <row r="286" spans="1:6" ht="11.25">
      <c r="A286" s="80"/>
      <c r="C286" s="74" t="s">
        <v>158</v>
      </c>
      <c r="D286" s="105">
        <v>38390.86844907407</v>
      </c>
      <c r="E286" s="74">
        <v>74.52501219891771</v>
      </c>
      <c r="F286" s="97">
        <v>9.718341227722169</v>
      </c>
    </row>
    <row r="287" spans="1:6" ht="11.25">
      <c r="A287" s="80"/>
      <c r="C287" s="74" t="s">
        <v>6</v>
      </c>
      <c r="D287" s="105">
        <v>38390.876076388886</v>
      </c>
      <c r="E287" s="74">
        <v>141.04323302124888</v>
      </c>
      <c r="F287" s="97">
        <v>14.474487027777275</v>
      </c>
    </row>
    <row r="288" spans="1:6" ht="11.25">
      <c r="A288" s="80"/>
      <c r="C288" s="74" t="s">
        <v>156</v>
      </c>
      <c r="D288" s="105">
        <v>38390.8837037037</v>
      </c>
      <c r="E288" s="74">
        <v>31.08763371004066</v>
      </c>
      <c r="F288" s="97">
        <v>19.232405573257584</v>
      </c>
    </row>
    <row r="289" spans="1:6" ht="11.25">
      <c r="A289" s="80"/>
      <c r="C289" s="74" t="s">
        <v>49</v>
      </c>
      <c r="D289" s="105">
        <v>38390.89131944445</v>
      </c>
      <c r="E289" s="74">
        <v>11.863679512984897</v>
      </c>
      <c r="F289" s="97">
        <v>123.0705951404269</v>
      </c>
    </row>
    <row r="290" spans="1:6" ht="11.25">
      <c r="A290" s="80"/>
      <c r="C290" s="74" t="s">
        <v>46</v>
      </c>
      <c r="D290" s="105">
        <v>38390.89895833333</v>
      </c>
      <c r="E290" s="74">
        <v>28.774986737712407</v>
      </c>
      <c r="F290" s="97">
        <v>29.96826215032324</v>
      </c>
    </row>
    <row r="291" spans="1:6" ht="11.25">
      <c r="A291" s="80"/>
      <c r="C291" s="74" t="s">
        <v>51</v>
      </c>
      <c r="D291" s="105">
        <v>38390.90657407408</v>
      </c>
      <c r="E291" s="74">
        <v>22.869032008316736</v>
      </c>
      <c r="F291" s="97">
        <v>73.53327828622976</v>
      </c>
    </row>
    <row r="292" spans="1:6" ht="11.25">
      <c r="A292" s="80"/>
      <c r="C292" s="74" t="s">
        <v>232</v>
      </c>
      <c r="D292" s="105">
        <v>38390.91417824074</v>
      </c>
      <c r="E292" s="74">
        <v>146.4369978638794</v>
      </c>
      <c r="F292" s="97">
        <v>2.1951419815657296</v>
      </c>
    </row>
    <row r="293" spans="1:6" ht="11.25">
      <c r="A293" s="80"/>
      <c r="C293" s="74" t="s">
        <v>171</v>
      </c>
      <c r="D293" s="105">
        <v>38390.92181712963</v>
      </c>
      <c r="E293" s="74">
        <v>33.774927529371396</v>
      </c>
      <c r="F293" s="97">
        <v>67.41632157064801</v>
      </c>
    </row>
    <row r="294" spans="1:6" ht="11.25">
      <c r="A294" s="80"/>
      <c r="C294" s="74" t="s">
        <v>53</v>
      </c>
      <c r="D294" s="105">
        <v>38390.929456018515</v>
      </c>
      <c r="E294" s="74">
        <v>17.729673028725284</v>
      </c>
      <c r="F294" s="97">
        <v>89.25579972041245</v>
      </c>
    </row>
    <row r="295" spans="1:6" ht="11.25">
      <c r="A295" s="80"/>
      <c r="C295" s="74" t="s">
        <v>54</v>
      </c>
      <c r="D295" s="105">
        <v>38390.93708333333</v>
      </c>
      <c r="E295" s="74">
        <v>31.377517735379186</v>
      </c>
      <c r="F295" s="97">
        <v>28.678853298625636</v>
      </c>
    </row>
    <row r="296" spans="1:6" ht="11.25">
      <c r="A296" s="80"/>
      <c r="C296" s="74" t="s">
        <v>50</v>
      </c>
      <c r="D296" s="105">
        <v>38390.944710648146</v>
      </c>
      <c r="E296" s="74">
        <v>172.53090920850514</v>
      </c>
      <c r="F296" s="97">
        <v>19.960479970339076</v>
      </c>
    </row>
    <row r="297" spans="1:6" ht="11.25">
      <c r="A297" s="80"/>
      <c r="C297" s="74" t="s">
        <v>170</v>
      </c>
      <c r="D297" s="105">
        <v>38390.95233796296</v>
      </c>
      <c r="E297" s="74">
        <v>201.45918379985358</v>
      </c>
      <c r="F297" s="97">
        <v>11.93355495784316</v>
      </c>
    </row>
    <row r="298" spans="1:6" ht="11.25">
      <c r="A298" s="80"/>
      <c r="C298" s="74" t="s">
        <v>55</v>
      </c>
      <c r="D298" s="105">
        <v>38390.959965277776</v>
      </c>
      <c r="E298" s="74">
        <v>23.340102810429702</v>
      </c>
      <c r="F298" s="97">
        <v>134.53715280397137</v>
      </c>
    </row>
    <row r="299" spans="1:6" ht="11.25">
      <c r="A299" s="80"/>
      <c r="C299" s="74" t="s">
        <v>168</v>
      </c>
      <c r="D299" s="105">
        <v>38390.96758101852</v>
      </c>
      <c r="E299" s="74">
        <v>40.45421733759855</v>
      </c>
      <c r="F299" s="97">
        <v>74.52177006529644</v>
      </c>
    </row>
    <row r="300" spans="1:6" ht="11.25">
      <c r="A300" s="80"/>
      <c r="C300" s="74" t="s">
        <v>52</v>
      </c>
      <c r="D300" s="105">
        <v>38390.97520833334</v>
      </c>
      <c r="E300" s="74">
        <v>45.71435567268999</v>
      </c>
      <c r="F300" s="97">
        <v>22.78198537452998</v>
      </c>
    </row>
    <row r="301" spans="1:5" ht="11.25">
      <c r="A301" s="80"/>
      <c r="C301" s="74" t="s">
        <v>57</v>
      </c>
      <c r="D301" s="105">
        <v>38390.98278935185</v>
      </c>
      <c r="E301" s="74">
        <v>-3.0917704365424883</v>
      </c>
    </row>
    <row r="302" spans="1:6" ht="11.25">
      <c r="A302" s="80"/>
      <c r="C302" s="74" t="s">
        <v>60</v>
      </c>
      <c r="D302" s="105">
        <v>38390.990381944444</v>
      </c>
      <c r="E302" s="74">
        <v>199.9372737319871</v>
      </c>
      <c r="F302" s="97">
        <v>7.598616415302043</v>
      </c>
    </row>
    <row r="303" spans="1:6" ht="11.25">
      <c r="A303" s="80"/>
      <c r="C303" s="74" t="s">
        <v>169</v>
      </c>
      <c r="D303" s="105">
        <v>38390.99796296296</v>
      </c>
      <c r="E303" s="74">
        <v>83.73636766740604</v>
      </c>
      <c r="F303" s="97">
        <v>25.64944293342161</v>
      </c>
    </row>
    <row r="304" spans="1:6" ht="11.25">
      <c r="A304" s="80"/>
      <c r="C304" s="74" t="s">
        <v>92</v>
      </c>
      <c r="D304" s="105">
        <v>38391.00554398148</v>
      </c>
      <c r="E304" s="74">
        <v>35.93026217114075</v>
      </c>
      <c r="F304" s="97">
        <v>23.09791908040338</v>
      </c>
    </row>
    <row r="305" spans="1:6" ht="11.25">
      <c r="A305" s="80"/>
      <c r="C305" s="74" t="s">
        <v>93</v>
      </c>
      <c r="D305" s="105">
        <v>38391.01311342593</v>
      </c>
      <c r="E305" s="74">
        <v>12.299279498746866</v>
      </c>
      <c r="F305" s="97">
        <v>196.09310622145145</v>
      </c>
    </row>
    <row r="306" spans="1:6" ht="11.25">
      <c r="A306" s="80"/>
      <c r="C306" s="74" t="s">
        <v>56</v>
      </c>
      <c r="D306" s="105">
        <v>38391.02071759259</v>
      </c>
      <c r="E306" s="74">
        <v>181.11047087073118</v>
      </c>
      <c r="F306" s="97">
        <v>9.828319943031845</v>
      </c>
    </row>
    <row r="307" spans="1:6" ht="11.25">
      <c r="A307" s="80"/>
      <c r="C307" s="74" t="s">
        <v>59</v>
      </c>
      <c r="D307" s="105">
        <v>38391.02832175926</v>
      </c>
      <c r="E307" s="74">
        <v>163.07393268571298</v>
      </c>
      <c r="F307" s="97">
        <v>32.86314551783792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111</v>
      </c>
    </row>
    <row r="312" ht="11.25">
      <c r="A312" s="80"/>
    </row>
    <row r="313" ht="11.25">
      <c r="A313" s="80"/>
    </row>
    <row r="314" spans="1:6" ht="11.25">
      <c r="A314" s="80"/>
      <c r="C314" s="74" t="s">
        <v>112</v>
      </c>
      <c r="D314" s="105" t="s">
        <v>113</v>
      </c>
      <c r="E314" s="74" t="s">
        <v>114</v>
      </c>
      <c r="F314" s="97" t="s">
        <v>122</v>
      </c>
    </row>
    <row r="315" spans="1:6" ht="11.25">
      <c r="A315" s="80" t="s">
        <v>129</v>
      </c>
      <c r="C315" s="74" t="s">
        <v>118</v>
      </c>
      <c r="D315" s="105">
        <v>38390.792662037034</v>
      </c>
      <c r="E315" s="74">
        <v>2776546.294938002</v>
      </c>
      <c r="F315" s="97">
        <v>2.2791945532146944</v>
      </c>
    </row>
    <row r="316" spans="1:6" ht="11.25">
      <c r="A316" s="80"/>
      <c r="C316" s="74" t="s">
        <v>12</v>
      </c>
      <c r="D316" s="105">
        <v>38390.8003125</v>
      </c>
      <c r="E316" s="74">
        <v>5232.803226342054</v>
      </c>
      <c r="F316" s="97">
        <v>1.4017619153927834</v>
      </c>
    </row>
    <row r="317" spans="1:6" ht="11.25">
      <c r="A317" s="80"/>
      <c r="C317" s="74" t="s">
        <v>13</v>
      </c>
      <c r="D317" s="105">
        <v>38390.80792824074</v>
      </c>
      <c r="E317" s="74">
        <v>2778221.280190777</v>
      </c>
      <c r="F317" s="97">
        <v>0.5868817657404601</v>
      </c>
    </row>
    <row r="318" spans="1:6" ht="11.25">
      <c r="A318" s="80"/>
      <c r="C318" s="74" t="s">
        <v>157</v>
      </c>
      <c r="D318" s="105">
        <v>38390.815567129626</v>
      </c>
      <c r="E318" s="74">
        <v>2789690.0983118154</v>
      </c>
      <c r="F318" s="97">
        <v>3.480687270277402</v>
      </c>
    </row>
    <row r="319" spans="1:6" ht="11.25">
      <c r="A319" s="80"/>
      <c r="C319" s="74" t="s">
        <v>5</v>
      </c>
      <c r="D319" s="105">
        <v>38390.82320601852</v>
      </c>
      <c r="E319" s="74">
        <v>2640731.58505767</v>
      </c>
      <c r="F319" s="97">
        <v>1.467070524025695</v>
      </c>
    </row>
    <row r="320" spans="1:6" ht="11.25">
      <c r="A320" s="80"/>
      <c r="C320" s="74" t="s">
        <v>45</v>
      </c>
      <c r="D320" s="105">
        <v>38390.83083333333</v>
      </c>
      <c r="E320" s="74">
        <v>2710774.8698048713</v>
      </c>
      <c r="F320" s="97">
        <v>3.393464591952616</v>
      </c>
    </row>
    <row r="321" spans="1:6" ht="11.25">
      <c r="A321" s="80"/>
      <c r="C321" s="74" t="s">
        <v>154</v>
      </c>
      <c r="D321" s="105">
        <v>38390.83846064815</v>
      </c>
      <c r="E321" s="74">
        <v>2860623.1718381117</v>
      </c>
      <c r="F321" s="97">
        <v>2.906650151482451</v>
      </c>
    </row>
    <row r="322" spans="1:6" ht="11.25">
      <c r="A322" s="80"/>
      <c r="C322" s="74" t="s">
        <v>44</v>
      </c>
      <c r="D322" s="105">
        <v>38390.84607638889</v>
      </c>
      <c r="E322" s="74">
        <v>2789027.299098406</v>
      </c>
      <c r="F322" s="97">
        <v>2.615389291671761</v>
      </c>
    </row>
    <row r="323" spans="1:6" ht="11.25">
      <c r="A323" s="80"/>
      <c r="C323" s="74" t="s">
        <v>47</v>
      </c>
      <c r="D323" s="105">
        <v>38390.85371527778</v>
      </c>
      <c r="E323" s="74">
        <v>2952204.366067678</v>
      </c>
      <c r="F323" s="97">
        <v>3.6964872712361534</v>
      </c>
    </row>
    <row r="324" spans="1:6" ht="11.25">
      <c r="A324" s="80"/>
      <c r="C324" s="74" t="s">
        <v>48</v>
      </c>
      <c r="D324" s="105">
        <v>38390.861342592594</v>
      </c>
      <c r="E324" s="74">
        <v>3064731.1777483537</v>
      </c>
      <c r="F324" s="97">
        <v>1.296798543770567</v>
      </c>
    </row>
    <row r="325" spans="1:6" ht="11.25">
      <c r="A325" s="80"/>
      <c r="C325" s="74" t="s">
        <v>158</v>
      </c>
      <c r="D325" s="105">
        <v>38390.86895833333</v>
      </c>
      <c r="E325" s="74">
        <v>3815786.7474967716</v>
      </c>
      <c r="F325" s="97">
        <v>1.2682413582168883</v>
      </c>
    </row>
    <row r="326" spans="1:6" ht="11.25">
      <c r="A326" s="80"/>
      <c r="C326" s="74" t="s">
        <v>6</v>
      </c>
      <c r="D326" s="105">
        <v>38390.876597222225</v>
      </c>
      <c r="E326" s="74">
        <v>3103260.3081475897</v>
      </c>
      <c r="F326" s="97">
        <v>3.6110751973872546</v>
      </c>
    </row>
    <row r="327" spans="1:6" ht="11.25">
      <c r="A327" s="80"/>
      <c r="C327" s="74" t="s">
        <v>156</v>
      </c>
      <c r="D327" s="105">
        <v>38390.88422453704</v>
      </c>
      <c r="E327" s="74">
        <v>2541623.977910184</v>
      </c>
      <c r="F327" s="97">
        <v>0.2612776826019627</v>
      </c>
    </row>
    <row r="328" spans="1:6" ht="11.25">
      <c r="A328" s="80"/>
      <c r="C328" s="74" t="s">
        <v>49</v>
      </c>
      <c r="D328" s="105">
        <v>38390.89184027778</v>
      </c>
      <c r="E328" s="74">
        <v>3141757.1941450755</v>
      </c>
      <c r="F328" s="97">
        <v>0.5768693715356527</v>
      </c>
    </row>
    <row r="329" spans="1:6" ht="11.25">
      <c r="A329" s="80"/>
      <c r="C329" s="74" t="s">
        <v>46</v>
      </c>
      <c r="D329" s="105">
        <v>38390.89946759259</v>
      </c>
      <c r="E329" s="74">
        <v>3218353.5785900457</v>
      </c>
      <c r="F329" s="97">
        <v>0.9521374131513392</v>
      </c>
    </row>
    <row r="330" spans="1:6" ht="11.25">
      <c r="A330" s="80"/>
      <c r="C330" s="74" t="s">
        <v>51</v>
      </c>
      <c r="D330" s="105">
        <v>38390.90708333333</v>
      </c>
      <c r="E330" s="74">
        <v>2976675.6766720014</v>
      </c>
      <c r="F330" s="97">
        <v>0.8545621381139119</v>
      </c>
    </row>
    <row r="331" spans="1:6" ht="11.25">
      <c r="A331" s="80"/>
      <c r="C331" s="74" t="s">
        <v>232</v>
      </c>
      <c r="D331" s="105">
        <v>38390.91469907408</v>
      </c>
      <c r="E331" s="74">
        <v>2891297.218051348</v>
      </c>
      <c r="F331" s="97">
        <v>5.167213711424071</v>
      </c>
    </row>
    <row r="332" spans="1:6" ht="11.25">
      <c r="A332" s="80"/>
      <c r="C332" s="74" t="s">
        <v>171</v>
      </c>
      <c r="D332" s="105">
        <v>38390.922326388885</v>
      </c>
      <c r="E332" s="74">
        <v>3005030.2311984533</v>
      </c>
      <c r="F332" s="97">
        <v>1.2839742412077029</v>
      </c>
    </row>
    <row r="333" spans="1:6" ht="11.25">
      <c r="A333" s="80"/>
      <c r="C333" s="74" t="s">
        <v>53</v>
      </c>
      <c r="D333" s="105">
        <v>38390.92996527778</v>
      </c>
      <c r="E333" s="74">
        <v>3188370.7994171767</v>
      </c>
      <c r="F333" s="97">
        <v>6.209409068352066</v>
      </c>
    </row>
    <row r="334" spans="1:6" ht="11.25">
      <c r="A334" s="80"/>
      <c r="C334" s="74" t="s">
        <v>54</v>
      </c>
      <c r="D334" s="105">
        <v>38390.93760416667</v>
      </c>
      <c r="E334" s="74">
        <v>3345253.1168769486</v>
      </c>
      <c r="F334" s="97">
        <v>3.0236594692602337</v>
      </c>
    </row>
    <row r="335" spans="1:6" ht="11.25">
      <c r="A335" s="80"/>
      <c r="C335" s="74" t="s">
        <v>50</v>
      </c>
      <c r="D335" s="105">
        <v>38390.945231481484</v>
      </c>
      <c r="E335" s="74">
        <v>3306074.320216517</v>
      </c>
      <c r="F335" s="97">
        <v>0.6053192063937186</v>
      </c>
    </row>
    <row r="336" spans="1:6" ht="11.25">
      <c r="A336" s="80"/>
      <c r="C336" s="74" t="s">
        <v>170</v>
      </c>
      <c r="D336" s="105">
        <v>38390.9528587963</v>
      </c>
      <c r="E336" s="74">
        <v>3613406.5605258006</v>
      </c>
      <c r="F336" s="97">
        <v>0.7932774769145545</v>
      </c>
    </row>
    <row r="337" spans="1:6" ht="11.25">
      <c r="A337" s="80"/>
      <c r="C337" s="74" t="s">
        <v>55</v>
      </c>
      <c r="D337" s="105">
        <v>38390.96047453704</v>
      </c>
      <c r="E337" s="74">
        <v>3758535.8173556537</v>
      </c>
      <c r="F337" s="97">
        <v>1.6926681883597343</v>
      </c>
    </row>
    <row r="338" spans="1:6" ht="11.25">
      <c r="A338" s="80"/>
      <c r="C338" s="74" t="s">
        <v>168</v>
      </c>
      <c r="D338" s="105">
        <v>38390.96810185185</v>
      </c>
      <c r="E338" s="74">
        <v>3184128.2686342867</v>
      </c>
      <c r="F338" s="97">
        <v>3.241006719653249</v>
      </c>
    </row>
    <row r="339" spans="1:6" ht="11.25">
      <c r="A339" s="80"/>
      <c r="C339" s="74" t="s">
        <v>52</v>
      </c>
      <c r="D339" s="105">
        <v>38390.97571759259</v>
      </c>
      <c r="E339" s="74">
        <v>3656573.2151069473</v>
      </c>
      <c r="F339" s="97">
        <v>6.324159378368868</v>
      </c>
    </row>
    <row r="340" spans="1:6" ht="11.25">
      <c r="A340" s="80"/>
      <c r="C340" s="74" t="s">
        <v>57</v>
      </c>
      <c r="D340" s="105">
        <v>38390.983310185184</v>
      </c>
      <c r="E340" s="74">
        <v>3651312.9192558927</v>
      </c>
      <c r="F340" s="97">
        <v>2.4965140020494174</v>
      </c>
    </row>
    <row r="341" spans="1:6" ht="11.25">
      <c r="A341" s="80"/>
      <c r="C341" s="74" t="s">
        <v>60</v>
      </c>
      <c r="D341" s="105">
        <v>38390.990891203706</v>
      </c>
      <c r="E341" s="74">
        <v>3238642.667979521</v>
      </c>
      <c r="F341" s="97">
        <v>5.188686748400183</v>
      </c>
    </row>
    <row r="342" spans="1:6" ht="11.25">
      <c r="A342" s="80"/>
      <c r="C342" s="74" t="s">
        <v>169</v>
      </c>
      <c r="D342" s="105">
        <v>38390.998460648145</v>
      </c>
      <c r="E342" s="74">
        <v>4552438.359931041</v>
      </c>
      <c r="F342" s="97">
        <v>2.232780545906155</v>
      </c>
    </row>
    <row r="343" spans="1:6" ht="11.25">
      <c r="A343" s="80"/>
      <c r="C343" s="74" t="s">
        <v>92</v>
      </c>
      <c r="D343" s="105">
        <v>38391.006053240744</v>
      </c>
      <c r="E343" s="74">
        <v>6520.555478584032</v>
      </c>
      <c r="F343" s="97">
        <v>0.9537334031503579</v>
      </c>
    </row>
    <row r="344" spans="1:6" ht="11.25">
      <c r="A344" s="80"/>
      <c r="C344" s="74" t="s">
        <v>93</v>
      </c>
      <c r="D344" s="105">
        <v>38391.01362268518</v>
      </c>
      <c r="E344" s="74">
        <v>2805795.325790177</v>
      </c>
      <c r="F344" s="97">
        <v>2.938578400403149</v>
      </c>
    </row>
    <row r="345" spans="1:6" ht="11.25">
      <c r="A345" s="80"/>
      <c r="C345" s="74" t="s">
        <v>56</v>
      </c>
      <c r="D345" s="105">
        <v>38391.02122685185</v>
      </c>
      <c r="E345" s="74">
        <v>3466006.597307939</v>
      </c>
      <c r="F345" s="97">
        <v>0.8195020380643637</v>
      </c>
    </row>
    <row r="346" spans="1:6" ht="11.25">
      <c r="A346" s="80"/>
      <c r="C346" s="74" t="s">
        <v>59</v>
      </c>
      <c r="D346" s="105">
        <v>38391.02883101852</v>
      </c>
      <c r="E346" s="74">
        <v>3335834.236289244</v>
      </c>
      <c r="F346" s="97">
        <v>7.708736913847175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111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112</v>
      </c>
      <c r="D353" s="105" t="s">
        <v>113</v>
      </c>
      <c r="E353" s="75" t="s">
        <v>114</v>
      </c>
      <c r="F353" s="97" t="s">
        <v>122</v>
      </c>
    </row>
    <row r="354" spans="1:6" ht="11.25">
      <c r="A354" s="80" t="s">
        <v>228</v>
      </c>
      <c r="C354" s="74" t="s">
        <v>118</v>
      </c>
      <c r="D354" s="105">
        <v>38390.79556712963</v>
      </c>
      <c r="E354" s="75">
        <v>1072807.1147529602</v>
      </c>
      <c r="F354" s="97">
        <v>1.1111716820241044</v>
      </c>
    </row>
    <row r="355" spans="1:6" ht="11.25">
      <c r="A355" s="80"/>
      <c r="C355" s="74" t="s">
        <v>12</v>
      </c>
      <c r="D355" s="105">
        <v>38390.803194444445</v>
      </c>
      <c r="E355" s="75">
        <v>732.9562747557958</v>
      </c>
      <c r="F355" s="97">
        <v>3.107271822917829</v>
      </c>
    </row>
    <row r="356" spans="1:6" ht="11.25">
      <c r="A356" s="80"/>
      <c r="C356" s="74" t="s">
        <v>13</v>
      </c>
      <c r="D356" s="105">
        <v>38390.81083333334</v>
      </c>
      <c r="E356" s="75">
        <v>373867.78043715155</v>
      </c>
      <c r="F356" s="97">
        <v>1.9621387419664043</v>
      </c>
    </row>
    <row r="357" spans="3:6" ht="11.25">
      <c r="C357" s="74" t="s">
        <v>157</v>
      </c>
      <c r="D357" s="105">
        <v>38390.81847222222</v>
      </c>
      <c r="E357" s="75">
        <v>1026835.4520591736</v>
      </c>
      <c r="F357" s="97">
        <v>2.6162593688527043</v>
      </c>
    </row>
    <row r="358" spans="3:6" ht="11.25">
      <c r="C358" s="74" t="s">
        <v>5</v>
      </c>
      <c r="D358" s="105">
        <v>38390.82609953704</v>
      </c>
      <c r="E358" s="75">
        <v>2082.8029817620913</v>
      </c>
      <c r="F358" s="97">
        <v>1.5207660194081964</v>
      </c>
    </row>
    <row r="359" spans="3:6" ht="11.25">
      <c r="C359" s="74" t="s">
        <v>45</v>
      </c>
      <c r="D359" s="105">
        <v>38390.83372685185</v>
      </c>
      <c r="E359" s="75">
        <v>77038.39386981328</v>
      </c>
      <c r="F359" s="97">
        <v>2.225582981669713</v>
      </c>
    </row>
    <row r="360" spans="3:6" ht="11.25">
      <c r="C360" s="74" t="s">
        <v>154</v>
      </c>
      <c r="D360" s="105">
        <v>38390.84135416667</v>
      </c>
      <c r="E360" s="75">
        <v>1144561.518449402</v>
      </c>
      <c r="F360" s="97">
        <v>2.2257935502423583</v>
      </c>
    </row>
    <row r="361" spans="3:6" ht="11.25">
      <c r="C361" s="74" t="s">
        <v>44</v>
      </c>
      <c r="D361" s="105">
        <v>38390.84898148148</v>
      </c>
      <c r="E361" s="75">
        <v>68163.73953919411</v>
      </c>
      <c r="F361" s="97">
        <v>2.1637621172756383</v>
      </c>
    </row>
    <row r="362" spans="3:6" ht="11.25">
      <c r="C362" s="74" t="s">
        <v>47</v>
      </c>
      <c r="D362" s="105">
        <v>38390.8566087963</v>
      </c>
      <c r="E362" s="75">
        <v>126806.58176043829</v>
      </c>
      <c r="F362" s="97">
        <v>3.700319077680293</v>
      </c>
    </row>
    <row r="363" spans="3:6" ht="11.25">
      <c r="C363" s="74" t="s">
        <v>48</v>
      </c>
      <c r="D363" s="105">
        <v>38390.86423611111</v>
      </c>
      <c r="E363" s="75">
        <v>1743428.8172729493</v>
      </c>
      <c r="F363" s="97">
        <v>1.133750987238975</v>
      </c>
    </row>
    <row r="364" spans="3:6" ht="11.25">
      <c r="C364" s="74" t="s">
        <v>158</v>
      </c>
      <c r="D364" s="105">
        <v>38390.87186342593</v>
      </c>
      <c r="E364" s="75">
        <v>271616.4394686381</v>
      </c>
      <c r="F364" s="97">
        <v>1.3196236254210436</v>
      </c>
    </row>
    <row r="365" spans="3:6" ht="11.25">
      <c r="C365" s="74" t="s">
        <v>6</v>
      </c>
      <c r="D365" s="105">
        <v>38390.879479166666</v>
      </c>
      <c r="E365" s="75">
        <v>1125910.2074347178</v>
      </c>
      <c r="F365" s="97">
        <v>1.2892108963535653</v>
      </c>
    </row>
    <row r="366" spans="3:6" ht="11.25">
      <c r="C366" s="74" t="s">
        <v>156</v>
      </c>
      <c r="D366" s="105">
        <v>38390.88711805556</v>
      </c>
      <c r="E366" s="75">
        <v>2218.016774902741</v>
      </c>
      <c r="F366" s="97">
        <v>5.494824983330723</v>
      </c>
    </row>
    <row r="367" spans="3:6" ht="11.25">
      <c r="C367" s="74" t="s">
        <v>49</v>
      </c>
      <c r="D367" s="105">
        <v>38390.89474537037</v>
      </c>
      <c r="E367" s="75">
        <v>136509.8123459657</v>
      </c>
      <c r="F367" s="97">
        <v>0.5863792037900714</v>
      </c>
    </row>
    <row r="368" spans="3:6" ht="11.25">
      <c r="C368" s="74" t="s">
        <v>46</v>
      </c>
      <c r="D368" s="105">
        <v>38390.90236111111</v>
      </c>
      <c r="E368" s="75">
        <v>131551.2598397414</v>
      </c>
      <c r="F368" s="97">
        <v>2.6021951336993108</v>
      </c>
    </row>
    <row r="369" spans="3:6" ht="11.25">
      <c r="C369" s="74" t="s">
        <v>51</v>
      </c>
      <c r="D369" s="105">
        <v>38390.90997685185</v>
      </c>
      <c r="E369" s="75">
        <v>139188.0246919632</v>
      </c>
      <c r="F369" s="97">
        <v>3.56516100028766</v>
      </c>
    </row>
    <row r="370" spans="3:6" ht="11.25">
      <c r="C370" s="74" t="s">
        <v>232</v>
      </c>
      <c r="D370" s="105">
        <v>38390.917592592596</v>
      </c>
      <c r="E370" s="75">
        <v>1101314.9961462657</v>
      </c>
      <c r="F370" s="97">
        <v>1.95021239042741</v>
      </c>
    </row>
    <row r="371" spans="3:6" ht="11.25">
      <c r="C371" s="74" t="s">
        <v>171</v>
      </c>
      <c r="D371" s="105">
        <v>38390.92524305556</v>
      </c>
      <c r="E371" s="75">
        <v>420706.6733045578</v>
      </c>
      <c r="F371" s="97">
        <v>0.8899969478982726</v>
      </c>
    </row>
    <row r="372" spans="3:6" ht="11.25">
      <c r="C372" s="74" t="s">
        <v>53</v>
      </c>
      <c r="D372" s="105">
        <v>38390.93287037037</v>
      </c>
      <c r="E372" s="75">
        <v>142837.3709430218</v>
      </c>
      <c r="F372" s="97">
        <v>1.8162292778022016</v>
      </c>
    </row>
    <row r="373" spans="3:6" ht="11.25">
      <c r="C373" s="74" t="s">
        <v>54</v>
      </c>
      <c r="D373" s="105">
        <v>38390.94050925926</v>
      </c>
      <c r="E373" s="75">
        <v>67890.25015175343</v>
      </c>
      <c r="F373" s="97">
        <v>2.3014297809060253</v>
      </c>
    </row>
    <row r="374" spans="3:6" ht="11.25">
      <c r="C374" s="74" t="s">
        <v>50</v>
      </c>
      <c r="D374" s="105">
        <v>38390.948125</v>
      </c>
      <c r="E374" s="75">
        <v>1069195.9912045796</v>
      </c>
      <c r="F374" s="97">
        <v>0.32880551149534026</v>
      </c>
    </row>
    <row r="375" spans="3:6" ht="11.25">
      <c r="C375" s="74" t="s">
        <v>170</v>
      </c>
      <c r="D375" s="105">
        <v>38390.95575231482</v>
      </c>
      <c r="E375" s="75">
        <v>1274105.4785411835</v>
      </c>
      <c r="F375" s="97">
        <v>1.8466372426076954</v>
      </c>
    </row>
    <row r="376" spans="3:6" ht="11.25">
      <c r="C376" s="74" t="s">
        <v>55</v>
      </c>
      <c r="D376" s="105">
        <v>38390.963368055556</v>
      </c>
      <c r="E376" s="75">
        <v>153961.4421655814</v>
      </c>
      <c r="F376" s="97">
        <v>2.056073186951294</v>
      </c>
    </row>
    <row r="377" spans="3:6" ht="11.25">
      <c r="C377" s="74" t="s">
        <v>168</v>
      </c>
      <c r="D377" s="105">
        <v>38390.97099537037</v>
      </c>
      <c r="E377" s="75">
        <v>2317.818633230527</v>
      </c>
      <c r="F377" s="97">
        <v>9.77330380208371</v>
      </c>
    </row>
    <row r="378" spans="3:6" ht="11.25">
      <c r="C378" s="74" t="s">
        <v>52</v>
      </c>
      <c r="D378" s="105">
        <v>38390.97861111111</v>
      </c>
      <c r="E378" s="75">
        <v>89418.88639020124</v>
      </c>
      <c r="F378" s="97">
        <v>1.4949605197690135</v>
      </c>
    </row>
    <row r="379" spans="3:6" ht="11.25">
      <c r="C379" s="74" t="s">
        <v>57</v>
      </c>
      <c r="D379" s="105">
        <v>38390.98619212963</v>
      </c>
      <c r="E379" s="75">
        <v>125483.38668079376</v>
      </c>
      <c r="F379" s="97">
        <v>3.84478576905489</v>
      </c>
    </row>
    <row r="380" spans="3:6" ht="11.25">
      <c r="C380" s="74" t="s">
        <v>60</v>
      </c>
      <c r="D380" s="105">
        <v>38390.99377314815</v>
      </c>
      <c r="E380" s="75">
        <v>1247305.3989457448</v>
      </c>
      <c r="F380" s="97">
        <v>0.42519015977473623</v>
      </c>
    </row>
    <row r="381" spans="3:6" ht="11.25">
      <c r="C381" s="74" t="s">
        <v>169</v>
      </c>
      <c r="D381" s="105">
        <v>38391.00135416666</v>
      </c>
      <c r="E381" s="75">
        <v>293421.87866888044</v>
      </c>
      <c r="F381" s="97">
        <v>4.303541322290609</v>
      </c>
    </row>
    <row r="382" spans="3:6" ht="11.25">
      <c r="C382" s="74" t="s">
        <v>92</v>
      </c>
      <c r="D382" s="105">
        <v>38391.00892361111</v>
      </c>
      <c r="E382" s="75">
        <v>631.560450732708</v>
      </c>
      <c r="F382" s="97">
        <v>12.83780100587262</v>
      </c>
    </row>
    <row r="383" spans="3:6" ht="11.25">
      <c r="C383" s="74" t="s">
        <v>93</v>
      </c>
      <c r="D383" s="105">
        <v>38391.01652777778</v>
      </c>
      <c r="E383" s="74">
        <v>2130.290443478028</v>
      </c>
      <c r="F383" s="97">
        <v>6.457620435836958</v>
      </c>
    </row>
    <row r="384" spans="3:6" ht="11.25">
      <c r="C384" s="74" t="s">
        <v>56</v>
      </c>
      <c r="D384" s="105">
        <v>38391.02412037037</v>
      </c>
      <c r="E384" s="74">
        <v>1256589.2734263102</v>
      </c>
      <c r="F384" s="97">
        <v>3.3235896426647917</v>
      </c>
    </row>
    <row r="385" spans="3:6" ht="11.25">
      <c r="C385" s="74" t="s">
        <v>59</v>
      </c>
      <c r="D385" s="105">
        <v>38391.03172453704</v>
      </c>
      <c r="E385" s="74">
        <v>1293557.2561897277</v>
      </c>
      <c r="F385" s="97">
        <v>2.247035651046456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111</v>
      </c>
    </row>
    <row r="393" spans="1:7" ht="11.25">
      <c r="A393" s="74" t="s">
        <v>9</v>
      </c>
      <c r="G393" s="74" t="s">
        <v>210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339">
      <selection activeCell="E363" sqref="E363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119</v>
      </c>
      <c r="D1" s="76" t="s">
        <v>120</v>
      </c>
      <c r="E1" s="15" t="s">
        <v>121</v>
      </c>
      <c r="F1" s="31" t="s">
        <v>122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drift-1</v>
      </c>
      <c r="D3" s="81">
        <f>'raw data'!D3</f>
        <v>38390.79650462963</v>
      </c>
      <c r="E3" s="15">
        <f>'raw data'!E3</f>
        <v>3381296.73202491</v>
      </c>
      <c r="F3" s="31">
        <f>'raw data'!F3</f>
        <v>1.2953832738741853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38390.804143518515</v>
      </c>
      <c r="E4" s="15">
        <f>'raw data'!E4</f>
        <v>4738.7206825118565</v>
      </c>
      <c r="F4" s="31">
        <f>'raw data'!F4</f>
        <v>4.162487138275108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bir-1-1</v>
      </c>
      <c r="D5" s="81">
        <f>'raw data'!D5</f>
        <v>38390.81178240741</v>
      </c>
      <c r="E5" s="15">
        <f>'raw data'!E5</f>
        <v>3829161.257187315</v>
      </c>
      <c r="F5" s="31">
        <f>'raw data'!F5</f>
        <v>2.5459346741825537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38390.81940972222</v>
      </c>
      <c r="E6" s="15">
        <f>'raw data'!E6</f>
        <v>3397210.072202699</v>
      </c>
      <c r="F6" s="31">
        <f>'raw data'!F6</f>
        <v>3.5262622258861556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jp-1-1</v>
      </c>
      <c r="D7" s="81">
        <f>'raw data'!D7</f>
        <v>38390.82703703704</v>
      </c>
      <c r="E7" s="15">
        <f>'raw data'!E7</f>
        <v>174992.37191902476</v>
      </c>
      <c r="F7" s="31">
        <f>'raw data'!F7</f>
        <v>0.6902885846652775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82r2  101-110</v>
      </c>
      <c r="D8" s="81">
        <f>'raw data'!D8</f>
        <v>38390.83467592593</v>
      </c>
      <c r="E8" s="15">
        <f>'raw data'!E8</f>
        <v>3195453.5499116653</v>
      </c>
      <c r="F8" s="31">
        <f>'raw data'!F8</f>
        <v>1.8392538082027792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38390.84229166667</v>
      </c>
      <c r="E9" s="15">
        <f>'raw data'!E9</f>
        <v>3439082.1487919064</v>
      </c>
      <c r="F9" s="31">
        <f>'raw data'!F9</f>
        <v>1.5797371512720668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83r2  32-42</v>
      </c>
      <c r="D10" s="81">
        <f>'raw data'!D10</f>
        <v>38390.84993055555</v>
      </c>
      <c r="E10" s="15">
        <f>'raw data'!E10</f>
        <v>3585155.6897493284</v>
      </c>
      <c r="F10" s="31">
        <f>'raw data'!F10</f>
        <v>0.40035927675757627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95r3  40-50</v>
      </c>
      <c r="D11" s="81">
        <f>'raw data'!D11</f>
        <v>38390.85755787037</v>
      </c>
      <c r="E11" s="15">
        <f>'raw data'!E11</f>
        <v>4213750.998578658</v>
      </c>
      <c r="F11" s="31">
        <f>'raw data'!F11</f>
        <v>1.8190810435519034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158r1  11-18</v>
      </c>
      <c r="D12" s="81">
        <f>'raw data'!D12</f>
        <v>38390.86518518518</v>
      </c>
      <c r="E12" s="15">
        <f>'raw data'!E12</f>
        <v>4194158.793060582</v>
      </c>
      <c r="F12" s="31">
        <f>'raw data'!F12</f>
        <v>2.002670854968381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ja-3-1</v>
      </c>
      <c r="D13" s="81">
        <f>'raw data'!D13</f>
        <v>38390.87280092593</v>
      </c>
      <c r="E13" s="15">
        <f>'raw data'!E13</f>
        <v>4024956.343293271</v>
      </c>
      <c r="F13" s="31">
        <f>'raw data'!F13</f>
        <v>3.5038512360536953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38390.88041666667</v>
      </c>
      <c r="E14" s="15">
        <f>'raw data'!E14</f>
        <v>3545095.8695762865</v>
      </c>
      <c r="F14" s="31">
        <f>'raw data'!F14</f>
        <v>1.0113387198773085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dts-1-1</v>
      </c>
      <c r="D15" s="81">
        <f>'raw data'!D15</f>
        <v>38390.88805555556</v>
      </c>
      <c r="E15" s="15">
        <f>'raw data'!E15</f>
        <v>51107.37976591322</v>
      </c>
      <c r="F15" s="31">
        <f>'raw data'!F15</f>
        <v>2.1924474636223468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162r3  71-86</v>
      </c>
      <c r="D16" s="81">
        <f>'raw data'!D16</f>
        <v>38390.89569444444</v>
      </c>
      <c r="E16" s="15">
        <f>'raw data'!E16</f>
        <v>4329765.2027847795</v>
      </c>
      <c r="F16" s="31">
        <f>'raw data'!F16</f>
        <v>1.1572599070610894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158r3  42-57</v>
      </c>
      <c r="D17" s="81">
        <f>'raw data'!D17</f>
        <v>38390.90331018518</v>
      </c>
      <c r="E17" s="15">
        <f>'raw data'!E17</f>
        <v>4441218.93206417</v>
      </c>
      <c r="F17" s="31">
        <f>'raw data'!F17</f>
        <v>0.9171882117136175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159r1  110-117</v>
      </c>
      <c r="D18" s="81">
        <f>'raw data'!D18</f>
        <v>38390.91091435185</v>
      </c>
      <c r="E18" s="15">
        <f>'raw data'!E18</f>
        <v>4070855.963549526</v>
      </c>
      <c r="F18" s="31">
        <f>'raw data'!F18</f>
        <v>1.1549154512896376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38390.918541666666</v>
      </c>
      <c r="E19" s="15">
        <f>'raw data'!E19</f>
        <v>3561875.3206595667</v>
      </c>
      <c r="F19" s="31">
        <f>'raw data'!F19</f>
        <v>1.477196625861134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bir-1-2</v>
      </c>
      <c r="D20" s="81">
        <f>'raw data'!D20</f>
        <v>38390.92619212963</v>
      </c>
      <c r="E20" s="15">
        <f>'raw data'!E20</f>
        <v>4045478.9479328995</v>
      </c>
      <c r="F20" s="31">
        <f>'raw data'!F20</f>
        <v>0.9185264648898049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160r2  122-132</v>
      </c>
      <c r="D21" s="81">
        <f>'raw data'!D21</f>
        <v>38390.93381944444</v>
      </c>
      <c r="E21" s="15">
        <f>'raw data'!E21</f>
        <v>4485077.984299948</v>
      </c>
      <c r="F21" s="31">
        <f>'raw data'!F21</f>
        <v>4.867701090011927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161r2  51-60</v>
      </c>
      <c r="D22" s="81">
        <f>'raw data'!D22</f>
        <v>38390.94144675926</v>
      </c>
      <c r="E22" s="15">
        <f>'raw data'!E22</f>
        <v>5112063.724654574</v>
      </c>
      <c r="F22" s="31">
        <f>'raw data'!F22</f>
        <v>1.0472701248323268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bhvo2-1  unignited</v>
      </c>
      <c r="D23" s="81">
        <f>'raw data'!D23</f>
        <v>38390.9490625</v>
      </c>
      <c r="E23" s="174">
        <v>3492123.1550000003</v>
      </c>
      <c r="F23" s="175">
        <v>1.3474454943552694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38390.95670138889</v>
      </c>
      <c r="E24" s="15">
        <f>'raw data'!E24</f>
        <v>4099313.2048222423</v>
      </c>
      <c r="F24" s="31">
        <f>'raw data'!F24</f>
        <v>1.6369581283178543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164r3  115-123</v>
      </c>
      <c r="D25" s="81">
        <f>'raw data'!D25</f>
        <v>38390.96431712963</v>
      </c>
      <c r="E25" s="174">
        <v>4728870.93</v>
      </c>
      <c r="F25" s="175">
        <v>0.8556357166129198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jp-1-2</v>
      </c>
      <c r="D26" s="81">
        <f>'raw data'!D26</f>
        <v>38390.97193287037</v>
      </c>
      <c r="E26" s="15">
        <f>'raw data'!E26</f>
        <v>190809.3190314875</v>
      </c>
      <c r="F26" s="31">
        <f>'raw data'!F26</f>
        <v>1.7169036340045125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165r3  18-28</v>
      </c>
      <c r="D27" s="81">
        <f>'raw data'!D27</f>
        <v>38390.979537037034</v>
      </c>
      <c r="E27" s="174">
        <v>6546994.24</v>
      </c>
      <c r="F27" s="175">
        <v>2.817544025737419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166r3  45-55</v>
      </c>
      <c r="D28" s="81">
        <f>'raw data'!D28</f>
        <v>38390.987129629626</v>
      </c>
      <c r="E28" s="176">
        <v>5215208.234999999</v>
      </c>
      <c r="F28" s="177">
        <v>2.071040929687287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38390.99469907407</v>
      </c>
      <c r="E29" s="174">
        <v>3569763.045</v>
      </c>
      <c r="F29" s="175">
        <v>0.5702548985616216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ja-3-2</v>
      </c>
      <c r="D30" s="81">
        <f>'raw data'!D30</f>
        <v>38391.002291666664</v>
      </c>
      <c r="E30" s="15">
        <f>'raw data'!E30</f>
        <v>4803989.811287921</v>
      </c>
      <c r="F30" s="31">
        <f>'raw data'!F30</f>
        <v>0.33518917882973837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38391.00986111111</v>
      </c>
      <c r="E31" s="174">
        <v>6060.38</v>
      </c>
      <c r="F31" s="175">
        <v>0.29215913526403237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dts-1-2</v>
      </c>
      <c r="D32" s="81">
        <f>'raw data'!D32</f>
        <v>38391.01746527778</v>
      </c>
      <c r="E32" s="15">
        <f>'raw data'!E32</f>
        <v>59816.693630945905</v>
      </c>
      <c r="F32" s="31">
        <f>'raw data'!F32</f>
        <v>1.898319635006396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bhvo2-2  unignited</v>
      </c>
      <c r="D33" s="81">
        <f>'raw data'!D33</f>
        <v>38391.02505787037</v>
      </c>
      <c r="E33" s="174">
        <v>3662866.465</v>
      </c>
      <c r="F33" s="175">
        <v>0.10863065750342102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38391.03267361111</v>
      </c>
      <c r="E34" s="15">
        <f>'raw data'!E34</f>
        <v>3998127.944622393</v>
      </c>
      <c r="F34" s="31">
        <f>'raw data'!F34</f>
        <v>2.917370561846109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drift-1</v>
      </c>
      <c r="D42" s="81">
        <f>'raw data'!D42</f>
        <v>38390.79604166667</v>
      </c>
      <c r="E42" s="15">
        <f>'raw data'!E42</f>
        <v>3134024.8012606306</v>
      </c>
      <c r="F42" s="31">
        <f>'raw data'!F42</f>
        <v>2.3207514220224708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38390.80368055555</v>
      </c>
      <c r="E43" s="15">
        <f>'raw data'!E43</f>
        <v>7739.144987692436</v>
      </c>
      <c r="F43" s="31">
        <f>'raw data'!F43</f>
        <v>2.148224542246947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bir-1-1</v>
      </c>
      <c r="D44" s="81">
        <f>'raw data'!D44</f>
        <v>38390.811319444445</v>
      </c>
      <c r="E44" s="15">
        <f>'raw data'!E44</f>
        <v>3459669.8135579424</v>
      </c>
      <c r="F44" s="31">
        <f>'raw data'!F44</f>
        <v>3.327942225677616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38390.81894675926</v>
      </c>
      <c r="E45" s="15">
        <f>'raw data'!E45</f>
        <v>3185930.3779195147</v>
      </c>
      <c r="F45" s="31">
        <f>'raw data'!F45</f>
        <v>0.9392831641204734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jp-1-1</v>
      </c>
      <c r="D46" s="81">
        <f>'raw data'!D46</f>
        <v>38390.826574074075</v>
      </c>
      <c r="E46" s="15">
        <f>'raw data'!E46</f>
        <v>175455.07847428322</v>
      </c>
      <c r="F46" s="31">
        <f>'raw data'!F46</f>
        <v>2.01475394670557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82r2  101-110</v>
      </c>
      <c r="D47" s="81">
        <f>'raw data'!D47</f>
        <v>38390.83421296296</v>
      </c>
      <c r="E47" s="15">
        <f>'raw data'!E47</f>
        <v>3054523.021176656</v>
      </c>
      <c r="F47" s="31">
        <f>'raw data'!F47</f>
        <v>4.372067606657351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38390.841828703706</v>
      </c>
      <c r="E48" s="15">
        <f>'raw data'!E48</f>
        <v>3151952.8880233765</v>
      </c>
      <c r="F48" s="31">
        <f>'raw data'!F48</f>
        <v>1.6747921773819374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83r2  32-42</v>
      </c>
      <c r="D49" s="81">
        <f>'raw data'!D49</f>
        <v>38390.84945601852</v>
      </c>
      <c r="E49" s="174">
        <v>2895579.915</v>
      </c>
      <c r="F49" s="175">
        <v>0.7162905114262821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95r3  40-50</v>
      </c>
      <c r="D50" s="81">
        <f>'raw data'!D50</f>
        <v>38390.857094907406</v>
      </c>
      <c r="E50" s="15">
        <f>'raw data'!E50</f>
        <v>3837404.509365082</v>
      </c>
      <c r="F50" s="31">
        <f>'raw data'!F50</f>
        <v>1.9441452328109683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158r1  11-18</v>
      </c>
      <c r="D51" s="81">
        <f>'raw data'!D51</f>
        <v>38390.86472222222</v>
      </c>
      <c r="E51" s="15">
        <f>'raw data'!E51</f>
        <v>4482932.7055460615</v>
      </c>
      <c r="F51" s="31">
        <f>'raw data'!F51</f>
        <v>2.7596413452537187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ja-3-1</v>
      </c>
      <c r="D52" s="81">
        <f>'raw data'!D52</f>
        <v>38390.87233796297</v>
      </c>
      <c r="E52" s="15">
        <f>'raw data'!E52</f>
        <v>1805812.8847204843</v>
      </c>
      <c r="F52" s="31">
        <f>'raw data'!F52</f>
        <v>3.5127735169108933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38390.879953703705</v>
      </c>
      <c r="E53" s="15">
        <f>'raw data'!E53</f>
        <v>3170050.0482177734</v>
      </c>
      <c r="F53" s="31">
        <f>'raw data'!F53</f>
        <v>1.4838632590075005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dts-1-1</v>
      </c>
      <c r="D54" s="81">
        <f>'raw data'!D54</f>
        <v>38390.88759259259</v>
      </c>
      <c r="E54" s="15">
        <f>'raw data'!E54</f>
        <v>45418.64804983139</v>
      </c>
      <c r="F54" s="31">
        <f>'raw data'!F54</f>
        <v>1.708041561019862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162r3  71-86</v>
      </c>
      <c r="D55" s="81">
        <f>'raw data'!D55</f>
        <v>38390.895219907405</v>
      </c>
      <c r="E55" s="15">
        <f>'raw data'!E55</f>
        <v>3564722.3905626936</v>
      </c>
      <c r="F55" s="31">
        <f>'raw data'!F55</f>
        <v>1.8570378925725948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158r3  42-57</v>
      </c>
      <c r="D56" s="81">
        <f>'raw data'!D56</f>
        <v>38390.90283564815</v>
      </c>
      <c r="E56" s="15">
        <f>'raw data'!E56</f>
        <v>3570859.6431922913</v>
      </c>
      <c r="F56" s="31">
        <f>'raw data'!F56</f>
        <v>2.138999436384695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159r1  110-117</v>
      </c>
      <c r="D57" s="81">
        <f>'raw data'!D57</f>
        <v>38390.91045138889</v>
      </c>
      <c r="E57" s="15">
        <f>'raw data'!E57</f>
        <v>3934311.4571113586</v>
      </c>
      <c r="F57" s="31">
        <f>'raw data'!F57</f>
        <v>0.9683248041360157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38390.918078703704</v>
      </c>
      <c r="E58" s="15">
        <f>'raw data'!E58</f>
        <v>3267953.5719299316</v>
      </c>
      <c r="F58" s="31">
        <f>'raw data'!F58</f>
        <v>1.0830130711604786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bir-1-2</v>
      </c>
      <c r="D59" s="81">
        <f>'raw data'!D59</f>
        <v>38390.925717592596</v>
      </c>
      <c r="E59" s="174">
        <v>3962278.67</v>
      </c>
      <c r="F59" s="175">
        <v>1.5202258381294098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160r2  122-132</v>
      </c>
      <c r="D60" s="81">
        <f>'raw data'!D60</f>
        <v>38390.933344907404</v>
      </c>
      <c r="E60" s="15">
        <f>'raw data'!E60</f>
        <v>3912731.438091278</v>
      </c>
      <c r="F60" s="31">
        <f>'raw data'!F60</f>
        <v>0.8505417816910341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161r2  51-60</v>
      </c>
      <c r="D61" s="81">
        <f>'raw data'!D61</f>
        <v>38390.940983796296</v>
      </c>
      <c r="E61" s="15">
        <f>'raw data'!E61</f>
        <v>2972728.623040517</v>
      </c>
      <c r="F61" s="31">
        <f>'raw data'!F61</f>
        <v>1.8942917091846574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bhvo2-1  unignited</v>
      </c>
      <c r="D62" s="81">
        <f>'raw data'!D62</f>
        <v>38390.948599537034</v>
      </c>
      <c r="E62" s="15">
        <f>'raw data'!E62</f>
        <v>3341603.3995501203</v>
      </c>
      <c r="F62" s="31">
        <f>'raw data'!F62</f>
        <v>3.3821288802939438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38390.95622685185</v>
      </c>
      <c r="E63" s="15">
        <f>'raw data'!E63</f>
        <v>3812210.6965955095</v>
      </c>
      <c r="F63" s="31">
        <f>'raw data'!F63</f>
        <v>3.9704996570968456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164r3  115-123</v>
      </c>
      <c r="D64" s="81">
        <f>'raw data'!D64</f>
        <v>38390.963854166665</v>
      </c>
      <c r="E64" s="174">
        <v>4035497.65</v>
      </c>
      <c r="F64" s="175">
        <v>0.7593863410396292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jp-1-2</v>
      </c>
      <c r="D65" s="81">
        <f>'raw data'!D65</f>
        <v>38390.97146990741</v>
      </c>
      <c r="E65" s="15">
        <f>'raw data'!E65</f>
        <v>199319.6954682668</v>
      </c>
      <c r="F65" s="31">
        <f>'raw data'!F65</f>
        <v>0.18572268006513043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165r3  18-28</v>
      </c>
      <c r="D66" s="81">
        <f>'raw data'!D66</f>
        <v>38390.97908564815</v>
      </c>
      <c r="E66" s="15">
        <f>'raw data'!E66</f>
        <v>3885581.701773326</v>
      </c>
      <c r="F66" s="31">
        <f>'raw data'!F66</f>
        <v>3.191052399013494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166r3  45-55</v>
      </c>
      <c r="D67" s="81">
        <f>'raw data'!D67</f>
        <v>38390.986655092594</v>
      </c>
      <c r="E67" s="176">
        <v>4556444.255</v>
      </c>
      <c r="F67" s="177">
        <v>1.5745302781011894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38390.99424768519</v>
      </c>
      <c r="E68" s="174">
        <v>3860300.36</v>
      </c>
      <c r="F68" s="175">
        <v>1.0029309449797503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ja-3-2</v>
      </c>
      <c r="D69" s="81">
        <f>'raw data'!D69</f>
        <v>38391.0018287037</v>
      </c>
      <c r="E69" s="15">
        <f>'raw data'!E69</f>
        <v>2191978.029940287</v>
      </c>
      <c r="F69" s="31">
        <f>'raw data'!F69</f>
        <v>1.9411131293220467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38391.00939814815</v>
      </c>
      <c r="E70" s="15">
        <f>'raw data'!E70</f>
        <v>10257.394675761461</v>
      </c>
      <c r="F70" s="31">
        <f>'raw data'!F70</f>
        <v>1.6628802163097647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dts-1-2</v>
      </c>
      <c r="D71" s="81">
        <f>'raw data'!D71</f>
        <v>38391.01700231482</v>
      </c>
      <c r="E71" s="15">
        <f>'raw data'!E71</f>
        <v>57110.84684411685</v>
      </c>
      <c r="F71" s="31">
        <f>'raw data'!F71</f>
        <v>2.0965517438562737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bhvo2-2  unignited</v>
      </c>
      <c r="D72" s="81">
        <f>'raw data'!D72</f>
        <v>38391.02459490741</v>
      </c>
      <c r="E72" s="15">
        <f>'raw data'!E72</f>
        <v>3767087.4091415405</v>
      </c>
      <c r="F72" s="31">
        <f>'raw data'!F72</f>
        <v>1.9720905499379273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38391.03221064815</v>
      </c>
      <c r="E73" s="15">
        <f>'raw data'!E73</f>
        <v>3659405.45572408</v>
      </c>
      <c r="F73" s="31">
        <f>'raw data'!F73</f>
        <v>2.5463864677658434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drift-1</v>
      </c>
      <c r="D81" s="81">
        <f>'raw data'!D81</f>
        <v>38390.79398148148</v>
      </c>
      <c r="E81" s="15">
        <f>'raw data'!E81</f>
        <v>2852582.289129405</v>
      </c>
      <c r="F81" s="31">
        <f>'raw data'!F81</f>
        <v>2.069151569064422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38390.801620370374</v>
      </c>
      <c r="E82" s="15">
        <f>'raw data'!E82</f>
        <v>8179.359290761376</v>
      </c>
      <c r="F82" s="31">
        <f>'raw data'!F82</f>
        <v>3.198807795949948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bir-1-1</v>
      </c>
      <c r="D83" s="81">
        <f>'raw data'!D83</f>
        <v>38390.80924768518</v>
      </c>
      <c r="E83" s="15">
        <f>'raw data'!E83</f>
        <v>2695371.5609571543</v>
      </c>
      <c r="F83" s="31">
        <f>'raw data'!F83</f>
        <v>3.6914594296435275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38390.81688657407</v>
      </c>
      <c r="E84" s="15">
        <f>'raw data'!E84</f>
        <v>2953981.768590998</v>
      </c>
      <c r="F84" s="31">
        <f>'raw data'!F84</f>
        <v>1.8069387542200936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jp-1-1</v>
      </c>
      <c r="D85" s="81">
        <f>'raw data'!D85</f>
        <v>38390.82451388889</v>
      </c>
      <c r="E85" s="15">
        <f>'raw data'!E85</f>
        <v>2017961.1598904864</v>
      </c>
      <c r="F85" s="31">
        <f>'raw data'!F85</f>
        <v>0.5712522085193976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82r2  101-110</v>
      </c>
      <c r="D86" s="81">
        <f>'raw data'!D86</f>
        <v>38390.83215277778</v>
      </c>
      <c r="E86" s="15">
        <f>'raw data'!E86</f>
        <v>1865654.2562499512</v>
      </c>
      <c r="F86" s="31">
        <f>'raw data'!F86</f>
        <v>3.935476624042396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38390.839780092596</v>
      </c>
      <c r="E87" s="15">
        <f>'raw data'!E87</f>
        <v>3008115.4830764104</v>
      </c>
      <c r="F87" s="31">
        <f>'raw data'!F87</f>
        <v>1.3464654123340132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83r2  32-42</v>
      </c>
      <c r="D88" s="81">
        <f>'raw data'!D88</f>
        <v>38390.847395833334</v>
      </c>
      <c r="E88" s="15">
        <f>'raw data'!E88</f>
        <v>1725683.5945277617</v>
      </c>
      <c r="F88" s="31">
        <f>'raw data'!F88</f>
        <v>0.45316047957759364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95r3  40-50</v>
      </c>
      <c r="D89" s="81">
        <f>'raw data'!D89</f>
        <v>38390.85503472222</v>
      </c>
      <c r="E89" s="15">
        <f>'raw data'!E89</f>
        <v>1391372.0360511115</v>
      </c>
      <c r="F89" s="31">
        <f>'raw data'!F89</f>
        <v>2.4620646708621403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158r1  11-18</v>
      </c>
      <c r="D90" s="81">
        <f>'raw data'!D90</f>
        <v>38390.862662037034</v>
      </c>
      <c r="E90" s="15">
        <f>'raw data'!E90</f>
        <v>978798.9756431644</v>
      </c>
      <c r="F90" s="31">
        <f>'raw data'!F90</f>
        <v>1.229657828543703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ja-3-1</v>
      </c>
      <c r="D91" s="81">
        <f>'raw data'!D91</f>
        <v>38390.87027777778</v>
      </c>
      <c r="E91" s="15">
        <f>'raw data'!E91</f>
        <v>1596355.7651111525</v>
      </c>
      <c r="F91" s="31">
        <f>'raw data'!F91</f>
        <v>1.0564082622609976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38390.877905092595</v>
      </c>
      <c r="E92" s="15">
        <f>'raw data'!E92</f>
        <v>3352281.022036157</v>
      </c>
      <c r="F92" s="31">
        <f>'raw data'!F92</f>
        <v>3.016528951268851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dts-1-1</v>
      </c>
      <c r="D93" s="81">
        <f>'raw data'!D93</f>
        <v>38390.88553240741</v>
      </c>
      <c r="E93" s="15">
        <f>'raw data'!E93</f>
        <v>2074793.3247084252</v>
      </c>
      <c r="F93" s="31">
        <f>'raw data'!F93</f>
        <v>3.0182551617082454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162r3  71-86</v>
      </c>
      <c r="D94" s="81">
        <f>'raw data'!D94</f>
        <v>38390.893159722225</v>
      </c>
      <c r="E94" s="15">
        <f>'raw data'!E94</f>
        <v>1501142.492817773</v>
      </c>
      <c r="F94" s="31">
        <f>'raw data'!F94</f>
        <v>2.29617786395409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158r3  42-57</v>
      </c>
      <c r="D95" s="81">
        <f>'raw data'!D95</f>
        <v>38390.90078703704</v>
      </c>
      <c r="E95" s="15">
        <f>'raw data'!E95</f>
        <v>1499213.271366614</v>
      </c>
      <c r="F95" s="31">
        <f>'raw data'!F95</f>
        <v>1.5058394599416525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159r1  110-117</v>
      </c>
      <c r="D96" s="81">
        <f>'raw data'!D96</f>
        <v>38390.90840277778</v>
      </c>
      <c r="E96" s="15">
        <f>'raw data'!E96</f>
        <v>1658217.151643631</v>
      </c>
      <c r="F96" s="31">
        <f>'raw data'!F96</f>
        <v>0.0868351786102442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38390.91600694445</v>
      </c>
      <c r="E97" s="174">
        <v>3095901.3449999997</v>
      </c>
      <c r="F97" s="175">
        <v>0.4916058463159463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bir-1-2</v>
      </c>
      <c r="D98" s="81">
        <f>'raw data'!D98</f>
        <v>38390.92365740741</v>
      </c>
      <c r="E98" s="176">
        <v>2874764.67</v>
      </c>
      <c r="F98" s="177">
        <v>2.082275012758113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160r2  122-132</v>
      </c>
      <c r="D99" s="81">
        <f>'raw data'!D99</f>
        <v>38390.931296296294</v>
      </c>
      <c r="E99" s="15">
        <f>'raw data'!E99</f>
        <v>1553621.814606291</v>
      </c>
      <c r="F99" s="31">
        <f>'raw data'!F99</f>
        <v>3.577675169471575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161r2  51-60</v>
      </c>
      <c r="D100" s="81">
        <f>'raw data'!D100</f>
        <v>38390.93892361111</v>
      </c>
      <c r="E100" s="15">
        <f>'raw data'!E100</f>
        <v>1940870.0652677687</v>
      </c>
      <c r="F100" s="31">
        <f>'raw data'!F100</f>
        <v>1.723562098207702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bhvo2-1  unignited</v>
      </c>
      <c r="D101" s="81">
        <f>'raw data'!D101</f>
        <v>38390.946539351855</v>
      </c>
      <c r="E101" s="15">
        <f>'raw data'!E101</f>
        <v>3339565.154584056</v>
      </c>
      <c r="F101" s="31">
        <f>'raw data'!F101</f>
        <v>1.706828202576157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38390.95417824074</v>
      </c>
      <c r="E102" s="15">
        <f>'raw data'!E102</f>
        <v>3798832.9452131256</v>
      </c>
      <c r="F102" s="31">
        <f>'raw data'!F102</f>
        <v>0.716521726795922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164r3  115-123</v>
      </c>
      <c r="D103" s="81">
        <f>'raw data'!D103</f>
        <v>38390.96178240741</v>
      </c>
      <c r="E103" s="15">
        <f>'raw data'!E103</f>
        <v>1913936.7631451772</v>
      </c>
      <c r="F103" s="31">
        <f>'raw data'!F103</f>
        <v>0.9909544818121304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jp-1-2</v>
      </c>
      <c r="D104" s="81">
        <f>'raw data'!D104</f>
        <v>38390.969409722224</v>
      </c>
      <c r="E104" s="15">
        <f>'raw data'!E104</f>
        <v>2538990.0664515253</v>
      </c>
      <c r="F104" s="31">
        <f>'raw data'!F104</f>
        <v>2.6691293575081705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165r3  18-28</v>
      </c>
      <c r="D105" s="81">
        <f>'raw data'!D105</f>
        <v>38390.97703703704</v>
      </c>
      <c r="E105" s="15">
        <f>'raw data'!E105</f>
        <v>1258933.462394207</v>
      </c>
      <c r="F105" s="31">
        <f>'raw data'!F105</f>
        <v>4.169746723131241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166r3  45-55</v>
      </c>
      <c r="D106" s="81">
        <f>'raw data'!D106</f>
        <v>38390.984618055554</v>
      </c>
      <c r="E106" s="176">
        <v>1627585.105</v>
      </c>
      <c r="F106" s="177">
        <v>2.9745099539258377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38390.99219907408</v>
      </c>
      <c r="E107" s="15">
        <f>'raw data'!E107</f>
        <v>3674855.902122446</v>
      </c>
      <c r="F107" s="31">
        <f>'raw data'!F107</f>
        <v>2.2305180824076594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ja-3-2</v>
      </c>
      <c r="D108" s="81">
        <f>'raw data'!D108</f>
        <v>38390.99978009259</v>
      </c>
      <c r="E108" s="15">
        <f>'raw data'!E108</f>
        <v>1947887.1708310256</v>
      </c>
      <c r="F108" s="31">
        <f>'raw data'!F108</f>
        <v>0.7919746076849428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38391.007361111115</v>
      </c>
      <c r="E109" s="174">
        <v>10404.02</v>
      </c>
      <c r="F109" s="175">
        <v>0.5196585982113319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dts-1-2</v>
      </c>
      <c r="D110" s="81">
        <f>'raw data'!D110</f>
        <v>38391.01494212963</v>
      </c>
      <c r="E110" s="15">
        <f>'raw data'!E110</f>
        <v>2609528.921262067</v>
      </c>
      <c r="F110" s="31">
        <f>'raw data'!F110</f>
        <v>1.8338918637873391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bhvo2-2  unignited</v>
      </c>
      <c r="D111" s="81">
        <f>'raw data'!D111</f>
        <v>38391.0225462963</v>
      </c>
      <c r="E111" s="15">
        <f>'raw data'!E111</f>
        <v>3533376.579244363</v>
      </c>
      <c r="F111" s="31">
        <f>'raw data'!F111</f>
        <v>3.43876712894366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38391.03015046296</v>
      </c>
      <c r="E112" s="15">
        <f>'raw data'!E112</f>
        <v>3718147.3602583404</v>
      </c>
      <c r="F112" s="31">
        <f>'raw data'!F112</f>
        <v>0.10353972148073469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drift-1</v>
      </c>
      <c r="D120" s="81">
        <f>'raw data'!D120</f>
        <v>38390.7975</v>
      </c>
      <c r="E120" s="15">
        <f>'raw data'!E120</f>
        <v>16706.331808078598</v>
      </c>
      <c r="F120" s="31">
        <f>'raw data'!F120</f>
        <v>2.086184073519263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38390.805138888885</v>
      </c>
      <c r="E121" s="176">
        <v>158.51</v>
      </c>
      <c r="F121" s="177">
        <v>9.162811990140675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bir-1-1</v>
      </c>
      <c r="D122" s="81">
        <f>'raw data'!D122</f>
        <v>38390.81277777778</v>
      </c>
      <c r="E122" s="176">
        <v>821.505</v>
      </c>
      <c r="F122" s="177">
        <v>5.771298979136614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38390.82040509259</v>
      </c>
      <c r="E123" s="15">
        <f>'raw data'!E123</f>
        <v>16899.19186141463</v>
      </c>
      <c r="F123" s="31">
        <f>'raw data'!F123</f>
        <v>2.315359220756719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jp-1-1</v>
      </c>
      <c r="D124" s="81">
        <f>'raw data'!D124</f>
        <v>38390.82803240741</v>
      </c>
      <c r="E124" s="174">
        <v>208.135</v>
      </c>
      <c r="F124" s="175">
        <v>6.9611636421132355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82r2  101-110</v>
      </c>
      <c r="D125" s="81">
        <f>'raw data'!D125</f>
        <v>38390.8356712963</v>
      </c>
      <c r="E125" s="172">
        <f>'raw data'!E125</f>
        <v>526.7516708499502</v>
      </c>
      <c r="F125" s="173">
        <f>'raw data'!F125</f>
        <v>5.490152096864895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38390.843298611115</v>
      </c>
      <c r="E126" s="15">
        <f>'raw data'!E126</f>
        <v>16527.93170836971</v>
      </c>
      <c r="F126" s="31">
        <f>'raw data'!F126</f>
        <v>4.126015025458007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83r2  32-42</v>
      </c>
      <c r="D127" s="81">
        <f>'raw data'!D127</f>
        <v>38390.85092592592</v>
      </c>
      <c r="E127" s="15">
        <f>'raw data'!E127</f>
        <v>1329.290035607313</v>
      </c>
      <c r="F127" s="31">
        <f>'raw data'!F127</f>
        <v>3.505921969615086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95r3  40-50</v>
      </c>
      <c r="D128" s="81">
        <f>'raw data'!D128</f>
        <v>38390.85855324074</v>
      </c>
      <c r="E128" s="174">
        <v>1568.165</v>
      </c>
      <c r="F128" s="175">
        <v>0.1817181437049468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158r1  11-18</v>
      </c>
      <c r="D129" s="81">
        <f>'raw data'!D129</f>
        <v>38390.86616898148</v>
      </c>
      <c r="E129" s="15">
        <f>'raw data'!E129</f>
        <v>3449.548115472603</v>
      </c>
      <c r="F129" s="31">
        <f>'raw data'!F129</f>
        <v>1.480627765158544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ja-3-1</v>
      </c>
      <c r="D130" s="81">
        <f>'raw data'!D130</f>
        <v>38390.8737962963</v>
      </c>
      <c r="E130" s="15">
        <f>'raw data'!E130</f>
        <v>47939.117101048556</v>
      </c>
      <c r="F130" s="31">
        <f>'raw data'!F130</f>
        <v>3.8404782479724644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38390.881423611114</v>
      </c>
      <c r="E131" s="15">
        <f>'raw data'!E131</f>
        <v>17178.739203268193</v>
      </c>
      <c r="F131" s="31">
        <f>'raw data'!F131</f>
        <v>0.8962575630920478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dts-1-1</v>
      </c>
      <c r="D132" s="81">
        <f>'raw data'!D132</f>
        <v>38390.88905092593</v>
      </c>
      <c r="E132" s="176">
        <v>47.63</v>
      </c>
      <c r="F132" s="177">
        <v>50.92118957526467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162r3  71-86</v>
      </c>
      <c r="D133" s="81">
        <f>'raw data'!D133</f>
        <v>38390.896689814814</v>
      </c>
      <c r="E133" s="174">
        <v>752.935</v>
      </c>
      <c r="F133" s="175">
        <v>5.09667966225439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158r3  42-57</v>
      </c>
      <c r="D134" s="81">
        <f>'raw data'!D134</f>
        <v>38390.90429398148</v>
      </c>
      <c r="E134" s="174">
        <v>920.225</v>
      </c>
      <c r="F134" s="175">
        <v>2.7424424483737018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159r1  110-117</v>
      </c>
      <c r="D135" s="81">
        <f>'raw data'!D135</f>
        <v>38390.91190972222</v>
      </c>
      <c r="E135" s="174">
        <v>650.83</v>
      </c>
      <c r="F135" s="175">
        <v>1.6818543971183926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38390.919537037036</v>
      </c>
      <c r="E136" s="15">
        <f>'raw data'!E136</f>
        <v>17405.132424004274</v>
      </c>
      <c r="F136" s="31">
        <f>'raw data'!F136</f>
        <v>1.1710254343934425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bir-1-2</v>
      </c>
      <c r="D137" s="81">
        <f>'raw data'!D137</f>
        <v>38390.9271875</v>
      </c>
      <c r="E137" s="15">
        <f>'raw data'!E137</f>
        <v>780.4828118174192</v>
      </c>
      <c r="F137" s="31">
        <f>'raw data'!F137</f>
        <v>4.344697404462747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160r2  122-132</v>
      </c>
      <c r="D138" s="81">
        <f>'raw data'!D138</f>
        <v>38390.93481481481</v>
      </c>
      <c r="E138" s="174">
        <v>680.335</v>
      </c>
      <c r="F138" s="175">
        <v>2.6493053940258604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161r2  51-60</v>
      </c>
      <c r="D139" s="81">
        <f>'raw data'!D139</f>
        <v>38390.94244212963</v>
      </c>
      <c r="E139" s="174">
        <v>739.8</v>
      </c>
      <c r="F139" s="175">
        <v>2.098954435639552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bhvo2-1  unignited</v>
      </c>
      <c r="D140" s="81">
        <f>'raw data'!D140</f>
        <v>38390.95006944444</v>
      </c>
      <c r="E140" s="15">
        <f>'raw data'!E140</f>
        <v>20768.78410214471</v>
      </c>
      <c r="F140" s="31">
        <f>'raw data'!F140</f>
        <v>1.7824507122679651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38390.95769675926</v>
      </c>
      <c r="E141" s="15">
        <f>'raw data'!E141</f>
        <v>21210.650779607586</v>
      </c>
      <c r="F141" s="31">
        <f>'raw data'!F141</f>
        <v>2.626086421366445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164r3  115-123</v>
      </c>
      <c r="D142" s="81">
        <f>'raw data'!D142</f>
        <v>38390.9653125</v>
      </c>
      <c r="E142" s="176">
        <v>768.63</v>
      </c>
      <c r="F142" s="177">
        <v>3.7092678424521743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jp-1-2</v>
      </c>
      <c r="D143" s="81">
        <f>'raw data'!D143</f>
        <v>38390.97292824074</v>
      </c>
      <c r="E143" s="176">
        <v>292.585</v>
      </c>
      <c r="F143" s="177">
        <v>10.418638459576595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165r3  18-28</v>
      </c>
      <c r="D144" s="81">
        <f>'raw data'!D144</f>
        <v>38390.980532407404</v>
      </c>
      <c r="E144" s="174">
        <v>924.47</v>
      </c>
      <c r="F144" s="175">
        <v>2.6342398935679365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166r3  45-55</v>
      </c>
      <c r="D145" s="81">
        <f>'raw data'!D145</f>
        <v>38390.98811342593</v>
      </c>
      <c r="E145" s="174">
        <v>616.76</v>
      </c>
      <c r="F145" s="175">
        <v>6.395099593778383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38390.99569444444</v>
      </c>
      <c r="E146" s="174">
        <v>19065.825</v>
      </c>
      <c r="F146" s="175">
        <v>1.06415614706286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ja-3-2</v>
      </c>
      <c r="D147" s="81">
        <f>'raw data'!D147</f>
        <v>38391.003287037034</v>
      </c>
      <c r="E147" s="174">
        <v>50331.87</v>
      </c>
      <c r="F147" s="175">
        <v>0.18460238225941744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38391.01084490741</v>
      </c>
      <c r="E148" s="176">
        <v>102.46</v>
      </c>
      <c r="F148" s="177">
        <v>34.4374667003793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dts-1-2</v>
      </c>
      <c r="D149" s="81">
        <f>'raw data'!D149</f>
        <v>38391.01846064815</v>
      </c>
      <c r="E149" s="176">
        <v>8.36</v>
      </c>
      <c r="F149" s="177">
        <v>112.66342494503365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bhvo2-2  unignited</v>
      </c>
      <c r="D150" s="81">
        <f>'raw data'!D150</f>
        <v>38391.02605324074</v>
      </c>
      <c r="E150" s="15">
        <f>'raw data'!E150</f>
        <v>20940.21700792109</v>
      </c>
      <c r="F150" s="31">
        <f>'raw data'!F150</f>
        <v>1.861614089400698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38391.03366898148</v>
      </c>
      <c r="E151" s="15">
        <f>'raw data'!E151</f>
        <v>21697.39223820372</v>
      </c>
      <c r="F151" s="31">
        <f>'raw data'!F151</f>
        <v>2.6618280972962056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drift-1</v>
      </c>
      <c r="D159" s="81">
        <f>'raw data'!D159</f>
        <v>38390.79466435185</v>
      </c>
      <c r="E159" s="15">
        <f>'raw data'!E159</f>
        <v>543404.8823635912</v>
      </c>
      <c r="F159" s="31">
        <f>'raw data'!F159</f>
        <v>1.7592702363029575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38390.802303240744</v>
      </c>
      <c r="E160" s="174">
        <v>556.65</v>
      </c>
      <c r="F160" s="175">
        <v>5.045590828838303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bir-1-1</v>
      </c>
      <c r="D161" s="81">
        <f>'raw data'!D161</f>
        <v>38390.80991898148</v>
      </c>
      <c r="E161" s="15">
        <f>'raw data'!E161</f>
        <v>699802.1204169967</v>
      </c>
      <c r="F161" s="31">
        <f>'raw data'!F161</f>
        <v>3.6140822636979517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38390.81756944444</v>
      </c>
      <c r="E162" s="15">
        <f>'raw data'!E162</f>
        <v>538227.3079232035</v>
      </c>
      <c r="F162" s="31">
        <f>'raw data'!F162</f>
        <v>3.3196479654167046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jp-1-1</v>
      </c>
      <c r="D163" s="81">
        <f>'raw data'!D163</f>
        <v>38390.82519675926</v>
      </c>
      <c r="E163" s="15">
        <f>'raw data'!E163</f>
        <v>3491053.940496309</v>
      </c>
      <c r="F163" s="31">
        <f>'raw data'!F163</f>
        <v>4.880790113016053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82r2  101-110</v>
      </c>
      <c r="D164" s="81">
        <f>'raw data'!D164</f>
        <v>38390.832824074074</v>
      </c>
      <c r="E164" s="174">
        <v>1620459.815</v>
      </c>
      <c r="F164" s="175">
        <v>2.874924853258502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38390.84045138889</v>
      </c>
      <c r="E165" s="174">
        <v>539038.845</v>
      </c>
      <c r="F165" s="175">
        <v>0.6932256028181798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83r2  32-42</v>
      </c>
      <c r="D166" s="81">
        <f>'raw data'!D166</f>
        <v>38390.848078703704</v>
      </c>
      <c r="E166" s="15">
        <f>'raw data'!E166</f>
        <v>1667052.2833495664</v>
      </c>
      <c r="F166" s="31">
        <f>'raw data'!F166</f>
        <v>0.7990065594798614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95r3  40-50</v>
      </c>
      <c r="D167" s="81">
        <f>'raw data'!D167</f>
        <v>38390.855717592596</v>
      </c>
      <c r="E167" s="15">
        <f>'raw data'!E167</f>
        <v>861689.6369982396</v>
      </c>
      <c r="F167" s="31">
        <f>'raw data'!F167</f>
        <v>2.741935567379612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158r1  11-18</v>
      </c>
      <c r="D168" s="81">
        <f>'raw data'!D168</f>
        <v>38390.863333333335</v>
      </c>
      <c r="E168" s="15">
        <f>'raw data'!E168</f>
        <v>290763.97233808116</v>
      </c>
      <c r="F168" s="31">
        <f>'raw data'!F168</f>
        <v>2.038450862704743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ja-3-1</v>
      </c>
      <c r="D169" s="81">
        <f>'raw data'!D169</f>
        <v>38390.87096064815</v>
      </c>
      <c r="E169" s="15">
        <f>'raw data'!E169</f>
        <v>296933.4352855396</v>
      </c>
      <c r="F169" s="31">
        <f>'raw data'!F169</f>
        <v>3.639878756762497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38390.87857638889</v>
      </c>
      <c r="E170" s="174">
        <v>596225.405</v>
      </c>
      <c r="F170" s="175">
        <v>3.3465681748404865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dts-1-1</v>
      </c>
      <c r="D171" s="81">
        <f>'raw data'!D171</f>
        <v>38390.88621527778</v>
      </c>
      <c r="E171" s="15">
        <f>'raw data'!E171</f>
        <v>3732438.009173911</v>
      </c>
      <c r="F171" s="31">
        <f>'raw data'!F171</f>
        <v>2.5990328060903103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162r3  71-86</v>
      </c>
      <c r="D172" s="81">
        <f>'raw data'!D172</f>
        <v>38390.893842592595</v>
      </c>
      <c r="E172" s="15">
        <f>'raw data'!E172</f>
        <v>653329.8622677812</v>
      </c>
      <c r="F172" s="31">
        <f>'raw data'!F172</f>
        <v>1.9833949900096874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158r3  42-57</v>
      </c>
      <c r="D173" s="81">
        <f>'raw data'!D173</f>
        <v>38390.901458333334</v>
      </c>
      <c r="E173" s="15">
        <f>'raw data'!E173</f>
        <v>652764.0286012976</v>
      </c>
      <c r="F173" s="31">
        <f>'raw data'!F173</f>
        <v>1.6313784696412101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159r1  110-117</v>
      </c>
      <c r="D174" s="81">
        <f>'raw data'!D174</f>
        <v>38390.90907407407</v>
      </c>
      <c r="E174" s="15">
        <f>'raw data'!E174</f>
        <v>888516.6369663851</v>
      </c>
      <c r="F174" s="31">
        <f>'raw data'!F174</f>
        <v>1.748656646633147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38390.91668981482</v>
      </c>
      <c r="E175" s="15">
        <f>'raw data'!E175</f>
        <v>572828.4431429848</v>
      </c>
      <c r="F175" s="31">
        <f>'raw data'!F175</f>
        <v>1.55013947223784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bir-1-2</v>
      </c>
      <c r="D176" s="81">
        <f>'raw data'!D176</f>
        <v>38390.9243287037</v>
      </c>
      <c r="E176" s="15">
        <f>'raw data'!E176</f>
        <v>804100.0758827003</v>
      </c>
      <c r="F176" s="31">
        <f>'raw data'!F176</f>
        <v>4.37837456715834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160r2  122-132</v>
      </c>
      <c r="D177" s="81">
        <f>'raw data'!D177</f>
        <v>38390.931967592594</v>
      </c>
      <c r="E177" s="15">
        <f>'raw data'!E177</f>
        <v>975053.1486195232</v>
      </c>
      <c r="F177" s="31">
        <f>'raw data'!F177</f>
        <v>0.9008808015738445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161r2  51-60</v>
      </c>
      <c r="D178" s="81">
        <f>'raw data'!D178</f>
        <v>38390.93959490741</v>
      </c>
      <c r="E178" s="15">
        <f>'raw data'!E178</f>
        <v>1000907.4125814391</v>
      </c>
      <c r="F178" s="31">
        <f>'raw data'!F178</f>
        <v>3.738530191528123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bhvo2-1  unignited</v>
      </c>
      <c r="D179" s="81">
        <f>'raw data'!D179</f>
        <v>38390.947222222225</v>
      </c>
      <c r="E179" s="15">
        <f>'raw data'!E179</f>
        <v>569533.65249566</v>
      </c>
      <c r="F179" s="31">
        <f>'raw data'!F179</f>
        <v>1.8580924456164651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38390.95484953704</v>
      </c>
      <c r="E180" s="15">
        <f>'raw data'!E180</f>
        <v>639544.2182389387</v>
      </c>
      <c r="F180" s="31">
        <f>'raw data'!F180</f>
        <v>4.387397682350266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164r3  115-123</v>
      </c>
      <c r="D181" s="81">
        <f>'raw data'!D181</f>
        <v>38390.96246527778</v>
      </c>
      <c r="E181" s="15">
        <f>'raw data'!E181</f>
        <v>871916.9339434538</v>
      </c>
      <c r="F181" s="31">
        <f>'raw data'!F181</f>
        <v>0.43276411014969496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jp-1-2</v>
      </c>
      <c r="D182" s="81">
        <f>'raw data'!D182</f>
        <v>38390.97009259259</v>
      </c>
      <c r="E182" s="15">
        <f>'raw data'!E182</f>
        <v>3649536.6971130157</v>
      </c>
      <c r="F182" s="31">
        <f>'raw data'!F182</f>
        <v>1.5156286837373627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165r3  18-28</v>
      </c>
      <c r="D183" s="81">
        <f>'raw data'!D183</f>
        <v>38390.97770833333</v>
      </c>
      <c r="E183" s="15">
        <f>'raw data'!E183</f>
        <v>569221.253792719</v>
      </c>
      <c r="F183" s="31">
        <f>'raw data'!F183</f>
        <v>0.9331270666808241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166r3  45-55</v>
      </c>
      <c r="D184" s="81">
        <f>'raw data'!D184</f>
        <v>38390.985289351855</v>
      </c>
      <c r="E184" s="174">
        <v>756171.43</v>
      </c>
      <c r="F184" s="175">
        <v>0.6052453043228455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38390.99288194445</v>
      </c>
      <c r="E185" s="15">
        <f>'raw data'!E185</f>
        <v>664195.7289992882</v>
      </c>
      <c r="F185" s="31">
        <f>'raw data'!F185</f>
        <v>1.1113836229483844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ja-3-2</v>
      </c>
      <c r="D186" s="81">
        <f>'raw data'!D186</f>
        <v>38391.000451388885</v>
      </c>
      <c r="E186" s="15">
        <f>'raw data'!E186</f>
        <v>349306.72480994946</v>
      </c>
      <c r="F186" s="31">
        <f>'raw data'!F186</f>
        <v>1.8118474891064797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38391.008043981485</v>
      </c>
      <c r="E187" s="176">
        <v>655.17</v>
      </c>
      <c r="F187" s="177">
        <v>4.904212973291345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dts-1-2</v>
      </c>
      <c r="D188" s="81">
        <f>'raw data'!D188</f>
        <v>38391.015625</v>
      </c>
      <c r="E188" s="15">
        <f>'raw data'!E188</f>
        <v>4656583.098597329</v>
      </c>
      <c r="F188" s="31">
        <f>'raw data'!F188</f>
        <v>0.41498176625453814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bhvo2-2  unignited</v>
      </c>
      <c r="D189" s="81">
        <f>'raw data'!D189</f>
        <v>38391.02321759259</v>
      </c>
      <c r="E189" s="15">
        <f>'raw data'!E189</f>
        <v>637383.7989214581</v>
      </c>
      <c r="F189" s="31">
        <f>'raw data'!F189</f>
        <v>1.502178590070387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38391.03082175926</v>
      </c>
      <c r="E190" s="176">
        <v>671476.505</v>
      </c>
      <c r="F190" s="177">
        <v>3.564167177704762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drift-1</v>
      </c>
      <c r="D198" s="81">
        <f>'raw data'!D198</f>
        <v>38390.79331018519</v>
      </c>
      <c r="E198" s="15">
        <f>'raw data'!E198</f>
        <v>263667.1809314092</v>
      </c>
      <c r="F198" s="31">
        <f>'raw data'!F198</f>
        <v>1.503124916873165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38390.80094907407</v>
      </c>
      <c r="E199" s="15">
        <f>'raw data'!E199</f>
        <v>9268.089910479883</v>
      </c>
      <c r="F199" s="31">
        <f>'raw data'!F199</f>
        <v>2.1773404524068285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bir-1-1</v>
      </c>
      <c r="D200" s="81">
        <f>'raw data'!D200</f>
        <v>38390.80857638889</v>
      </c>
      <c r="E200" s="15">
        <f>'raw data'!E200</f>
        <v>264315.72032864887</v>
      </c>
      <c r="F200" s="31">
        <f>'raw data'!F200</f>
        <v>1.0949382713547824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38390.81621527778</v>
      </c>
      <c r="E201" s="15">
        <f>'raw data'!E201</f>
        <v>270001.4805903435</v>
      </c>
      <c r="F201" s="31">
        <f>'raw data'!F201</f>
        <v>1.6589252995780708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jp-1-1</v>
      </c>
      <c r="D202" s="81">
        <f>'raw data'!D202</f>
        <v>38390.823842592596</v>
      </c>
      <c r="E202" s="15">
        <f>'raw data'!E202</f>
        <v>198526.84490076703</v>
      </c>
      <c r="F202" s="31">
        <f>'raw data'!F202</f>
        <v>0.7566477183214739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82r2  101-110</v>
      </c>
      <c r="D203" s="81">
        <f>'raw data'!D203</f>
        <v>38390.83146990741</v>
      </c>
      <c r="E203" s="15">
        <f>'raw data'!E203</f>
        <v>204388.8844545707</v>
      </c>
      <c r="F203" s="31">
        <f>'raw data'!F203</f>
        <v>1.6324624025593235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38390.839108796295</v>
      </c>
      <c r="E204" s="15">
        <f>'raw data'!E204</f>
        <v>274344.47787650424</v>
      </c>
      <c r="F204" s="31">
        <f>'raw data'!F204</f>
        <v>1.8296856142114968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83r2  32-42</v>
      </c>
      <c r="D205" s="81">
        <f>'raw data'!D205</f>
        <v>38390.846724537034</v>
      </c>
      <c r="E205" s="174">
        <v>189551.765</v>
      </c>
      <c r="F205" s="175">
        <v>1.7606627036722624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95r3  40-50</v>
      </c>
      <c r="D206" s="81">
        <f>'raw data'!D206</f>
        <v>38390.854363425926</v>
      </c>
      <c r="E206" s="15">
        <f>'raw data'!E206</f>
        <v>176578.6462632008</v>
      </c>
      <c r="F206" s="31">
        <f>'raw data'!F206</f>
        <v>1.8472464537946325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158r1  11-18</v>
      </c>
      <c r="D207" s="81">
        <f>'raw data'!D207</f>
        <v>38390.861979166664</v>
      </c>
      <c r="E207" s="15">
        <f>'raw data'!E207</f>
        <v>126789.65662884587</v>
      </c>
      <c r="F207" s="31">
        <f>'raw data'!F207</f>
        <v>1.9330457088510038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ja-3-1</v>
      </c>
      <c r="D208" s="81">
        <f>'raw data'!D208</f>
        <v>38390.86960648148</v>
      </c>
      <c r="E208" s="15">
        <f>'raw data'!E208</f>
        <v>177743.76451818272</v>
      </c>
      <c r="F208" s="31">
        <f>'raw data'!F208</f>
        <v>1.3875413567725632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38390.877233796295</v>
      </c>
      <c r="E209" s="15">
        <f>'raw data'!E209</f>
        <v>296930.9039085706</v>
      </c>
      <c r="F209" s="31">
        <f>'raw data'!F209</f>
        <v>2.9963410374678223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dts-1-1</v>
      </c>
      <c r="D210" s="81">
        <f>'raw data'!D210</f>
        <v>38390.88486111111</v>
      </c>
      <c r="E210" s="15">
        <f>'raw data'!E210</f>
        <v>195509.12413009006</v>
      </c>
      <c r="F210" s="31">
        <f>'raw data'!F210</f>
        <v>3.0576788677104103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162r3  71-86</v>
      </c>
      <c r="D211" s="81">
        <f>'raw data'!D211</f>
        <v>38390.892488425925</v>
      </c>
      <c r="E211" s="15">
        <f>'raw data'!E211</f>
        <v>186931.67868979898</v>
      </c>
      <c r="F211" s="31">
        <f>'raw data'!F211</f>
        <v>3.069513441597932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158r3  42-57</v>
      </c>
      <c r="D212" s="81">
        <f>'raw data'!D212</f>
        <v>38390.90011574074</v>
      </c>
      <c r="E212" s="15">
        <f>'raw data'!E212</f>
        <v>170519.13869706792</v>
      </c>
      <c r="F212" s="31">
        <f>'raw data'!F212</f>
        <v>2.11690347095389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159r1  110-117</v>
      </c>
      <c r="D213" s="81">
        <f>'raw data'!D213</f>
        <v>38390.90773148148</v>
      </c>
      <c r="E213" s="15">
        <f>'raw data'!E213</f>
        <v>197532.60382000607</v>
      </c>
      <c r="F213" s="31">
        <f>'raw data'!F213</f>
        <v>0.5994816986587803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38390.91533564815</v>
      </c>
      <c r="E214" s="15">
        <f>'raw data'!E214</f>
        <v>286757.3407921791</v>
      </c>
      <c r="F214" s="31">
        <f>'raw data'!F214</f>
        <v>0.9416399696721511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bir-1-2</v>
      </c>
      <c r="D215" s="81">
        <f>'raw data'!D215</f>
        <v>38390.92297453704</v>
      </c>
      <c r="E215" s="15">
        <f>'raw data'!E215</f>
        <v>295652.71200784046</v>
      </c>
      <c r="F215" s="31">
        <f>'raw data'!F215</f>
        <v>3.8631247182366764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160r2  122-132</v>
      </c>
      <c r="D216" s="81">
        <f>'raw data'!D216</f>
        <v>38390.930613425924</v>
      </c>
      <c r="E216" s="174">
        <v>195116.44</v>
      </c>
      <c r="F216" s="175">
        <v>0.1785919329842751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161r2  51-60</v>
      </c>
      <c r="D217" s="81">
        <f>'raw data'!D217</f>
        <v>38390.93824074074</v>
      </c>
      <c r="E217" s="15">
        <f>'raw data'!E217</f>
        <v>133861.0824521395</v>
      </c>
      <c r="F217" s="31">
        <f>'raw data'!F217</f>
        <v>1.9021716825171069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bhvo2-1  unignited</v>
      </c>
      <c r="D218" s="81">
        <f>'raw data'!D218</f>
        <v>38390.945868055554</v>
      </c>
      <c r="E218" s="15">
        <f>'raw data'!E218</f>
        <v>310777.7127205531</v>
      </c>
      <c r="F218" s="31">
        <f>'raw data'!F218</f>
        <v>2.017500889566405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38390.95349537037</v>
      </c>
      <c r="E219" s="15">
        <f>'raw data'!E219</f>
        <v>350923.79500198364</v>
      </c>
      <c r="F219" s="31">
        <f>'raw data'!F219</f>
        <v>1.8275351807174278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164r3  115-123</v>
      </c>
      <c r="D220" s="81">
        <f>'raw data'!D220</f>
        <v>38390.961122685185</v>
      </c>
      <c r="E220" s="15">
        <f>'raw data'!E220</f>
        <v>266635.4063410759</v>
      </c>
      <c r="F220" s="31">
        <f>'raw data'!F220</f>
        <v>1.118646777771804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jp-1-2</v>
      </c>
      <c r="D221" s="81">
        <f>'raw data'!D221</f>
        <v>38390.96873842592</v>
      </c>
      <c r="E221" s="15">
        <f>'raw data'!E221</f>
        <v>240553.86112173396</v>
      </c>
      <c r="F221" s="31">
        <f>'raw data'!F221</f>
        <v>1.8403231331029486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165r3  18-28</v>
      </c>
      <c r="D222" s="81">
        <f>'raw data'!D222</f>
        <v>38390.97636574074</v>
      </c>
      <c r="E222" s="15">
        <f>'raw data'!E222</f>
        <v>170968.43979748088</v>
      </c>
      <c r="F222" s="31">
        <f>'raw data'!F222</f>
        <v>0.13088348330283622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166r3  45-55</v>
      </c>
      <c r="D223" s="81">
        <f>'raw data'!D223</f>
        <v>38390.98394675926</v>
      </c>
      <c r="E223" s="15">
        <f>'raw data'!E223</f>
        <v>212685.1426339944</v>
      </c>
      <c r="F223" s="31">
        <f>'raw data'!F223</f>
        <v>0.8793719379846854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38390.991527777776</v>
      </c>
      <c r="E224" s="15">
        <f>'raw data'!E224</f>
        <v>307926.093176047</v>
      </c>
      <c r="F224" s="31">
        <f>'raw data'!F224</f>
        <v>3.3080343378189245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ja-3-2</v>
      </c>
      <c r="D225" s="81">
        <f>'raw data'!D225</f>
        <v>38390.9991087963</v>
      </c>
      <c r="E225" s="15">
        <f>'raw data'!E225</f>
        <v>216512.01293063164</v>
      </c>
      <c r="F225" s="31">
        <f>'raw data'!F225</f>
        <v>3.007697299885835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38391.00670138889</v>
      </c>
      <c r="E226" s="15">
        <f>'raw data'!E226</f>
        <v>11163.242351155728</v>
      </c>
      <c r="F226" s="31">
        <f>'raw data'!F226</f>
        <v>2.2818739651180486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dts-1-2</v>
      </c>
      <c r="D227" s="81">
        <f>'raw data'!D227</f>
        <v>38391.01427083334</v>
      </c>
      <c r="E227" s="15">
        <f>'raw data'!E227</f>
        <v>242677.2050031026</v>
      </c>
      <c r="F227" s="31">
        <f>'raw data'!F227</f>
        <v>2.4745733468492044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bhvo2-2  unignited</v>
      </c>
      <c r="D228" s="81">
        <f>'raw data'!D228</f>
        <v>38391.021875</v>
      </c>
      <c r="E228" s="15">
        <f>'raw data'!E228</f>
        <v>326418.3499447505</v>
      </c>
      <c r="F228" s="31">
        <f>'raw data'!F228</f>
        <v>2.5435508791237886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38391.02947916667</v>
      </c>
      <c r="E229" s="15">
        <f>'raw data'!E229</f>
        <v>337954.7617845535</v>
      </c>
      <c r="F229" s="31">
        <f>'raw data'!F229</f>
        <v>0.7201170928148666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drift-1</v>
      </c>
      <c r="D237" s="81">
        <f>'raw data'!D237</f>
        <v>38390.797002314815</v>
      </c>
      <c r="E237" s="15">
        <f>'raw data'!E237</f>
        <v>282698.4805196126</v>
      </c>
      <c r="F237" s="31">
        <f>'raw data'!F237</f>
        <v>3.3324964197103855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38390.8046412037</v>
      </c>
      <c r="E238" s="15">
        <f>'raw data'!E238</f>
        <v>4443.622564660695</v>
      </c>
      <c r="F238" s="31">
        <f>'raw data'!F238</f>
        <v>1.2673510276496311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bir-1-1</v>
      </c>
      <c r="D239" s="81">
        <f>'raw data'!D239</f>
        <v>38390.81228009259</v>
      </c>
      <c r="E239" s="15">
        <f>'raw data'!E239</f>
        <v>228996.10446230572</v>
      </c>
      <c r="F239" s="31">
        <f>'raw data'!F239</f>
        <v>4.278162903832367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38390.81990740741</v>
      </c>
      <c r="E240" s="15">
        <f>'raw data'!E240</f>
        <v>295327.4537410736</v>
      </c>
      <c r="F240" s="31">
        <f>'raw data'!F240</f>
        <v>3.700533813162479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jp-1-1</v>
      </c>
      <c r="D241" s="81">
        <f>'raw data'!D241</f>
        <v>38390.82753472222</v>
      </c>
      <c r="E241" s="15">
        <f>'raw data'!E241</f>
        <v>7493.766292468024</v>
      </c>
      <c r="F241" s="31">
        <f>'raw data'!F241</f>
        <v>1.8510682907279012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82r2  101-110</v>
      </c>
      <c r="D242" s="81">
        <f>'raw data'!D242</f>
        <v>38390.835173611114</v>
      </c>
      <c r="E242" s="15">
        <f>'raw data'!E242</f>
        <v>126964.9135258595</v>
      </c>
      <c r="F242" s="31">
        <f>'raw data'!F242</f>
        <v>1.1952356863648503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38390.84278935185</v>
      </c>
      <c r="E243" s="15">
        <f>'raw data'!E243</f>
        <v>281258.50509850186</v>
      </c>
      <c r="F243" s="31">
        <f>'raw data'!F243</f>
        <v>0.5369076083323563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83r2  32-42</v>
      </c>
      <c r="D244" s="81">
        <f>'raw data'!D244</f>
        <v>38390.85041666667</v>
      </c>
      <c r="E244" s="15">
        <f>'raw data'!E244</f>
        <v>98475.56282325587</v>
      </c>
      <c r="F244" s="31">
        <f>'raw data'!F244</f>
        <v>1.5260176357123896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95r3  40-50</v>
      </c>
      <c r="D245" s="81">
        <f>'raw data'!D245</f>
        <v>38390.85805555555</v>
      </c>
      <c r="E245" s="15">
        <f>'raw data'!E245</f>
        <v>212135.53926936787</v>
      </c>
      <c r="F245" s="31">
        <f>'raw data'!F245</f>
        <v>0.8774901900983473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158r1  11-18</v>
      </c>
      <c r="D246" s="81">
        <f>'raw data'!D246</f>
        <v>38390.86568287037</v>
      </c>
      <c r="E246" s="15">
        <f>'raw data'!E246</f>
        <v>579692.3078978851</v>
      </c>
      <c r="F246" s="31">
        <f>'raw data'!F246</f>
        <v>2.3296900881127476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ja-3-1</v>
      </c>
      <c r="D247" s="81">
        <f>'raw data'!D247</f>
        <v>38390.87329861111</v>
      </c>
      <c r="E247" s="15">
        <f>'raw data'!E247</f>
        <v>425966.0829100609</v>
      </c>
      <c r="F247" s="31">
        <f>'raw data'!F247</f>
        <v>2.344229492282105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38390.88092592593</v>
      </c>
      <c r="E248" s="15">
        <f>'raw data'!E248</f>
        <v>289755.01414426224</v>
      </c>
      <c r="F248" s="31">
        <f>'raw data'!F248</f>
        <v>1.4422910603941042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dts-1-1</v>
      </c>
      <c r="D249" s="81">
        <f>'raw data'!D249</f>
        <v>38390.888553240744</v>
      </c>
      <c r="E249" s="15">
        <f>'raw data'!E249</f>
        <v>5140.587743465789</v>
      </c>
      <c r="F249" s="31">
        <f>'raw data'!F249</f>
        <v>0.7358077198887595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162r3  71-86</v>
      </c>
      <c r="D250" s="81">
        <f>'raw data'!D250</f>
        <v>38390.89618055556</v>
      </c>
      <c r="E250" s="15">
        <f>'raw data'!E250</f>
        <v>327973.02398872375</v>
      </c>
      <c r="F250" s="31">
        <f>'raw data'!F250</f>
        <v>0.9126283324717939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158r3  42-57</v>
      </c>
      <c r="D251" s="81">
        <f>'raw data'!D251</f>
        <v>38390.9037962963</v>
      </c>
      <c r="E251" s="15">
        <f>'raw data'!E251</f>
        <v>358583.5418281555</v>
      </c>
      <c r="F251" s="31">
        <f>'raw data'!F251</f>
        <v>4.395247984279688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159r1  110-117</v>
      </c>
      <c r="D252" s="81">
        <f>'raw data'!D252</f>
        <v>38390.911412037036</v>
      </c>
      <c r="E252" s="15">
        <f>'raw data'!E252</f>
        <v>199185.7389421463</v>
      </c>
      <c r="F252" s="31">
        <f>'raw data'!F252</f>
        <v>1.9769272607720902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38390.91903935185</v>
      </c>
      <c r="E253" s="15">
        <f>'raw data'!E253</f>
        <v>302762.45611461</v>
      </c>
      <c r="F253" s="31">
        <f>'raw data'!F253</f>
        <v>0.8707438448014091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bir-1-2</v>
      </c>
      <c r="D254" s="81">
        <f>'raw data'!D254</f>
        <v>38390.92667824074</v>
      </c>
      <c r="E254" s="15">
        <f>'raw data'!E254</f>
        <v>236847.10583623248</v>
      </c>
      <c r="F254" s="31">
        <f>'raw data'!F254</f>
        <v>1.5121891893768475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160r2  122-132</v>
      </c>
      <c r="D255" s="81">
        <f>'raw data'!D255</f>
        <v>38390.93431712963</v>
      </c>
      <c r="E255" s="15">
        <f>'raw data'!E255</f>
        <v>207636.61240228015</v>
      </c>
      <c r="F255" s="31">
        <f>'raw data'!F255</f>
        <v>0.9616289756395459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161r2  51-60</v>
      </c>
      <c r="D256" s="81">
        <f>'raw data'!D256</f>
        <v>38390.94194444444</v>
      </c>
      <c r="E256" s="15">
        <f>'raw data'!E256</f>
        <v>285891.6066668828</v>
      </c>
      <c r="F256" s="31">
        <f>'raw data'!F256</f>
        <v>4.872322465485268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bhvo2-1  unignited</v>
      </c>
      <c r="D257" s="81">
        <f>'raw data'!D257</f>
        <v>38390.94956018519</v>
      </c>
      <c r="E257" s="15">
        <f>'raw data'!E257</f>
        <v>364929.67026233673</v>
      </c>
      <c r="F257" s="31">
        <f>'raw data'!F257</f>
        <v>2.437239343970503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38390.9571875</v>
      </c>
      <c r="E258" s="15">
        <f>'raw data'!E258</f>
        <v>369076.6536412239</v>
      </c>
      <c r="F258" s="31">
        <f>'raw data'!F258</f>
        <v>4.1961532591247455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164r3  115-123</v>
      </c>
      <c r="D259" s="81">
        <f>'raw data'!D259</f>
        <v>38390.96481481481</v>
      </c>
      <c r="E259" s="15">
        <f>'raw data'!E259</f>
        <v>327507.1026759142</v>
      </c>
      <c r="F259" s="31">
        <f>'raw data'!F259</f>
        <v>4.368173260924839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jp-1-2</v>
      </c>
      <c r="D260" s="81">
        <f>'raw data'!D260</f>
        <v>38390.97243055556</v>
      </c>
      <c r="E260" s="15">
        <f>'raw data'!E260</f>
        <v>8314.274014433226</v>
      </c>
      <c r="F260" s="31">
        <f>'raw data'!F260</f>
        <v>0.6995831499887379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165r3  18-28</v>
      </c>
      <c r="D261" s="81">
        <f>'raw data'!D261</f>
        <v>38390.98003472222</v>
      </c>
      <c r="E261" s="174">
        <v>441123.66500000004</v>
      </c>
      <c r="F261" s="175">
        <v>1.4492891624099886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166r3  45-55</v>
      </c>
      <c r="D262" s="81">
        <f>'raw data'!D262</f>
        <v>38390.98761574074</v>
      </c>
      <c r="E262" s="174">
        <v>306726.365</v>
      </c>
      <c r="F262" s="175">
        <v>2.4584199241937736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38390.99519675926</v>
      </c>
      <c r="E263" s="15">
        <f>'raw data'!E263</f>
        <v>308157.20535262424</v>
      </c>
      <c r="F263" s="31">
        <f>'raw data'!F263</f>
        <v>3.244394462885614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ja-3-2</v>
      </c>
      <c r="D264" s="81">
        <f>'raw data'!D264</f>
        <v>38391.00278935185</v>
      </c>
      <c r="E264" s="15">
        <f>'raw data'!E264</f>
        <v>536358.4978218084</v>
      </c>
      <c r="F264" s="31">
        <f>'raw data'!F264</f>
        <v>1.279797775877915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38391.010347222225</v>
      </c>
      <c r="E265" s="15">
        <f>'raw data'!E265</f>
        <v>4782.134581704624</v>
      </c>
      <c r="F265" s="31">
        <f>'raw data'!F265</f>
        <v>4.163409773643718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dts-1-2</v>
      </c>
      <c r="D266" s="81">
        <f>'raw data'!D266</f>
        <v>38391.017962962964</v>
      </c>
      <c r="E266" s="15">
        <f>'raw data'!E266</f>
        <v>6533.496598047204</v>
      </c>
      <c r="F266" s="31">
        <f>'raw data'!F266</f>
        <v>4.622406243500259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bhvo2-2  unignited</v>
      </c>
      <c r="D267" s="81">
        <f>'raw data'!D267</f>
        <v>38391.025555555556</v>
      </c>
      <c r="E267" s="174">
        <v>361050.115</v>
      </c>
      <c r="F267" s="175">
        <v>2.0964020201605695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38391.033171296294</v>
      </c>
      <c r="E268" s="15">
        <f>'raw data'!E268</f>
        <v>366388.8303667704</v>
      </c>
      <c r="F268" s="31">
        <f>'raw data'!F268</f>
        <v>3.139178477902038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drift-1</v>
      </c>
      <c r="D276" s="81">
        <f>'raw data'!D276</f>
        <v>38390.79215277778</v>
      </c>
      <c r="E276" s="172">
        <f>'raw data'!E276</f>
        <v>116.08938157045215</v>
      </c>
      <c r="F276" s="173">
        <f>'raw data'!F276</f>
        <v>16.958206305114434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38390.799791666665</v>
      </c>
      <c r="E277" s="172">
        <f>'raw data'!E277</f>
        <v>17.208255741824434</v>
      </c>
      <c r="F277" s="173">
        <f>'raw data'!F277</f>
        <v>73.33357693741064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bir-1-1</v>
      </c>
      <c r="D278" s="81">
        <f>'raw data'!D278</f>
        <v>38390.80741898148</v>
      </c>
      <c r="E278" s="172">
        <f>'raw data'!E278</f>
        <v>24.44558889506365</v>
      </c>
      <c r="F278" s="173">
        <f>'raw data'!F278</f>
        <v>57.02217456446573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38390.81505787037</v>
      </c>
      <c r="E279" s="172">
        <f>'raw data'!E279</f>
        <v>160.42848162042569</v>
      </c>
      <c r="F279" s="173">
        <f>'raw data'!F279</f>
        <v>6.3853485244647405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jp-1-1</v>
      </c>
      <c r="D280" s="81">
        <f>'raw data'!D280</f>
        <v>38390.822696759256</v>
      </c>
      <c r="E280" s="172">
        <f>'raw data'!E280</f>
        <v>11.964291065362467</v>
      </c>
      <c r="F280" s="173">
        <f>'raw data'!F280</f>
        <v>209.1835187553853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82r2  101-110</v>
      </c>
      <c r="D281" s="81">
        <f>'raw data'!D281</f>
        <v>38390.83032407407</v>
      </c>
      <c r="E281" s="172">
        <f>'raw data'!E281</f>
        <v>41.78749598875427</v>
      </c>
      <c r="F281" s="173">
        <f>'raw data'!F281</f>
        <v>59.02090714326348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38390.83793981482</v>
      </c>
      <c r="E282" s="15">
        <f>'raw data'!E282</f>
        <v>129.90802783498896</v>
      </c>
      <c r="F282" s="31">
        <f>'raw data'!F282</f>
        <v>2.340222972866343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83r2  32-42</v>
      </c>
      <c r="D283" s="81">
        <f>'raw data'!D283</f>
        <v>38390.84556712963</v>
      </c>
      <c r="E283" s="172">
        <f>'raw data'!E283</f>
        <v>30.04217219977882</v>
      </c>
      <c r="F283" s="173">
        <f>'raw data'!F283</f>
        <v>56.660565693207744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95r3  40-50</v>
      </c>
      <c r="D284" s="81">
        <f>'raw data'!D284</f>
        <v>38390.85320601852</v>
      </c>
      <c r="E284" s="172">
        <f>'raw data'!E284</f>
        <v>13.710687274102893</v>
      </c>
      <c r="F284" s="173">
        <f>'raw data'!F284</f>
        <v>205.50536596057233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158r1  11-18</v>
      </c>
      <c r="D285" s="81">
        <f>'raw data'!D285</f>
        <v>38390.86082175926</v>
      </c>
      <c r="E285" s="172">
        <f>'raw data'!E285</f>
        <v>513.1199016564092</v>
      </c>
      <c r="F285" s="173">
        <f>'raw data'!F285</f>
        <v>13.104799224091057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ja-3-1</v>
      </c>
      <c r="D286" s="81">
        <f>'raw data'!D286</f>
        <v>38390.86844907407</v>
      </c>
      <c r="E286" s="172">
        <f>'raw data'!E286</f>
        <v>74.52501219891771</v>
      </c>
      <c r="F286" s="173">
        <f>'raw data'!F286</f>
        <v>9.718341227722169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38390.876076388886</v>
      </c>
      <c r="E287" s="172">
        <f>'raw data'!E287</f>
        <v>141.04323302124888</v>
      </c>
      <c r="F287" s="173">
        <f>'raw data'!F287</f>
        <v>14.474487027777275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dts-1-1</v>
      </c>
      <c r="D288" s="81">
        <f>'raw data'!D288</f>
        <v>38390.8837037037</v>
      </c>
      <c r="E288" s="172">
        <f>'raw data'!E288</f>
        <v>31.08763371004066</v>
      </c>
      <c r="F288" s="173">
        <f>'raw data'!F288</f>
        <v>19.232405573257584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162r3  71-86</v>
      </c>
      <c r="D289" s="81">
        <f>'raw data'!D289</f>
        <v>38390.89131944445</v>
      </c>
      <c r="E289" s="172">
        <f>'raw data'!E289</f>
        <v>11.863679512984897</v>
      </c>
      <c r="F289" s="173">
        <f>'raw data'!F289</f>
        <v>123.0705951404269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158r3  42-57</v>
      </c>
      <c r="D290" s="81">
        <f>'raw data'!D290</f>
        <v>38390.89895833333</v>
      </c>
      <c r="E290" s="172">
        <f>'raw data'!E290</f>
        <v>28.774986737712407</v>
      </c>
      <c r="F290" s="173">
        <f>'raw data'!F290</f>
        <v>29.96826215032324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159r1  110-117</v>
      </c>
      <c r="D291" s="81">
        <f>'raw data'!D291</f>
        <v>38390.90657407408</v>
      </c>
      <c r="E291" s="172">
        <f>'raw data'!E291</f>
        <v>22.869032008316736</v>
      </c>
      <c r="F291" s="173">
        <f>'raw data'!F291</f>
        <v>73.53327828622976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38390.91417824074</v>
      </c>
      <c r="E292" s="15">
        <f>'raw data'!E292</f>
        <v>146.4369978638794</v>
      </c>
      <c r="F292" s="31">
        <f>'raw data'!F292</f>
        <v>2.1951419815657296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bir-1-2</v>
      </c>
      <c r="D293" s="81">
        <f>'raw data'!D293</f>
        <v>38390.92181712963</v>
      </c>
      <c r="E293" s="172">
        <f>'raw data'!E293</f>
        <v>33.774927529371396</v>
      </c>
      <c r="F293" s="173">
        <f>'raw data'!F293</f>
        <v>67.41632157064801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160r2  122-132</v>
      </c>
      <c r="D294" s="81">
        <f>'raw data'!D294</f>
        <v>38390.929456018515</v>
      </c>
      <c r="E294" s="172">
        <f>'raw data'!E294</f>
        <v>17.729673028725284</v>
      </c>
      <c r="F294" s="173">
        <f>'raw data'!F294</f>
        <v>89.25579972041245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161r2  51-60</v>
      </c>
      <c r="D295" s="81">
        <f>'raw data'!D295</f>
        <v>38390.93708333333</v>
      </c>
      <c r="E295" s="172">
        <f>'raw data'!E295</f>
        <v>31.377517735379186</v>
      </c>
      <c r="F295" s="173">
        <f>'raw data'!F295</f>
        <v>28.678853298625636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bhvo2-1  unignited</v>
      </c>
      <c r="D296" s="81">
        <f>'raw data'!D296</f>
        <v>38390.944710648146</v>
      </c>
      <c r="E296" s="172">
        <f>'raw data'!E296</f>
        <v>172.53090920850514</v>
      </c>
      <c r="F296" s="173">
        <f>'raw data'!F296</f>
        <v>19.960479970339076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38390.95233796296</v>
      </c>
      <c r="E297" s="172">
        <f>'raw data'!E297</f>
        <v>201.45918379985358</v>
      </c>
      <c r="F297" s="173">
        <f>'raw data'!F297</f>
        <v>11.93355495784316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164r3  115-123</v>
      </c>
      <c r="D298" s="81">
        <f>'raw data'!D298</f>
        <v>38390.959965277776</v>
      </c>
      <c r="E298" s="172">
        <f>'raw data'!E298</f>
        <v>23.340102810429702</v>
      </c>
      <c r="F298" s="173">
        <f>'raw data'!F298</f>
        <v>134.53715280397137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jp-1-2</v>
      </c>
      <c r="D299" s="81">
        <f>'raw data'!D299</f>
        <v>38390.96758101852</v>
      </c>
      <c r="E299" s="172">
        <f>'raw data'!E299</f>
        <v>40.45421733759855</v>
      </c>
      <c r="F299" s="173">
        <f>'raw data'!F299</f>
        <v>74.52177006529644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165r3  18-28</v>
      </c>
      <c r="D300" s="81">
        <f>'raw data'!D300</f>
        <v>38390.97520833334</v>
      </c>
      <c r="E300" s="172">
        <f>'raw data'!E300</f>
        <v>45.71435567268999</v>
      </c>
      <c r="F300" s="173">
        <f>'raw data'!F300</f>
        <v>22.78198537452998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166r3  45-55</v>
      </c>
      <c r="D301" s="81">
        <f>'raw data'!D301</f>
        <v>38390.98278935185</v>
      </c>
      <c r="E301" s="172">
        <f>'raw data'!E301</f>
        <v>-3.0917704365424883</v>
      </c>
      <c r="F301" s="173">
        <f>'raw data'!F301</f>
        <v>0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38390.990381944444</v>
      </c>
      <c r="E302" s="172">
        <f>'raw data'!E302</f>
        <v>199.9372737319871</v>
      </c>
      <c r="F302" s="173">
        <f>'raw data'!F302</f>
        <v>7.598616415302043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ja-3-2</v>
      </c>
      <c r="D303" s="81">
        <f>'raw data'!D303</f>
        <v>38390.99796296296</v>
      </c>
      <c r="E303" s="172">
        <f>'raw data'!E303</f>
        <v>83.73636766740604</v>
      </c>
      <c r="F303" s="173">
        <f>'raw data'!F303</f>
        <v>25.64944293342161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38391.00554398148</v>
      </c>
      <c r="E304" s="172">
        <f>'raw data'!E304</f>
        <v>35.93026217114075</v>
      </c>
      <c r="F304" s="173">
        <f>'raw data'!F304</f>
        <v>23.09791908040338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dts-1-2</v>
      </c>
      <c r="D305" s="81">
        <f>'raw data'!D305</f>
        <v>38391.01311342593</v>
      </c>
      <c r="E305" s="172">
        <f>'raw data'!E305</f>
        <v>12.299279498746866</v>
      </c>
      <c r="F305" s="173">
        <f>'raw data'!F305</f>
        <v>196.09310622145145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bhvo2-2  unignited</v>
      </c>
      <c r="D306" s="81">
        <f>'raw data'!D306</f>
        <v>38391.02071759259</v>
      </c>
      <c r="E306" s="172">
        <f>'raw data'!E306</f>
        <v>181.11047087073118</v>
      </c>
      <c r="F306" s="173">
        <f>'raw data'!F306</f>
        <v>9.828319943031845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38391.02832175926</v>
      </c>
      <c r="E307" s="172">
        <f>'raw data'!E307</f>
        <v>163.07393268571298</v>
      </c>
      <c r="F307" s="173">
        <f>'raw data'!F307</f>
        <v>32.86314551783792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drift-1</v>
      </c>
      <c r="D315" s="81">
        <f>'raw data'!D315</f>
        <v>38390.792662037034</v>
      </c>
      <c r="E315" s="178">
        <v>2741212.915</v>
      </c>
      <c r="F315" s="179">
        <v>0.8706145446273938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38390.8003125</v>
      </c>
      <c r="E316" s="15">
        <f>'raw data'!E316</f>
        <v>5232.803226342054</v>
      </c>
      <c r="F316" s="31">
        <f>'raw data'!F316</f>
        <v>1.4017619153927834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bir-1-1</v>
      </c>
      <c r="D317" s="81">
        <f>'raw data'!D317</f>
        <v>38390.80792824074</v>
      </c>
      <c r="E317" s="15">
        <f>'raw data'!E317</f>
        <v>2778221.280190777</v>
      </c>
      <c r="F317" s="31">
        <f>'raw data'!F317</f>
        <v>0.5868817657404601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38390.815567129626</v>
      </c>
      <c r="E318" s="15">
        <f>'raw data'!E318</f>
        <v>2789690.0983118154</v>
      </c>
      <c r="F318" s="31">
        <f>'raw data'!F318</f>
        <v>3.480687270277402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jp-1-1</v>
      </c>
      <c r="D319" s="81">
        <f>'raw data'!D319</f>
        <v>38390.82320601852</v>
      </c>
      <c r="E319" s="15">
        <f>'raw data'!E319</f>
        <v>2640731.58505767</v>
      </c>
      <c r="F319" s="31">
        <f>'raw data'!F319</f>
        <v>1.467070524025695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82r2  101-110</v>
      </c>
      <c r="D320" s="81">
        <f>'raw data'!D320</f>
        <v>38390.83083333333</v>
      </c>
      <c r="E320" s="15">
        <f>'raw data'!E320</f>
        <v>2710774.8698048713</v>
      </c>
      <c r="F320" s="31">
        <f>'raw data'!F320</f>
        <v>3.393464591952616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38390.83846064815</v>
      </c>
      <c r="E321" s="15">
        <f>'raw data'!E321</f>
        <v>2860623.1718381117</v>
      </c>
      <c r="F321" s="31">
        <f>'raw data'!F321</f>
        <v>2.906650151482451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83r2  32-42</v>
      </c>
      <c r="D322" s="81">
        <f>'raw data'!D322</f>
        <v>38390.84607638889</v>
      </c>
      <c r="E322" s="15">
        <f>'raw data'!E322</f>
        <v>2789027.299098406</v>
      </c>
      <c r="F322" s="31">
        <f>'raw data'!F322</f>
        <v>2.615389291671761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95r3  40-50</v>
      </c>
      <c r="D323" s="81">
        <f>'raw data'!D323</f>
        <v>38390.85371527778</v>
      </c>
      <c r="E323" s="15">
        <f>'raw data'!E323</f>
        <v>2952204.366067678</v>
      </c>
      <c r="F323" s="31">
        <f>'raw data'!F323</f>
        <v>3.6964872712361534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158r1  11-18</v>
      </c>
      <c r="D324" s="81">
        <f>'raw data'!D324</f>
        <v>38390.861342592594</v>
      </c>
      <c r="E324" s="15">
        <f>'raw data'!E324</f>
        <v>3064731.1777483537</v>
      </c>
      <c r="F324" s="31">
        <f>'raw data'!F324</f>
        <v>1.296798543770567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ja-3-1</v>
      </c>
      <c r="D325" s="81">
        <f>'raw data'!D325</f>
        <v>38390.86895833333</v>
      </c>
      <c r="E325" s="15">
        <f>'raw data'!E325</f>
        <v>3815786.7474967716</v>
      </c>
      <c r="F325" s="31">
        <f>'raw data'!F325</f>
        <v>1.2682413582168883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38390.876597222225</v>
      </c>
      <c r="E326" s="15">
        <f>'raw data'!E326</f>
        <v>3103260.3081475897</v>
      </c>
      <c r="F326" s="31">
        <f>'raw data'!F326</f>
        <v>3.6110751973872546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dts-1-1</v>
      </c>
      <c r="D327" s="81">
        <f>'raw data'!D327</f>
        <v>38390.88422453704</v>
      </c>
      <c r="E327" s="15">
        <f>'raw data'!E327</f>
        <v>2541623.977910184</v>
      </c>
      <c r="F327" s="31">
        <f>'raw data'!F327</f>
        <v>0.2612776826019627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162r3  71-86</v>
      </c>
      <c r="D328" s="81">
        <f>'raw data'!D328</f>
        <v>38390.89184027778</v>
      </c>
      <c r="E328" s="15">
        <f>'raw data'!E328</f>
        <v>3141757.1941450755</v>
      </c>
      <c r="F328" s="31">
        <f>'raw data'!F328</f>
        <v>0.5768693715356527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158r3  42-57</v>
      </c>
      <c r="D329" s="81">
        <f>'raw data'!D329</f>
        <v>38390.89946759259</v>
      </c>
      <c r="E329" s="15">
        <f>'raw data'!E329</f>
        <v>3218353.5785900457</v>
      </c>
      <c r="F329" s="31">
        <f>'raw data'!F329</f>
        <v>0.9521374131513392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159r1  110-117</v>
      </c>
      <c r="D330" s="81">
        <f>'raw data'!D330</f>
        <v>38390.90708333333</v>
      </c>
      <c r="E330" s="15">
        <f>'raw data'!E330</f>
        <v>2976675.6766720014</v>
      </c>
      <c r="F330" s="31">
        <f>'raw data'!F330</f>
        <v>0.8545621381139119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38390.91469907408</v>
      </c>
      <c r="E331" s="174">
        <v>2812731.625</v>
      </c>
      <c r="F331" s="175">
        <v>3.1014965659112144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bir-1-2</v>
      </c>
      <c r="D332" s="81">
        <f>'raw data'!D332</f>
        <v>38390.922326388885</v>
      </c>
      <c r="E332" s="15">
        <f>'raw data'!E332</f>
        <v>3005030.2311984533</v>
      </c>
      <c r="F332" s="31">
        <f>'raw data'!F332</f>
        <v>1.2839742412077029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160r2  122-132</v>
      </c>
      <c r="D333" s="81">
        <f>'raw data'!D333</f>
        <v>38390.92996527778</v>
      </c>
      <c r="E333" s="174">
        <v>3074373.91</v>
      </c>
      <c r="F333" s="175">
        <v>0.5352653318695983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161r2  51-60</v>
      </c>
      <c r="D334" s="81">
        <f>'raw data'!D334</f>
        <v>38390.93760416667</v>
      </c>
      <c r="E334" s="15">
        <f>'raw data'!E334</f>
        <v>3345253.1168769486</v>
      </c>
      <c r="F334" s="31">
        <f>'raw data'!F334</f>
        <v>3.0236594692602337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bhvo2-1  unignited</v>
      </c>
      <c r="D335" s="81">
        <f>'raw data'!D335</f>
        <v>38390.945231481484</v>
      </c>
      <c r="E335" s="15">
        <f>'raw data'!E335</f>
        <v>3306074.320216517</v>
      </c>
      <c r="F335" s="31">
        <f>'raw data'!F335</f>
        <v>0.6053192063937186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38390.9528587963</v>
      </c>
      <c r="E336" s="15">
        <f>'raw data'!E336</f>
        <v>3613406.5605258006</v>
      </c>
      <c r="F336" s="31">
        <f>'raw data'!F336</f>
        <v>0.7932774769145545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164r3  115-123</v>
      </c>
      <c r="D337" s="81">
        <f>'raw data'!D337</f>
        <v>38390.96047453704</v>
      </c>
      <c r="E337" s="15">
        <f>'raw data'!E337</f>
        <v>3758535.8173556537</v>
      </c>
      <c r="F337" s="31">
        <f>'raw data'!F337</f>
        <v>1.6926681883597343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jp-1-2</v>
      </c>
      <c r="D338" s="81">
        <f>'raw data'!D338</f>
        <v>38390.96810185185</v>
      </c>
      <c r="E338" s="15">
        <f>'raw data'!E338</f>
        <v>3184128.2686342867</v>
      </c>
      <c r="F338" s="31">
        <f>'raw data'!F338</f>
        <v>3.241006719653249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165r3  18-28</v>
      </c>
      <c r="D339" s="81">
        <f>'raw data'!D339</f>
        <v>38390.97571759259</v>
      </c>
      <c r="E339" s="174">
        <v>3787711.315</v>
      </c>
      <c r="F339" s="175">
        <v>1.6381942671368424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166r3  45-55</v>
      </c>
      <c r="D340" s="81">
        <f>'raw data'!D340</f>
        <v>38390.983310185184</v>
      </c>
      <c r="E340" s="15">
        <f>'raw data'!E340</f>
        <v>3651312.9192558927</v>
      </c>
      <c r="F340" s="31">
        <f>'raw data'!F340</f>
        <v>2.4965140020494174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38390.990891203706</v>
      </c>
      <c r="E341" s="174">
        <v>3327987.715</v>
      </c>
      <c r="F341" s="175">
        <v>2.773572633518885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ja-3-2</v>
      </c>
      <c r="D342" s="81">
        <f>'raw data'!D342</f>
        <v>38390.998460648145</v>
      </c>
      <c r="E342" s="15">
        <f>'raw data'!E342</f>
        <v>4552438.359931041</v>
      </c>
      <c r="F342" s="31">
        <f>'raw data'!F342</f>
        <v>2.232780545906155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38391.006053240744</v>
      </c>
      <c r="E343" s="15">
        <f>'raw data'!E343</f>
        <v>6520.555478584032</v>
      </c>
      <c r="F343" s="31">
        <f>'raw data'!F343</f>
        <v>0.9537334031503579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dts-1-2</v>
      </c>
      <c r="D344" s="81">
        <f>'raw data'!D344</f>
        <v>38391.01362268518</v>
      </c>
      <c r="E344" s="15">
        <f>'raw data'!E344</f>
        <v>2805795.325790177</v>
      </c>
      <c r="F344" s="31">
        <f>'raw data'!F344</f>
        <v>2.938578400403149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bhvo2-2  unignited</v>
      </c>
      <c r="D345" s="81">
        <f>'raw data'!D345</f>
        <v>38391.02122685185</v>
      </c>
      <c r="E345" s="15">
        <f>'raw data'!E345</f>
        <v>3466006.597307939</v>
      </c>
      <c r="F345" s="31">
        <f>'raw data'!F345</f>
        <v>0.8195020380643637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38391.02883101852</v>
      </c>
      <c r="E346" s="174">
        <v>3467959.1550000003</v>
      </c>
      <c r="F346" s="175">
        <v>4.765490340050387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drift-1</v>
      </c>
      <c r="D354" s="81">
        <f>'raw data'!D354</f>
        <v>38390.79556712963</v>
      </c>
      <c r="E354" s="15">
        <f>'raw data'!E354</f>
        <v>1072807.1147529602</v>
      </c>
      <c r="F354" s="31">
        <f>'raw data'!F354</f>
        <v>1.1111716820241044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38390.803194444445</v>
      </c>
      <c r="E355" s="15">
        <f>'raw data'!E355</f>
        <v>732.9562747557958</v>
      </c>
      <c r="F355" s="31">
        <f>'raw data'!F355</f>
        <v>3.107271822917829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bir-1-1</v>
      </c>
      <c r="D356" s="81">
        <f>'raw data'!D356</f>
        <v>38390.81083333334</v>
      </c>
      <c r="E356" s="15">
        <f>'raw data'!E356</f>
        <v>373867.78043715155</v>
      </c>
      <c r="F356" s="31">
        <f>'raw data'!F356</f>
        <v>1.9621387419664043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38390.81847222222</v>
      </c>
      <c r="E357" s="15">
        <f>'raw data'!E357</f>
        <v>1026835.4520591736</v>
      </c>
      <c r="F357" s="31">
        <f>'raw data'!F357</f>
        <v>2.6162593688527043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jp-1-1</v>
      </c>
      <c r="D358" s="81">
        <f>'raw data'!D358</f>
        <v>38390.82609953704</v>
      </c>
      <c r="E358" s="15">
        <f>'raw data'!E358</f>
        <v>2082.8029817620913</v>
      </c>
      <c r="F358" s="31">
        <f>'raw data'!F358</f>
        <v>1.5207660194081964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82r2  101-110</v>
      </c>
      <c r="D359" s="81">
        <f>'raw data'!D359</f>
        <v>38390.83372685185</v>
      </c>
      <c r="E359" s="15">
        <f>'raw data'!E359</f>
        <v>77038.39386981328</v>
      </c>
      <c r="F359" s="31">
        <f>'raw data'!F359</f>
        <v>2.225582981669713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38390.84135416667</v>
      </c>
      <c r="E360" s="15">
        <f>'raw data'!E360</f>
        <v>1144561.518449402</v>
      </c>
      <c r="F360" s="31">
        <f>'raw data'!F360</f>
        <v>2.2257935502423583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83r2  32-42</v>
      </c>
      <c r="D361" s="81">
        <f>'raw data'!D361</f>
        <v>38390.84898148148</v>
      </c>
      <c r="E361" s="15">
        <f>'raw data'!E361</f>
        <v>68163.73953919411</v>
      </c>
      <c r="F361" s="31">
        <f>'raw data'!F361</f>
        <v>2.1637621172756383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95r3  40-50</v>
      </c>
      <c r="D362" s="81">
        <f>'raw data'!D362</f>
        <v>38390.8566087963</v>
      </c>
      <c r="E362" s="15">
        <f>'raw data'!E362</f>
        <v>126806.58176043829</v>
      </c>
      <c r="F362" s="31">
        <f>'raw data'!F362</f>
        <v>3.700319077680293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158r1  11-18</v>
      </c>
      <c r="D363" s="81">
        <f>'raw data'!D363</f>
        <v>38390.86423611111</v>
      </c>
      <c r="E363" s="15">
        <f>'raw data'!E363</f>
        <v>1743428.8172729493</v>
      </c>
      <c r="F363" s="31">
        <f>'raw data'!F363</f>
        <v>1.133750987238975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ja-3-1</v>
      </c>
      <c r="D364" s="81">
        <f>'raw data'!D364</f>
        <v>38390.87186342593</v>
      </c>
      <c r="E364" s="15">
        <f>'raw data'!E364</f>
        <v>271616.4394686381</v>
      </c>
      <c r="F364" s="31">
        <f>'raw data'!F364</f>
        <v>1.3196236254210436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38390.879479166666</v>
      </c>
      <c r="E365" s="15">
        <f>'raw data'!E365</f>
        <v>1125910.2074347178</v>
      </c>
      <c r="F365" s="31">
        <f>'raw data'!F365</f>
        <v>1.2892108963535653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dts-1-1</v>
      </c>
      <c r="D366" s="81">
        <f>'raw data'!D366</f>
        <v>38390.88711805556</v>
      </c>
      <c r="E366" s="174">
        <v>2151.565</v>
      </c>
      <c r="F366" s="175">
        <v>1.2051509327454055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162r3  71-86</v>
      </c>
      <c r="D367" s="81">
        <f>'raw data'!D367</f>
        <v>38390.89474537037</v>
      </c>
      <c r="E367" s="15">
        <f>'raw data'!E367</f>
        <v>136509.8123459657</v>
      </c>
      <c r="F367" s="31">
        <f>'raw data'!F367</f>
        <v>0.5863792037900714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158r3  42-57</v>
      </c>
      <c r="D368" s="81">
        <f>'raw data'!D368</f>
        <v>38390.90236111111</v>
      </c>
      <c r="E368" s="15">
        <f>'raw data'!E368</f>
        <v>131551.2598397414</v>
      </c>
      <c r="F368" s="31">
        <f>'raw data'!F368</f>
        <v>2.6021951336993108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159r1  110-117</v>
      </c>
      <c r="D369" s="81">
        <f>'raw data'!D369</f>
        <v>38390.90997685185</v>
      </c>
      <c r="E369" s="15">
        <f>'raw data'!E369</f>
        <v>139188.0246919632</v>
      </c>
      <c r="F369" s="31">
        <f>'raw data'!F369</f>
        <v>3.56516100028766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38390.917592592596</v>
      </c>
      <c r="E370" s="15">
        <f>'raw data'!E370</f>
        <v>1101314.9961462657</v>
      </c>
      <c r="F370" s="31">
        <f>'raw data'!F370</f>
        <v>1.95021239042741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bir-1-2</v>
      </c>
      <c r="D371" s="81">
        <f>'raw data'!D371</f>
        <v>38390.92524305556</v>
      </c>
      <c r="E371" s="15">
        <f>'raw data'!E371</f>
        <v>420706.6733045578</v>
      </c>
      <c r="F371" s="31">
        <f>'raw data'!F371</f>
        <v>0.8899969478982726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160r2  122-132</v>
      </c>
      <c r="D372" s="81">
        <f>'raw data'!D372</f>
        <v>38390.93287037037</v>
      </c>
      <c r="E372" s="15">
        <f>'raw data'!E372</f>
        <v>142837.3709430218</v>
      </c>
      <c r="F372" s="31">
        <f>'raw data'!F372</f>
        <v>1.8162292778022016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161r2  51-60</v>
      </c>
      <c r="D373" s="81">
        <f>'raw data'!D373</f>
        <v>38390.94050925926</v>
      </c>
      <c r="E373" s="15">
        <f>'raw data'!E373</f>
        <v>67890.25015175343</v>
      </c>
      <c r="F373" s="31">
        <f>'raw data'!F373</f>
        <v>2.3014297809060253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bhvo2-1  unignited</v>
      </c>
      <c r="D374" s="81">
        <f>'raw data'!D374</f>
        <v>38390.948125</v>
      </c>
      <c r="E374" s="15">
        <f>'raw data'!E374</f>
        <v>1069195.9912045796</v>
      </c>
      <c r="F374" s="31">
        <f>'raw data'!F374</f>
        <v>0.32880551149534026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38390.95575231482</v>
      </c>
      <c r="E375" s="15">
        <f>'raw data'!E375</f>
        <v>1274105.4785411835</v>
      </c>
      <c r="F375" s="31">
        <f>'raw data'!F375</f>
        <v>1.8466372426076954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164r3  115-123</v>
      </c>
      <c r="D376" s="81">
        <f>'raw data'!D376</f>
        <v>38390.963368055556</v>
      </c>
      <c r="E376" s="15">
        <f>'raw data'!E376</f>
        <v>153961.4421655814</v>
      </c>
      <c r="F376" s="31">
        <f>'raw data'!F376</f>
        <v>2.056073186951294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jp-1-2</v>
      </c>
      <c r="D377" s="81">
        <f>'raw data'!D377</f>
        <v>38390.97099537037</v>
      </c>
      <c r="E377" s="176">
        <v>2164.145</v>
      </c>
      <c r="F377" s="177">
        <v>7.397004553429885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165r3  18-28</v>
      </c>
      <c r="D378" s="81">
        <f>'raw data'!D378</f>
        <v>38390.97861111111</v>
      </c>
      <c r="E378" s="15">
        <f>'raw data'!E378</f>
        <v>89418.88639020124</v>
      </c>
      <c r="F378" s="31">
        <f>'raw data'!F378</f>
        <v>1.4949605197690135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166r3  45-55</v>
      </c>
      <c r="D379" s="81">
        <f>'raw data'!D379</f>
        <v>38390.98619212963</v>
      </c>
      <c r="E379" s="15">
        <f>'raw data'!E379</f>
        <v>125483.38668079376</v>
      </c>
      <c r="F379" s="31">
        <f>'raw data'!F379</f>
        <v>3.84478576905489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38390.99377314815</v>
      </c>
      <c r="E380" s="15">
        <f>'raw data'!E380</f>
        <v>1247305.3989457448</v>
      </c>
      <c r="F380" s="31">
        <f>'raw data'!F380</f>
        <v>0.42519015977473623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ja-3-2</v>
      </c>
      <c r="D381" s="81">
        <f>'raw data'!D381</f>
        <v>38391.00135416666</v>
      </c>
      <c r="E381" s="15">
        <f>'raw data'!E381</f>
        <v>293421.87866888044</v>
      </c>
      <c r="F381" s="31">
        <f>'raw data'!F381</f>
        <v>4.303541322290609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38391.00892361111</v>
      </c>
      <c r="E382" s="174">
        <v>703.385</v>
      </c>
      <c r="F382" s="175">
        <v>3.581852699969494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dts-1-2</v>
      </c>
      <c r="D383" s="81">
        <f>'raw data'!D383</f>
        <v>38391.01652777778</v>
      </c>
      <c r="E383" s="174">
        <v>2225.185</v>
      </c>
      <c r="F383" s="175">
        <v>3.8758940987523873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bhvo2-2  unignited</v>
      </c>
      <c r="D384" s="81">
        <f>'raw data'!D384</f>
        <v>38391.02412037037</v>
      </c>
      <c r="E384" s="15">
        <f>'raw data'!E384</f>
        <v>1256589.2734263102</v>
      </c>
      <c r="F384" s="31">
        <f>'raw data'!F384</f>
        <v>3.3235896426647917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38391.03172453704</v>
      </c>
      <c r="E385" s="15">
        <f>'raw data'!E385</f>
        <v>1293557.2561897277</v>
      </c>
      <c r="F385" s="31">
        <f>'raw data'!F385</f>
        <v>2.247035651046456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72">
      <pane xSplit="2" topLeftCell="H1" activePane="topRight" state="frozen"/>
      <selection pane="topLeft" activeCell="A1" sqref="A1"/>
      <selection pane="topRight" activeCell="H99" sqref="H99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121</v>
      </c>
      <c r="C1" s="18" t="s">
        <v>131</v>
      </c>
      <c r="D1" s="18" t="s">
        <v>130</v>
      </c>
      <c r="E1" s="18" t="s">
        <v>133</v>
      </c>
      <c r="F1" s="18" t="s">
        <v>135</v>
      </c>
      <c r="G1" s="18" t="s">
        <v>134</v>
      </c>
      <c r="H1" s="18" t="s">
        <v>136</v>
      </c>
      <c r="I1" s="18" t="s">
        <v>137</v>
      </c>
      <c r="J1" s="18" t="s">
        <v>138</v>
      </c>
      <c r="K1" s="18" t="s">
        <v>64</v>
      </c>
      <c r="L1" s="18" t="s">
        <v>132</v>
      </c>
      <c r="M1" s="18" t="s">
        <v>141</v>
      </c>
      <c r="N1" s="18" t="s">
        <v>143</v>
      </c>
      <c r="O1" s="18" t="s">
        <v>146</v>
      </c>
      <c r="P1" s="18" t="s">
        <v>139</v>
      </c>
      <c r="Q1" s="18" t="s">
        <v>140</v>
      </c>
      <c r="R1" s="18" t="s">
        <v>2</v>
      </c>
      <c r="S1" s="18" t="s">
        <v>1</v>
      </c>
      <c r="T1" s="18" t="s">
        <v>79</v>
      </c>
      <c r="U1" s="18" t="s">
        <v>142</v>
      </c>
      <c r="V1" s="18" t="s">
        <v>229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2741212.915</v>
      </c>
      <c r="D4" s="7">
        <f>'recalc raw'!E3</f>
        <v>3381296.73202491</v>
      </c>
      <c r="E4" s="7">
        <f>'recalc raw'!E81</f>
        <v>2852582.289129405</v>
      </c>
      <c r="F4" s="7">
        <f>'recalc raw'!E159</f>
        <v>543404.8823635912</v>
      </c>
      <c r="G4" s="7">
        <f>'recalc raw'!E198</f>
        <v>263667.1809314092</v>
      </c>
      <c r="H4" s="7">
        <f>'recalc raw'!E42</f>
        <v>3134024.8012606306</v>
      </c>
      <c r="I4" s="7">
        <f>'recalc raw'!E237</f>
        <v>282698.4805196126</v>
      </c>
      <c r="J4" s="7">
        <f>'recalc raw'!E120</f>
        <v>16706.331808078598</v>
      </c>
      <c r="K4" s="7">
        <f>'recalc raw'!E276</f>
        <v>116.08938157045215</v>
      </c>
      <c r="L4" s="7">
        <f>'recalc raw'!E354</f>
        <v>1072807.1147529602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116.08938157045215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5232.803226342054</v>
      </c>
      <c r="D5" s="7">
        <f>'recalc raw'!E4</f>
        <v>4738.7206825118565</v>
      </c>
      <c r="E5" s="7">
        <f>'recalc raw'!E82</f>
        <v>8179.359290761376</v>
      </c>
      <c r="F5" s="7">
        <f>'recalc raw'!E160</f>
        <v>556.65</v>
      </c>
      <c r="G5" s="7">
        <f>'recalc raw'!E199</f>
        <v>9268.089910479883</v>
      </c>
      <c r="H5" s="7">
        <f>'recalc raw'!E43</f>
        <v>7739.144987692436</v>
      </c>
      <c r="I5" s="7">
        <f>'recalc raw'!E238</f>
        <v>4443.622564660695</v>
      </c>
      <c r="J5" s="7">
        <f>'recalc raw'!E121</f>
        <v>158.51</v>
      </c>
      <c r="K5" s="7">
        <f>'recalc raw'!E277</f>
        <v>17.208255741824434</v>
      </c>
      <c r="L5" s="7">
        <f>'recalc raw'!E355</f>
        <v>732.9562747557958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17.208255741824434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bir-1-1</v>
      </c>
      <c r="C6" s="7">
        <f>'recalc raw'!E317</f>
        <v>2778221.280190777</v>
      </c>
      <c r="D6" s="7">
        <f>'recalc raw'!E5</f>
        <v>3829161.257187315</v>
      </c>
      <c r="E6" s="7">
        <f>'recalc raw'!E83</f>
        <v>2695371.5609571543</v>
      </c>
      <c r="F6" s="7">
        <f>'recalc raw'!E161</f>
        <v>699802.1204169967</v>
      </c>
      <c r="G6" s="7">
        <f>'recalc raw'!E200</f>
        <v>264315.72032864887</v>
      </c>
      <c r="H6" s="7">
        <f>'recalc raw'!E44</f>
        <v>3459669.8135579424</v>
      </c>
      <c r="I6" s="7">
        <f>'recalc raw'!E239</f>
        <v>228996.10446230572</v>
      </c>
      <c r="J6" s="7">
        <f>'recalc raw'!E122</f>
        <v>821.505</v>
      </c>
      <c r="K6" s="7">
        <f>'recalc raw'!E278</f>
        <v>24.44558889506365</v>
      </c>
      <c r="L6" s="7">
        <f>'recalc raw'!E356</f>
        <v>373867.78043715155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24.44558889506365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2789690.0983118154</v>
      </c>
      <c r="D7" s="7">
        <f>'recalc raw'!E6</f>
        <v>3397210.072202699</v>
      </c>
      <c r="E7" s="7">
        <f>'recalc raw'!E84</f>
        <v>2953981.768590998</v>
      </c>
      <c r="F7" s="7">
        <f>'recalc raw'!E162</f>
        <v>538227.3079232035</v>
      </c>
      <c r="G7" s="7">
        <f>'recalc raw'!E201</f>
        <v>270001.4805903435</v>
      </c>
      <c r="H7" s="7">
        <f>'recalc raw'!E45</f>
        <v>3185930.3779195147</v>
      </c>
      <c r="I7" s="7">
        <f>'recalc raw'!E240</f>
        <v>295327.4537410736</v>
      </c>
      <c r="J7" s="7">
        <f>'recalc raw'!E123</f>
        <v>16899.19186141463</v>
      </c>
      <c r="K7" s="7">
        <f>'recalc raw'!E279</f>
        <v>160.42848162042569</v>
      </c>
      <c r="L7" s="7">
        <f>'recalc raw'!E357</f>
        <v>1026835.4520591736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160.42848162042569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jp-1-1</v>
      </c>
      <c r="C8" s="7">
        <f>'recalc raw'!E319</f>
        <v>2640731.58505767</v>
      </c>
      <c r="D8" s="7">
        <f>'recalc raw'!E7</f>
        <v>174992.37191902476</v>
      </c>
      <c r="E8" s="7">
        <f>'recalc raw'!E85</f>
        <v>2017961.1598904864</v>
      </c>
      <c r="F8" s="7">
        <f>'recalc raw'!E163</f>
        <v>3491053.940496309</v>
      </c>
      <c r="G8" s="7">
        <f>'recalc raw'!E202</f>
        <v>198526.84490076703</v>
      </c>
      <c r="H8" s="7">
        <f>'recalc raw'!E46</f>
        <v>175455.07847428322</v>
      </c>
      <c r="I8" s="7">
        <f>'recalc raw'!E241</f>
        <v>7493.766292468024</v>
      </c>
      <c r="J8" s="7">
        <f>'recalc raw'!E124</f>
        <v>208.135</v>
      </c>
      <c r="K8" s="7">
        <f>'recalc raw'!E280</f>
        <v>11.964291065362467</v>
      </c>
      <c r="L8" s="7">
        <f>'recalc raw'!E358</f>
        <v>2082.8029817620913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11.964291065362467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82r2  101-110</v>
      </c>
      <c r="C9" s="7">
        <f>'recalc raw'!E320</f>
        <v>2710774.8698048713</v>
      </c>
      <c r="D9" s="7">
        <f>'recalc raw'!E8</f>
        <v>3195453.5499116653</v>
      </c>
      <c r="E9" s="7">
        <f>'recalc raw'!E86</f>
        <v>1865654.2562499512</v>
      </c>
      <c r="F9" s="7">
        <f>'recalc raw'!E164</f>
        <v>1620459.815</v>
      </c>
      <c r="G9" s="7">
        <f>'recalc raw'!E203</f>
        <v>204388.8844545707</v>
      </c>
      <c r="H9" s="7">
        <f>'recalc raw'!E47</f>
        <v>3054523.021176656</v>
      </c>
      <c r="I9" s="7">
        <f>'recalc raw'!E242</f>
        <v>126964.9135258595</v>
      </c>
      <c r="J9" s="7">
        <f>'recalc raw'!E125</f>
        <v>526.7516708499502</v>
      </c>
      <c r="K9" s="7">
        <f>'recalc raw'!E281</f>
        <v>41.78749598875427</v>
      </c>
      <c r="L9" s="7">
        <f>'recalc raw'!E359</f>
        <v>77038.39386981328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41.78749598875427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2860623.1718381117</v>
      </c>
      <c r="D10" s="7">
        <f>'recalc raw'!E9</f>
        <v>3439082.1487919064</v>
      </c>
      <c r="E10" s="7">
        <f>'recalc raw'!E87</f>
        <v>3008115.4830764104</v>
      </c>
      <c r="F10" s="7">
        <f>'recalc raw'!E165</f>
        <v>539038.845</v>
      </c>
      <c r="G10" s="7">
        <f>'recalc raw'!E204</f>
        <v>274344.47787650424</v>
      </c>
      <c r="H10" s="7">
        <f>'recalc raw'!E48</f>
        <v>3151952.8880233765</v>
      </c>
      <c r="I10" s="7">
        <f>'recalc raw'!E243</f>
        <v>281258.50509850186</v>
      </c>
      <c r="J10" s="7">
        <f>'recalc raw'!E126</f>
        <v>16527.93170836971</v>
      </c>
      <c r="K10" s="7">
        <f>'recalc raw'!E282</f>
        <v>129.90802783498896</v>
      </c>
      <c r="L10" s="7">
        <f>'recalc raw'!E360</f>
        <v>1144561.518449402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129.90802783498896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83r2  32-42</v>
      </c>
      <c r="C11" s="7">
        <f>'recalc raw'!E322</f>
        <v>2789027.299098406</v>
      </c>
      <c r="D11" s="7">
        <f>'recalc raw'!E10</f>
        <v>3585155.6897493284</v>
      </c>
      <c r="E11" s="7">
        <f>'recalc raw'!E88</f>
        <v>1725683.5945277617</v>
      </c>
      <c r="F11" s="7">
        <f>'recalc raw'!E166</f>
        <v>1667052.2833495664</v>
      </c>
      <c r="G11" s="7">
        <f>'recalc raw'!E205</f>
        <v>189551.765</v>
      </c>
      <c r="H11" s="7">
        <f>'recalc raw'!E49</f>
        <v>2895579.915</v>
      </c>
      <c r="I11" s="7">
        <f>'recalc raw'!E244</f>
        <v>98475.56282325587</v>
      </c>
      <c r="J11" s="7">
        <f>'recalc raw'!E127</f>
        <v>1329.290035607313</v>
      </c>
      <c r="K11" s="7">
        <f>'recalc raw'!E283</f>
        <v>30.04217219977882</v>
      </c>
      <c r="L11" s="7">
        <f>'recalc raw'!E361</f>
        <v>68163.73953919411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30.04217219977882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95r3  40-50</v>
      </c>
      <c r="C12" s="7">
        <f>'recalc raw'!E323</f>
        <v>2952204.366067678</v>
      </c>
      <c r="D12" s="7">
        <f>'recalc raw'!E11</f>
        <v>4213750.998578658</v>
      </c>
      <c r="E12" s="7">
        <f>'recalc raw'!E89</f>
        <v>1391372.0360511115</v>
      </c>
      <c r="F12" s="7">
        <f>'recalc raw'!E167</f>
        <v>861689.6369982396</v>
      </c>
      <c r="G12" s="7">
        <f>'recalc raw'!E206</f>
        <v>176578.6462632008</v>
      </c>
      <c r="H12" s="7">
        <f>'recalc raw'!E50</f>
        <v>3837404.509365082</v>
      </c>
      <c r="I12" s="7">
        <f>'recalc raw'!E245</f>
        <v>212135.53926936787</v>
      </c>
      <c r="J12" s="7">
        <f>'recalc raw'!E128</f>
        <v>1568.165</v>
      </c>
      <c r="K12" s="7">
        <f>'recalc raw'!E284</f>
        <v>13.710687274102893</v>
      </c>
      <c r="L12" s="7">
        <f>'recalc raw'!E362</f>
        <v>126806.58176043829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13.710687274102893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158r1  11-18</v>
      </c>
      <c r="C13" s="7">
        <f>'recalc raw'!E324</f>
        <v>3064731.1777483537</v>
      </c>
      <c r="D13" s="7">
        <f>'recalc raw'!E12</f>
        <v>4194158.793060582</v>
      </c>
      <c r="E13" s="7">
        <f>'recalc raw'!E90</f>
        <v>978798.9756431644</v>
      </c>
      <c r="F13" s="7">
        <f>'recalc raw'!E168</f>
        <v>290763.97233808116</v>
      </c>
      <c r="G13" s="7">
        <f>'recalc raw'!E207</f>
        <v>126789.65662884587</v>
      </c>
      <c r="H13" s="7">
        <f>'recalc raw'!E51</f>
        <v>4482932.7055460615</v>
      </c>
      <c r="I13" s="7">
        <f>'recalc raw'!E246</f>
        <v>579692.3078978851</v>
      </c>
      <c r="J13" s="7">
        <f>'recalc raw'!E129</f>
        <v>3449.548115472603</v>
      </c>
      <c r="K13" s="7">
        <f>'recalc raw'!E285</f>
        <v>513.1199016564092</v>
      </c>
      <c r="L13" s="7">
        <f>'recalc raw'!E363</f>
        <v>1743428.8172729493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513.1199016564092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ja-3-1</v>
      </c>
      <c r="C14" s="7">
        <f>'recalc raw'!E325</f>
        <v>3815786.7474967716</v>
      </c>
      <c r="D14" s="7">
        <f>'recalc raw'!E13</f>
        <v>4024956.343293271</v>
      </c>
      <c r="E14" s="7">
        <f>'recalc raw'!E91</f>
        <v>1596355.7651111525</v>
      </c>
      <c r="F14" s="7">
        <f>'recalc raw'!E169</f>
        <v>296933.4352855396</v>
      </c>
      <c r="G14" s="7">
        <f>'recalc raw'!E208</f>
        <v>177743.76451818272</v>
      </c>
      <c r="H14" s="7">
        <f>'recalc raw'!E52</f>
        <v>1805812.8847204843</v>
      </c>
      <c r="I14" s="7">
        <f>'recalc raw'!E247</f>
        <v>425966.0829100609</v>
      </c>
      <c r="J14" s="7">
        <f>'recalc raw'!E130</f>
        <v>47939.117101048556</v>
      </c>
      <c r="K14" s="7">
        <f>'recalc raw'!E286</f>
        <v>74.52501219891771</v>
      </c>
      <c r="L14" s="7">
        <f>'recalc raw'!E364</f>
        <v>271616.4394686381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74.52501219891771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3103260.3081475897</v>
      </c>
      <c r="D15" s="7">
        <f>'recalc raw'!E14</f>
        <v>3545095.8695762865</v>
      </c>
      <c r="E15" s="7">
        <f>'recalc raw'!E92</f>
        <v>3352281.022036157</v>
      </c>
      <c r="F15" s="7">
        <f>'recalc raw'!E170</f>
        <v>596225.405</v>
      </c>
      <c r="G15" s="7">
        <f>'recalc raw'!E209</f>
        <v>296930.9039085706</v>
      </c>
      <c r="H15" s="7">
        <f>'recalc raw'!E53</f>
        <v>3170050.0482177734</v>
      </c>
      <c r="I15" s="7">
        <f>'recalc raw'!E248</f>
        <v>289755.01414426224</v>
      </c>
      <c r="J15" s="7">
        <f>'recalc raw'!E131</f>
        <v>17178.739203268193</v>
      </c>
      <c r="K15" s="7">
        <f>'recalc raw'!E287</f>
        <v>141.04323302124888</v>
      </c>
      <c r="L15" s="7">
        <f>'recalc raw'!E365</f>
        <v>1125910.2074347178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141.04323302124888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dts-1-1</v>
      </c>
      <c r="C16" s="7">
        <f>'recalc raw'!E327</f>
        <v>2541623.977910184</v>
      </c>
      <c r="D16" s="7">
        <f>'recalc raw'!E15</f>
        <v>51107.37976591322</v>
      </c>
      <c r="E16" s="7">
        <f>'recalc raw'!E93</f>
        <v>2074793.3247084252</v>
      </c>
      <c r="F16" s="7">
        <f>'recalc raw'!E171</f>
        <v>3732438.009173911</v>
      </c>
      <c r="G16" s="7">
        <f>'recalc raw'!E210</f>
        <v>195509.12413009006</v>
      </c>
      <c r="H16" s="7">
        <f>'recalc raw'!E54</f>
        <v>45418.64804983139</v>
      </c>
      <c r="I16" s="7">
        <f>'recalc raw'!E249</f>
        <v>5140.587743465789</v>
      </c>
      <c r="J16" s="7">
        <f>'recalc raw'!E132</f>
        <v>47.63</v>
      </c>
      <c r="K16" s="7">
        <f>'recalc raw'!E288</f>
        <v>31.08763371004066</v>
      </c>
      <c r="L16" s="7">
        <f>'recalc raw'!E366</f>
        <v>2151.565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31.08763371004066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162r3  71-86</v>
      </c>
      <c r="C17" s="7">
        <f>'recalc raw'!E328</f>
        <v>3141757.1941450755</v>
      </c>
      <c r="D17" s="7">
        <f>'recalc raw'!E16</f>
        <v>4329765.2027847795</v>
      </c>
      <c r="E17" s="7">
        <f>'recalc raw'!E94</f>
        <v>1501142.492817773</v>
      </c>
      <c r="F17" s="7">
        <f>'recalc raw'!E172</f>
        <v>653329.8622677812</v>
      </c>
      <c r="G17" s="7">
        <f>'recalc raw'!E211</f>
        <v>186931.67868979898</v>
      </c>
      <c r="H17" s="7">
        <f>'recalc raw'!E55</f>
        <v>3564722.3905626936</v>
      </c>
      <c r="I17" s="7">
        <f>'recalc raw'!E250</f>
        <v>327973.02398872375</v>
      </c>
      <c r="J17" s="7">
        <f>'recalc raw'!E133</f>
        <v>752.935</v>
      </c>
      <c r="K17" s="7">
        <f>'recalc raw'!E289</f>
        <v>11.863679512984897</v>
      </c>
      <c r="L17" s="7">
        <f>'recalc raw'!E367</f>
        <v>136509.8123459657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11.863679512984897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158r3  42-57</v>
      </c>
      <c r="C18" s="7">
        <f>'recalc raw'!E329</f>
        <v>3218353.5785900457</v>
      </c>
      <c r="D18" s="7">
        <f>'recalc raw'!E17</f>
        <v>4441218.93206417</v>
      </c>
      <c r="E18" s="7">
        <f>'recalc raw'!E95</f>
        <v>1499213.271366614</v>
      </c>
      <c r="F18" s="7">
        <f>'recalc raw'!E173</f>
        <v>652764.0286012976</v>
      </c>
      <c r="G18" s="7">
        <f>'recalc raw'!E212</f>
        <v>170519.13869706792</v>
      </c>
      <c r="H18" s="7">
        <f>'recalc raw'!E56</f>
        <v>3570859.6431922913</v>
      </c>
      <c r="I18" s="7">
        <f>'recalc raw'!E251</f>
        <v>358583.5418281555</v>
      </c>
      <c r="J18" s="7">
        <f>'recalc raw'!E134</f>
        <v>920.225</v>
      </c>
      <c r="K18" s="7">
        <f>'recalc raw'!E290</f>
        <v>28.774986737712407</v>
      </c>
      <c r="L18" s="7">
        <f>'recalc raw'!E368</f>
        <v>131551.2598397414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28.774986737712407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159r1  110-117</v>
      </c>
      <c r="C19" s="7">
        <f>'recalc raw'!E330</f>
        <v>2976675.6766720014</v>
      </c>
      <c r="D19" s="7">
        <f>'recalc raw'!E18</f>
        <v>4070855.963549526</v>
      </c>
      <c r="E19" s="7">
        <f>'recalc raw'!E96</f>
        <v>1658217.151643631</v>
      </c>
      <c r="F19" s="7">
        <f>'recalc raw'!E174</f>
        <v>888516.6369663851</v>
      </c>
      <c r="G19" s="7">
        <f>'recalc raw'!E213</f>
        <v>197532.60382000607</v>
      </c>
      <c r="H19" s="7">
        <f>'recalc raw'!E57</f>
        <v>3934311.4571113586</v>
      </c>
      <c r="I19" s="7">
        <f>'recalc raw'!E252</f>
        <v>199185.7389421463</v>
      </c>
      <c r="J19" s="7">
        <f>'recalc raw'!E135</f>
        <v>650.83</v>
      </c>
      <c r="K19" s="7">
        <f>'recalc raw'!E291</f>
        <v>22.869032008316736</v>
      </c>
      <c r="L19" s="7">
        <f>'recalc raw'!E369</f>
        <v>139188.0246919632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22.869032008316736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2812731.625</v>
      </c>
      <c r="D20" s="7">
        <f>'recalc raw'!E19</f>
        <v>3561875.3206595667</v>
      </c>
      <c r="E20" s="7">
        <f>'recalc raw'!E97</f>
        <v>3095901.3449999997</v>
      </c>
      <c r="F20" s="7">
        <f>'recalc raw'!E175</f>
        <v>572828.4431429848</v>
      </c>
      <c r="G20" s="7">
        <f>'recalc raw'!E214</f>
        <v>286757.3407921791</v>
      </c>
      <c r="H20" s="7">
        <f>'recalc raw'!E58</f>
        <v>3267953.5719299316</v>
      </c>
      <c r="I20" s="7">
        <f>'recalc raw'!E253</f>
        <v>302762.45611461</v>
      </c>
      <c r="J20" s="7">
        <f>'recalc raw'!E136</f>
        <v>17405.132424004274</v>
      </c>
      <c r="K20" s="7">
        <f>'recalc raw'!E292</f>
        <v>146.4369978638794</v>
      </c>
      <c r="L20" s="7">
        <f>'recalc raw'!E370</f>
        <v>1101314.9961462657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146.4369978638794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bir-1-2</v>
      </c>
      <c r="C21" s="7">
        <f>'recalc raw'!E332</f>
        <v>3005030.2311984533</v>
      </c>
      <c r="D21" s="7">
        <f>'recalc raw'!E20</f>
        <v>4045478.9479328995</v>
      </c>
      <c r="E21" s="7">
        <f>'recalc raw'!E98</f>
        <v>2874764.67</v>
      </c>
      <c r="F21" s="7">
        <f>'recalc raw'!E176</f>
        <v>804100.0758827003</v>
      </c>
      <c r="G21" s="7">
        <f>'recalc raw'!E215</f>
        <v>295652.71200784046</v>
      </c>
      <c r="H21" s="7">
        <f>'recalc raw'!E59</f>
        <v>3962278.67</v>
      </c>
      <c r="I21" s="7">
        <f>'recalc raw'!E254</f>
        <v>236847.10583623248</v>
      </c>
      <c r="J21" s="7">
        <f>'recalc raw'!E137</f>
        <v>780.4828118174192</v>
      </c>
      <c r="K21" s="7">
        <f>'recalc raw'!E293</f>
        <v>33.774927529371396</v>
      </c>
      <c r="L21" s="7">
        <f>'recalc raw'!E371</f>
        <v>420706.6733045578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33.774927529371396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160r2  122-132</v>
      </c>
      <c r="C22" s="7">
        <f>'recalc raw'!E333</f>
        <v>3074373.91</v>
      </c>
      <c r="D22" s="7">
        <f>'recalc raw'!E21</f>
        <v>4485077.984299948</v>
      </c>
      <c r="E22" s="7">
        <f>'recalc raw'!E99</f>
        <v>1553621.814606291</v>
      </c>
      <c r="F22" s="7">
        <f>'recalc raw'!E177</f>
        <v>975053.1486195232</v>
      </c>
      <c r="G22" s="7">
        <f>'recalc raw'!E216</f>
        <v>195116.44</v>
      </c>
      <c r="H22" s="7">
        <f>'recalc raw'!E60</f>
        <v>3912731.438091278</v>
      </c>
      <c r="I22" s="7">
        <f>'recalc raw'!E255</f>
        <v>207636.61240228015</v>
      </c>
      <c r="J22" s="7">
        <f>'recalc raw'!E138</f>
        <v>680.335</v>
      </c>
      <c r="K22" s="7">
        <f>'recalc raw'!E294</f>
        <v>17.729673028725284</v>
      </c>
      <c r="L22" s="7">
        <f>'recalc raw'!E372</f>
        <v>142837.3709430218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17.729673028725284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161r2  51-60</v>
      </c>
      <c r="C23" s="7">
        <f>'recalc raw'!E334</f>
        <v>3345253.1168769486</v>
      </c>
      <c r="D23" s="7">
        <f>'recalc raw'!E22</f>
        <v>5112063.724654574</v>
      </c>
      <c r="E23" s="7">
        <f>'recalc raw'!E100</f>
        <v>1940870.0652677687</v>
      </c>
      <c r="F23" s="7">
        <f>'recalc raw'!E178</f>
        <v>1000907.4125814391</v>
      </c>
      <c r="G23" s="7">
        <f>'recalc raw'!E217</f>
        <v>133861.0824521395</v>
      </c>
      <c r="H23" s="7">
        <f>'recalc raw'!E61</f>
        <v>2972728.623040517</v>
      </c>
      <c r="I23" s="7">
        <f>'recalc raw'!E256</f>
        <v>285891.6066668828</v>
      </c>
      <c r="J23" s="7">
        <f>'recalc raw'!E139</f>
        <v>739.8</v>
      </c>
      <c r="K23" s="7">
        <f>'recalc raw'!E295</f>
        <v>31.377517735379186</v>
      </c>
      <c r="L23" s="7">
        <f>'recalc raw'!E373</f>
        <v>67890.25015175343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31.377517735379186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bhvo2-1  unignited</v>
      </c>
      <c r="C24" s="7">
        <f>'recalc raw'!E335</f>
        <v>3306074.320216517</v>
      </c>
      <c r="D24" s="7">
        <f>'recalc raw'!E23</f>
        <v>3492123.1550000003</v>
      </c>
      <c r="E24" s="7">
        <f>'recalc raw'!E101</f>
        <v>3339565.154584056</v>
      </c>
      <c r="F24" s="7">
        <f>'recalc raw'!E179</f>
        <v>569533.65249566</v>
      </c>
      <c r="G24" s="7">
        <f>'recalc raw'!E218</f>
        <v>310777.7127205531</v>
      </c>
      <c r="H24" s="7">
        <f>'recalc raw'!E62</f>
        <v>3341603.3995501203</v>
      </c>
      <c r="I24" s="7">
        <f>'recalc raw'!E257</f>
        <v>364929.67026233673</v>
      </c>
      <c r="J24" s="7">
        <f>'recalc raw'!E140</f>
        <v>20768.78410214471</v>
      </c>
      <c r="K24" s="7">
        <f>'recalc raw'!E296</f>
        <v>172.53090920850514</v>
      </c>
      <c r="L24" s="7">
        <f>'recalc raw'!E374</f>
        <v>1069195.9912045796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172.53090920850514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3613406.5605258006</v>
      </c>
      <c r="D25" s="7">
        <f>'recalc raw'!E24</f>
        <v>4099313.2048222423</v>
      </c>
      <c r="E25" s="7">
        <f>'recalc raw'!E102</f>
        <v>3798832.9452131256</v>
      </c>
      <c r="F25" s="7">
        <f>'recalc raw'!E180</f>
        <v>639544.2182389387</v>
      </c>
      <c r="G25" s="7">
        <f>'recalc raw'!E219</f>
        <v>350923.79500198364</v>
      </c>
      <c r="H25" s="7">
        <f>'recalc raw'!E63</f>
        <v>3812210.6965955095</v>
      </c>
      <c r="I25" s="7">
        <f>'recalc raw'!E258</f>
        <v>369076.6536412239</v>
      </c>
      <c r="J25" s="7">
        <f>'recalc raw'!E141</f>
        <v>21210.650779607586</v>
      </c>
      <c r="K25" s="7">
        <f>'recalc raw'!E297</f>
        <v>201.45918379985358</v>
      </c>
      <c r="L25" s="7">
        <f>'recalc raw'!E375</f>
        <v>1274105.4785411835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201.45918379985358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164r3  115-123</v>
      </c>
      <c r="C26" s="7">
        <f>'recalc raw'!E337</f>
        <v>3758535.8173556537</v>
      </c>
      <c r="D26" s="7">
        <f>'recalc raw'!E25</f>
        <v>4728870.93</v>
      </c>
      <c r="E26" s="7">
        <f>'recalc raw'!E103</f>
        <v>1913936.7631451772</v>
      </c>
      <c r="F26" s="7">
        <f>'recalc raw'!E181</f>
        <v>871916.9339434538</v>
      </c>
      <c r="G26" s="7">
        <f>'recalc raw'!E220</f>
        <v>266635.4063410759</v>
      </c>
      <c r="H26" s="7">
        <f>'recalc raw'!E64</f>
        <v>4035497.65</v>
      </c>
      <c r="I26" s="7">
        <f>'recalc raw'!E259</f>
        <v>327507.1026759142</v>
      </c>
      <c r="J26" s="7">
        <f>'recalc raw'!E142</f>
        <v>768.63</v>
      </c>
      <c r="K26" s="7">
        <f>'recalc raw'!E298</f>
        <v>23.340102810429702</v>
      </c>
      <c r="L26" s="7">
        <f>'recalc raw'!E376</f>
        <v>153961.4421655814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23.340102810429702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jp-1-2</v>
      </c>
      <c r="C27" s="7">
        <f>'recalc raw'!E338</f>
        <v>3184128.2686342867</v>
      </c>
      <c r="D27" s="7">
        <f>'recalc raw'!E26</f>
        <v>190809.3190314875</v>
      </c>
      <c r="E27" s="7">
        <f>'recalc raw'!E104</f>
        <v>2538990.0664515253</v>
      </c>
      <c r="F27" s="7">
        <f>'recalc raw'!E182</f>
        <v>3649536.6971130157</v>
      </c>
      <c r="G27" s="7">
        <f>'recalc raw'!E221</f>
        <v>240553.86112173396</v>
      </c>
      <c r="H27" s="7">
        <f>'recalc raw'!E65</f>
        <v>199319.6954682668</v>
      </c>
      <c r="I27" s="7">
        <f>'recalc raw'!E260</f>
        <v>8314.274014433226</v>
      </c>
      <c r="J27" s="7">
        <f>'recalc raw'!E143</f>
        <v>292.585</v>
      </c>
      <c r="K27" s="7">
        <f>'recalc raw'!E299</f>
        <v>40.45421733759855</v>
      </c>
      <c r="L27" s="7">
        <f>'recalc raw'!E377</f>
        <v>2164.145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40.45421733759855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165r3  18-28</v>
      </c>
      <c r="C28" s="7">
        <f>'recalc raw'!E339</f>
        <v>3787711.315</v>
      </c>
      <c r="D28" s="7">
        <f>'recalc raw'!E27</f>
        <v>6546994.24</v>
      </c>
      <c r="E28" s="7">
        <f>'recalc raw'!E105</f>
        <v>1258933.462394207</v>
      </c>
      <c r="F28" s="7">
        <f>'recalc raw'!E183</f>
        <v>569221.253792719</v>
      </c>
      <c r="G28" s="7">
        <f>'recalc raw'!E222</f>
        <v>170968.43979748088</v>
      </c>
      <c r="H28" s="7">
        <f>'recalc raw'!E66</f>
        <v>3885581.701773326</v>
      </c>
      <c r="I28" s="7">
        <f>'recalc raw'!E261</f>
        <v>441123.66500000004</v>
      </c>
      <c r="J28" s="7">
        <f>'recalc raw'!E144</f>
        <v>924.47</v>
      </c>
      <c r="K28" s="7">
        <f>'recalc raw'!E300</f>
        <v>45.71435567268999</v>
      </c>
      <c r="L28" s="7">
        <f>'recalc raw'!E378</f>
        <v>89418.88639020124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45.71435567268999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166r3  45-55</v>
      </c>
      <c r="C29" s="7">
        <f>'recalc raw'!E340</f>
        <v>3651312.9192558927</v>
      </c>
      <c r="D29" s="7">
        <f>'recalc raw'!E28</f>
        <v>5215208.234999999</v>
      </c>
      <c r="E29" s="7">
        <f>'recalc raw'!E106</f>
        <v>1627585.105</v>
      </c>
      <c r="F29" s="7">
        <f>'recalc raw'!E184</f>
        <v>756171.43</v>
      </c>
      <c r="G29" s="7">
        <f>'recalc raw'!E223</f>
        <v>212685.1426339944</v>
      </c>
      <c r="H29" s="7">
        <f>'recalc raw'!E67</f>
        <v>4556444.255</v>
      </c>
      <c r="I29" s="7">
        <f>'recalc raw'!E262</f>
        <v>306726.365</v>
      </c>
      <c r="J29" s="7">
        <f>'recalc raw'!E145</f>
        <v>616.76</v>
      </c>
      <c r="K29" s="7">
        <f>'recalc raw'!E301</f>
        <v>-3.0917704365424883</v>
      </c>
      <c r="L29" s="7">
        <f>'recalc raw'!E379</f>
        <v>125483.38668079376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-3.0917704365424883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3327987.715</v>
      </c>
      <c r="D30" s="7">
        <f>'recalc raw'!E29</f>
        <v>3569763.045</v>
      </c>
      <c r="E30" s="7">
        <f>'recalc raw'!E107</f>
        <v>3674855.902122446</v>
      </c>
      <c r="F30" s="7">
        <f>'recalc raw'!E185</f>
        <v>664195.7289992882</v>
      </c>
      <c r="G30" s="7">
        <f>'recalc raw'!E224</f>
        <v>307926.093176047</v>
      </c>
      <c r="H30" s="7">
        <f>'recalc raw'!E68</f>
        <v>3860300.36</v>
      </c>
      <c r="I30" s="7">
        <f>'recalc raw'!E263</f>
        <v>308157.20535262424</v>
      </c>
      <c r="J30" s="7">
        <f>'recalc raw'!E146</f>
        <v>19065.825</v>
      </c>
      <c r="K30" s="7">
        <f>'recalc raw'!E302</f>
        <v>199.9372737319871</v>
      </c>
      <c r="L30" s="7">
        <f>'recalc raw'!E380</f>
        <v>1247305.3989457448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199.9372737319871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ja-3-2</v>
      </c>
      <c r="C31" s="7">
        <f>'recalc raw'!E342</f>
        <v>4552438.359931041</v>
      </c>
      <c r="D31" s="7">
        <f>'recalc raw'!E30</f>
        <v>4803989.811287921</v>
      </c>
      <c r="E31" s="7">
        <f>'recalc raw'!E108</f>
        <v>1947887.1708310256</v>
      </c>
      <c r="F31" s="7">
        <f>'recalc raw'!E186</f>
        <v>349306.72480994946</v>
      </c>
      <c r="G31" s="7">
        <f>'recalc raw'!E225</f>
        <v>216512.01293063164</v>
      </c>
      <c r="H31" s="7">
        <f>'recalc raw'!E69</f>
        <v>2191978.029940287</v>
      </c>
      <c r="I31" s="7">
        <f>'recalc raw'!E264</f>
        <v>536358.4978218084</v>
      </c>
      <c r="J31" s="7">
        <f>'recalc raw'!E147</f>
        <v>50331.87</v>
      </c>
      <c r="K31" s="7">
        <f>'recalc raw'!E303</f>
        <v>83.73636766740604</v>
      </c>
      <c r="L31" s="7">
        <f>'recalc raw'!E381</f>
        <v>293421.87866888044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83.73636766740604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6520.555478584032</v>
      </c>
      <c r="D32" s="7">
        <f>'recalc raw'!E31</f>
        <v>6060.38</v>
      </c>
      <c r="E32" s="7">
        <f>'recalc raw'!E109</f>
        <v>10404.02</v>
      </c>
      <c r="F32" s="7">
        <f>'recalc raw'!E187</f>
        <v>655.17</v>
      </c>
      <c r="G32" s="7">
        <f>'recalc raw'!E226</f>
        <v>11163.242351155728</v>
      </c>
      <c r="H32" s="7">
        <f>'recalc raw'!E70</f>
        <v>10257.394675761461</v>
      </c>
      <c r="I32" s="7">
        <f>'recalc raw'!E265</f>
        <v>4782.134581704624</v>
      </c>
      <c r="J32" s="7">
        <f>'recalc raw'!E148</f>
        <v>102.46</v>
      </c>
      <c r="K32" s="7">
        <f>'recalc raw'!E304</f>
        <v>35.93026217114075</v>
      </c>
      <c r="L32" s="7">
        <f>'recalc raw'!E382</f>
        <v>703.385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35.93026217114075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dts-1-2</v>
      </c>
      <c r="C33" s="7">
        <f>'recalc raw'!E344</f>
        <v>2805795.325790177</v>
      </c>
      <c r="D33" s="7">
        <f>'recalc raw'!E32</f>
        <v>59816.693630945905</v>
      </c>
      <c r="E33" s="7">
        <f>'recalc raw'!E110</f>
        <v>2609528.921262067</v>
      </c>
      <c r="F33" s="7">
        <f>'recalc raw'!E188</f>
        <v>4656583.098597329</v>
      </c>
      <c r="G33" s="7">
        <f>'recalc raw'!E227</f>
        <v>242677.2050031026</v>
      </c>
      <c r="H33" s="7">
        <f>'recalc raw'!E71</f>
        <v>57110.84684411685</v>
      </c>
      <c r="I33" s="7">
        <f>'recalc raw'!E266</f>
        <v>6533.496598047204</v>
      </c>
      <c r="J33" s="7">
        <f>'recalc raw'!E149</f>
        <v>8.36</v>
      </c>
      <c r="K33" s="7">
        <f>'recalc raw'!E305</f>
        <v>12.299279498746866</v>
      </c>
      <c r="L33" s="7">
        <f>'recalc raw'!E383</f>
        <v>2225.185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12.299279498746866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bhvo2-2  unignited</v>
      </c>
      <c r="C34" s="7">
        <f>'recalc raw'!E345</f>
        <v>3466006.597307939</v>
      </c>
      <c r="D34" s="7">
        <f>'recalc raw'!E33</f>
        <v>3662866.465</v>
      </c>
      <c r="E34" s="7">
        <f>'recalc raw'!E111</f>
        <v>3533376.579244363</v>
      </c>
      <c r="F34" s="7">
        <f>'recalc raw'!E189</f>
        <v>637383.7989214581</v>
      </c>
      <c r="G34" s="7">
        <f>'recalc raw'!E228</f>
        <v>326418.3499447505</v>
      </c>
      <c r="H34" s="7">
        <f>'recalc raw'!E72</f>
        <v>3767087.4091415405</v>
      </c>
      <c r="I34" s="7">
        <f>'recalc raw'!E267</f>
        <v>361050.115</v>
      </c>
      <c r="J34" s="7">
        <f>'recalc raw'!E150</f>
        <v>20940.21700792109</v>
      </c>
      <c r="K34" s="7">
        <f>'recalc raw'!E306</f>
        <v>181.11047087073118</v>
      </c>
      <c r="L34" s="7">
        <f>'recalc raw'!E384</f>
        <v>1256589.2734263102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181.11047087073118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3467959.1550000003</v>
      </c>
      <c r="D35" s="7">
        <f>'recalc raw'!E34</f>
        <v>3998127.944622393</v>
      </c>
      <c r="E35" s="7">
        <f>'recalc raw'!E112</f>
        <v>3718147.3602583404</v>
      </c>
      <c r="F35" s="7">
        <f>'recalc raw'!E190</f>
        <v>671476.505</v>
      </c>
      <c r="G35" s="7">
        <f>'recalc raw'!E229</f>
        <v>337954.7617845535</v>
      </c>
      <c r="H35" s="7">
        <f>'recalc raw'!E73</f>
        <v>3659405.45572408</v>
      </c>
      <c r="I35" s="7">
        <f>'recalc raw'!E268</f>
        <v>366388.8303667704</v>
      </c>
      <c r="J35" s="7">
        <f>'recalc raw'!E151</f>
        <v>21697.39223820372</v>
      </c>
      <c r="K35" s="7">
        <f>'recalc raw'!E307</f>
        <v>163.07393268571298</v>
      </c>
      <c r="L35" s="7">
        <f>'recalc raw'!E385</f>
        <v>1293557.2561897277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163.07393268571298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401</v>
      </c>
    </row>
    <row r="38" spans="1:22" s="20" customFormat="1" ht="11.25">
      <c r="A38" s="24"/>
      <c r="B38" s="20" t="s">
        <v>119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115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2735336.235647537</v>
      </c>
      <c r="D40" s="7">
        <f>D4-blanks!D$9</f>
        <v>3375897.181683654</v>
      </c>
      <c r="E40" s="7">
        <f>E4-blanks!E$9</f>
        <v>2843290.599484024</v>
      </c>
      <c r="F40" s="7">
        <f>F4-blanks!F$9</f>
        <v>542798.9723635912</v>
      </c>
      <c r="G40" s="7">
        <f>G4-blanks!G$9</f>
        <v>253451.51480059137</v>
      </c>
      <c r="H40" s="7">
        <f>H4-blanks!H$9</f>
        <v>3125026.531428904</v>
      </c>
      <c r="I40" s="7">
        <f>I4-blanks!I$9</f>
        <v>278085.60194642993</v>
      </c>
      <c r="J40" s="7">
        <f>J4-blanks!J$9</f>
        <v>16575.846808078597</v>
      </c>
      <c r="K40" s="7">
        <f>K4-blanks!K$9</f>
        <v>89.52012261396956</v>
      </c>
      <c r="L40" s="7">
        <f>L4-blanks!L$9</f>
        <v>1072088.9441155822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101.3356139501665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-643.8761261209893</v>
      </c>
      <c r="D41" s="7">
        <f>D5-blanks!D$9</f>
        <v>-660.8296587440718</v>
      </c>
      <c r="E41" s="7">
        <f>E5-blanks!E$9</f>
        <v>-1112.330354619312</v>
      </c>
      <c r="F41" s="7">
        <f>F5-blanks!F$9</f>
        <v>-49.25999999999999</v>
      </c>
      <c r="G41" s="7">
        <f>G5-blanks!G$9</f>
        <v>-947.5762203379218</v>
      </c>
      <c r="H41" s="7">
        <f>H5-blanks!H$9</f>
        <v>-1259.1248440345134</v>
      </c>
      <c r="I41" s="7">
        <f>I5-blanks!I$9</f>
        <v>-169.25600852196385</v>
      </c>
      <c r="J41" s="7">
        <f>J5-blanks!J$9</f>
        <v>28.025000000000006</v>
      </c>
      <c r="K41" s="7">
        <f>K5-blanks!K$9</f>
        <v>-9.361003214658158</v>
      </c>
      <c r="L41" s="7">
        <f>L5-blanks!L$9</f>
        <v>14.785637377897842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2.454488121538784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bir-1-1</v>
      </c>
      <c r="C42" s="7">
        <f>C6-blanks!C$9</f>
        <v>2772344.600838314</v>
      </c>
      <c r="D42" s="7">
        <f>D6-blanks!D$9</f>
        <v>3823761.706846059</v>
      </c>
      <c r="E42" s="7">
        <f>E6-blanks!E$9</f>
        <v>2686079.8713117735</v>
      </c>
      <c r="F42" s="7">
        <f>F6-blanks!F$9</f>
        <v>699196.2104169966</v>
      </c>
      <c r="G42" s="7">
        <f>G6-blanks!G$9</f>
        <v>254100.05419783105</v>
      </c>
      <c r="H42" s="7">
        <f>H6-blanks!H$9</f>
        <v>3450671.5437262156</v>
      </c>
      <c r="I42" s="7">
        <f>I6-blanks!I$9</f>
        <v>224383.22588912307</v>
      </c>
      <c r="J42" s="7">
        <f>J6-blanks!J$9</f>
        <v>691.02</v>
      </c>
      <c r="K42" s="7">
        <f>K6-blanks!K$9</f>
        <v>-2.1236700614189417</v>
      </c>
      <c r="L42" s="7">
        <f>L6-blanks!L$9</f>
        <v>373149.60979977367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9.691821274778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2783813.418959352</v>
      </c>
      <c r="D43" s="7">
        <f>D7-blanks!D$9</f>
        <v>3391810.521861443</v>
      </c>
      <c r="E43" s="7">
        <f>E7-blanks!E$9</f>
        <v>2944690.078945617</v>
      </c>
      <c r="F43" s="7">
        <f>F7-blanks!F$9</f>
        <v>537621.3979232034</v>
      </c>
      <c r="G43" s="7">
        <f>G7-blanks!G$9</f>
        <v>259785.81445952566</v>
      </c>
      <c r="H43" s="7">
        <f>H7-blanks!H$9</f>
        <v>3176932.108087788</v>
      </c>
      <c r="I43" s="7">
        <f>I7-blanks!I$9</f>
        <v>290714.57516789093</v>
      </c>
      <c r="J43" s="7">
        <f>J7-blanks!J$9</f>
        <v>16768.70686141463</v>
      </c>
      <c r="K43" s="7">
        <f>K7-blanks!K$9</f>
        <v>133.8592226639431</v>
      </c>
      <c r="L43" s="7">
        <f>L7-blanks!L$9</f>
        <v>1026117.2814217957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145.67471400014003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jp-1-1</v>
      </c>
      <c r="C44" s="7">
        <f>C8-blanks!C$9</f>
        <v>2634854.9057052066</v>
      </c>
      <c r="D44" s="7">
        <f>D8-blanks!D$9</f>
        <v>169592.82157776883</v>
      </c>
      <c r="E44" s="7">
        <f>E8-blanks!E$9</f>
        <v>2008669.4702451057</v>
      </c>
      <c r="F44" s="7">
        <f>F8-blanks!F$9</f>
        <v>3490448.030496309</v>
      </c>
      <c r="G44" s="7">
        <f>G8-blanks!G$9</f>
        <v>188311.1787699492</v>
      </c>
      <c r="H44" s="7">
        <f>H8-blanks!H$9</f>
        <v>166456.80864255628</v>
      </c>
      <c r="I44" s="7">
        <f>I8-blanks!I$9</f>
        <v>2880.887719285365</v>
      </c>
      <c r="J44" s="7">
        <f>J8-blanks!J$9</f>
        <v>77.65</v>
      </c>
      <c r="K44" s="7">
        <f>K8-blanks!K$9</f>
        <v>-14.604967891120126</v>
      </c>
      <c r="L44" s="7">
        <f>L8-blanks!L$9</f>
        <v>1364.6323443841934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-2.7894765549231835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82r2  101-110</v>
      </c>
      <c r="C45" s="7">
        <f>C9-blanks!C$9</f>
        <v>2704898.190452408</v>
      </c>
      <c r="D45" s="7">
        <f>D9-blanks!D$9</f>
        <v>3190053.9995704093</v>
      </c>
      <c r="E45" s="7">
        <f>E9-blanks!E$9</f>
        <v>1856362.5666045705</v>
      </c>
      <c r="F45" s="7">
        <f>F9-blanks!F$9</f>
        <v>1619853.905</v>
      </c>
      <c r="G45" s="7">
        <f>G9-blanks!G$9</f>
        <v>194173.2183237529</v>
      </c>
      <c r="H45" s="7">
        <f>H9-blanks!H$9</f>
        <v>3045524.751344929</v>
      </c>
      <c r="I45" s="7">
        <f>I9-blanks!I$9</f>
        <v>122352.03495267684</v>
      </c>
      <c r="J45" s="7">
        <f>J9-blanks!J$9</f>
        <v>396.2666708499502</v>
      </c>
      <c r="K45" s="7">
        <f>K9-blanks!K$9</f>
        <v>15.21823703227168</v>
      </c>
      <c r="L45" s="7">
        <f>L9-blanks!L$9</f>
        <v>76320.22323243538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27.033728368468623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2854746.4924856485</v>
      </c>
      <c r="D46" s="7">
        <f>D10-blanks!D$9</f>
        <v>3433682.5984506505</v>
      </c>
      <c r="E46" s="7">
        <f>E10-blanks!E$9</f>
        <v>2998823.7934310297</v>
      </c>
      <c r="F46" s="7">
        <f>F10-blanks!F$9</f>
        <v>538432.9349999999</v>
      </c>
      <c r="G46" s="7">
        <f>G10-blanks!G$9</f>
        <v>264128.81174568646</v>
      </c>
      <c r="H46" s="7">
        <f>H10-blanks!H$9</f>
        <v>3142954.6181916497</v>
      </c>
      <c r="I46" s="7">
        <f>I10-blanks!I$9</f>
        <v>276645.6265253192</v>
      </c>
      <c r="J46" s="7">
        <f>J10-blanks!J$9</f>
        <v>16397.44670836971</v>
      </c>
      <c r="K46" s="7">
        <f>K10-blanks!K$9</f>
        <v>103.33876887850636</v>
      </c>
      <c r="L46" s="7">
        <f>L10-blanks!L$9</f>
        <v>1143843.347812024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115.1542602147033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83r2  32-42</v>
      </c>
      <c r="C47" s="7">
        <f>C11-blanks!C$9</f>
        <v>2783150.6197459428</v>
      </c>
      <c r="D47" s="7">
        <f>D11-blanks!D$9</f>
        <v>3579756.1394080725</v>
      </c>
      <c r="E47" s="7">
        <f>E11-blanks!E$9</f>
        <v>1716391.904882381</v>
      </c>
      <c r="F47" s="7">
        <f>F11-blanks!F$9</f>
        <v>1666446.3733495665</v>
      </c>
      <c r="G47" s="7">
        <f>G11-blanks!G$9</f>
        <v>179336.0988691822</v>
      </c>
      <c r="H47" s="7">
        <f>H11-blanks!H$9</f>
        <v>2886581.6451682732</v>
      </c>
      <c r="I47" s="7">
        <f>I11-blanks!I$9</f>
        <v>93862.6842500732</v>
      </c>
      <c r="J47" s="7">
        <f>J11-blanks!J$9</f>
        <v>1198.8050356073131</v>
      </c>
      <c r="K47" s="7">
        <f>K11-blanks!K$9</f>
        <v>3.472913243296226</v>
      </c>
      <c r="L47" s="7">
        <f>L11-blanks!L$9</f>
        <v>67445.56890181621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15.288404579493168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95r3  40-50</v>
      </c>
      <c r="C48" s="7">
        <f>C12-blanks!C$9</f>
        <v>2946327.686715215</v>
      </c>
      <c r="D48" s="7">
        <f>D12-blanks!D$9</f>
        <v>4208351.448237402</v>
      </c>
      <c r="E48" s="7">
        <f>E12-blanks!E$9</f>
        <v>1382080.3464057308</v>
      </c>
      <c r="F48" s="7">
        <f>F12-blanks!F$9</f>
        <v>861083.7269982395</v>
      </c>
      <c r="G48" s="7">
        <f>G12-blanks!G$9</f>
        <v>166362.98013238297</v>
      </c>
      <c r="H48" s="7">
        <f>H12-blanks!H$9</f>
        <v>3828406.239533355</v>
      </c>
      <c r="I48" s="7">
        <f>I12-blanks!I$9</f>
        <v>207522.66069618522</v>
      </c>
      <c r="J48" s="7">
        <f>J12-blanks!J$9</f>
        <v>1437.68</v>
      </c>
      <c r="K48" s="7">
        <f>K12-blanks!K$9</f>
        <v>-12.858571682379699</v>
      </c>
      <c r="L48" s="7">
        <f>L12-blanks!L$9</f>
        <v>126088.41112306039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-1.043080346182757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158r1  11-18</v>
      </c>
      <c r="C49" s="7">
        <f>C13-blanks!C$9</f>
        <v>3058854.4983958905</v>
      </c>
      <c r="D49" s="7">
        <f>D13-blanks!D$9</f>
        <v>4188759.242719326</v>
      </c>
      <c r="E49" s="7">
        <f>E13-blanks!E$9</f>
        <v>969507.2859977836</v>
      </c>
      <c r="F49" s="7">
        <f>F13-blanks!F$9</f>
        <v>290158.0623380812</v>
      </c>
      <c r="G49" s="7">
        <f>G13-blanks!G$9</f>
        <v>116573.99049802807</v>
      </c>
      <c r="H49" s="7">
        <f>H13-blanks!H$9</f>
        <v>4473934.435714334</v>
      </c>
      <c r="I49" s="7">
        <f>I13-blanks!I$9</f>
        <v>575079.4293247025</v>
      </c>
      <c r="J49" s="7">
        <f>J13-blanks!J$9</f>
        <v>3319.063115472603</v>
      </c>
      <c r="K49" s="7">
        <f>K13-blanks!K$9</f>
        <v>486.5506426999266</v>
      </c>
      <c r="L49" s="7">
        <f>L13-blanks!L$9</f>
        <v>1742710.6466355713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498.3661340361235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ja-3-1</v>
      </c>
      <c r="C50" s="7">
        <f>C14-blanks!C$9</f>
        <v>3809910.0681443084</v>
      </c>
      <c r="D50" s="7">
        <f>D14-blanks!D$9</f>
        <v>4019556.792952015</v>
      </c>
      <c r="E50" s="7">
        <f>E14-blanks!E$9</f>
        <v>1587064.0754657718</v>
      </c>
      <c r="F50" s="7">
        <f>F14-blanks!F$9</f>
        <v>296327.5252855396</v>
      </c>
      <c r="G50" s="7">
        <f>G14-blanks!G$9</f>
        <v>167528.0983873649</v>
      </c>
      <c r="H50" s="7">
        <f>H14-blanks!H$9</f>
        <v>1796814.6148887572</v>
      </c>
      <c r="I50" s="7">
        <f>I14-blanks!I$9</f>
        <v>421353.2043368782</v>
      </c>
      <c r="J50" s="7">
        <f>J14-blanks!J$9</f>
        <v>47808.632101048555</v>
      </c>
      <c r="K50" s="7">
        <f>K14-blanks!K$9</f>
        <v>47.955753242435115</v>
      </c>
      <c r="L50" s="7">
        <f>L14-blanks!L$9</f>
        <v>270898.2688312602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59.77124457863206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3097383.6287951265</v>
      </c>
      <c r="D51" s="7">
        <f>D15-blanks!D$9</f>
        <v>3539696.3192350306</v>
      </c>
      <c r="E51" s="7">
        <f>E15-blanks!E$9</f>
        <v>3342989.3323907764</v>
      </c>
      <c r="F51" s="7">
        <f>F15-blanks!F$9</f>
        <v>595619.495</v>
      </c>
      <c r="G51" s="7">
        <f>G15-blanks!G$9</f>
        <v>286715.2377777528</v>
      </c>
      <c r="H51" s="7">
        <f>H15-blanks!H$9</f>
        <v>3161051.7783860466</v>
      </c>
      <c r="I51" s="7">
        <f>I15-blanks!I$9</f>
        <v>285142.13557107956</v>
      </c>
      <c r="J51" s="7">
        <f>J15-blanks!J$9</f>
        <v>17048.254203268192</v>
      </c>
      <c r="K51" s="7">
        <f>K15-blanks!K$9</f>
        <v>114.47397406476628</v>
      </c>
      <c r="L51" s="7">
        <f>L15-blanks!L$9</f>
        <v>1125192.0367973398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126.28946540096322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dts-1-1</v>
      </c>
      <c r="C52" s="7">
        <f>C16-blanks!C$9</f>
        <v>2535747.2985577206</v>
      </c>
      <c r="D52" s="7">
        <f>D16-blanks!D$9</f>
        <v>45707.82942465729</v>
      </c>
      <c r="E52" s="7">
        <f>E16-blanks!E$9</f>
        <v>2065501.6350630445</v>
      </c>
      <c r="F52" s="7">
        <f>F16-blanks!F$9</f>
        <v>3731832.099173911</v>
      </c>
      <c r="G52" s="7">
        <f>G16-blanks!G$9</f>
        <v>185293.45799927224</v>
      </c>
      <c r="H52" s="7">
        <f>H16-blanks!H$9</f>
        <v>36420.37821810444</v>
      </c>
      <c r="I52" s="7">
        <f>I16-blanks!I$9</f>
        <v>527.7091702831294</v>
      </c>
      <c r="J52" s="7">
        <f>J16-blanks!J$9</f>
        <v>-82.85499999999999</v>
      </c>
      <c r="K52" s="7">
        <f>K16-blanks!K$9</f>
        <v>4.518374753558067</v>
      </c>
      <c r="L52" s="7">
        <f>L16-blanks!L$9</f>
        <v>1433.394362622102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16.33386608975501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162r3  71-86</v>
      </c>
      <c r="C53" s="7">
        <f>C17-blanks!C$9</f>
        <v>3135880.5147926123</v>
      </c>
      <c r="D53" s="7">
        <f>D17-blanks!D$9</f>
        <v>4324365.6524435235</v>
      </c>
      <c r="E53" s="7">
        <f>E17-blanks!E$9</f>
        <v>1491850.8031723923</v>
      </c>
      <c r="F53" s="7">
        <f>F17-blanks!F$9</f>
        <v>652723.9522677811</v>
      </c>
      <c r="G53" s="7">
        <f>G17-blanks!G$9</f>
        <v>176716.01255898117</v>
      </c>
      <c r="H53" s="7">
        <f>H17-blanks!H$9</f>
        <v>3555724.120730967</v>
      </c>
      <c r="I53" s="7">
        <f>I17-blanks!I$9</f>
        <v>323360.1454155411</v>
      </c>
      <c r="J53" s="7">
        <f>J17-blanks!J$9</f>
        <v>622.4499999999999</v>
      </c>
      <c r="K53" s="7">
        <f>K17-blanks!K$9</f>
        <v>-14.705579443497696</v>
      </c>
      <c r="L53" s="7">
        <f>L17-blanks!L$9</f>
        <v>135791.64170858782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-2.8900881073007536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158r3  42-57</v>
      </c>
      <c r="C54" s="7">
        <f>C18-blanks!C$9</f>
        <v>3212476.8992375825</v>
      </c>
      <c r="D54" s="7">
        <f>D18-blanks!D$9</f>
        <v>4435819.381722914</v>
      </c>
      <c r="E54" s="7">
        <f>E18-blanks!E$9</f>
        <v>1489921.5817212332</v>
      </c>
      <c r="F54" s="7">
        <f>F18-blanks!F$9</f>
        <v>652158.1186012976</v>
      </c>
      <c r="G54" s="7">
        <f>G18-blanks!G$9</f>
        <v>160303.4725662501</v>
      </c>
      <c r="H54" s="7">
        <f>H18-blanks!H$9</f>
        <v>3561861.3733605645</v>
      </c>
      <c r="I54" s="7">
        <f>I18-blanks!I$9</f>
        <v>353970.66325497284</v>
      </c>
      <c r="J54" s="7">
        <f>J18-blanks!J$9</f>
        <v>789.74</v>
      </c>
      <c r="K54" s="7">
        <f>K18-blanks!K$9</f>
        <v>2.2057277812298146</v>
      </c>
      <c r="L54" s="7">
        <f>L18-blanks!L$9</f>
        <v>130833.0892023635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14.021219117426757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159r1  110-117</v>
      </c>
      <c r="C55" s="7">
        <f>C19-blanks!C$9</f>
        <v>2970798.997319538</v>
      </c>
      <c r="D55" s="7">
        <f>D19-blanks!D$9</f>
        <v>4065456.41320827</v>
      </c>
      <c r="E55" s="7">
        <f>E19-blanks!E$9</f>
        <v>1648925.4619982503</v>
      </c>
      <c r="F55" s="7">
        <f>F19-blanks!F$9</f>
        <v>887910.726966385</v>
      </c>
      <c r="G55" s="7">
        <f>G19-blanks!G$9</f>
        <v>187316.93768918826</v>
      </c>
      <c r="H55" s="7">
        <f>H19-blanks!H$9</f>
        <v>3925313.187279632</v>
      </c>
      <c r="I55" s="7">
        <f>I19-blanks!I$9</f>
        <v>194572.86036896365</v>
      </c>
      <c r="J55" s="7">
        <f>J19-blanks!J$9</f>
        <v>520.345</v>
      </c>
      <c r="K55" s="7">
        <f>K19-blanks!K$9</f>
        <v>-3.700226948165856</v>
      </c>
      <c r="L55" s="7">
        <f>L19-blanks!L$9</f>
        <v>138469.8540545853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8.115264388031086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2806854.945647537</v>
      </c>
      <c r="D56" s="7">
        <f>D20-blanks!D$9</f>
        <v>3556475.7703183107</v>
      </c>
      <c r="E56" s="7">
        <f>E20-blanks!E$9</f>
        <v>3086609.655354619</v>
      </c>
      <c r="F56" s="7">
        <f>F20-blanks!F$9</f>
        <v>572222.5331429847</v>
      </c>
      <c r="G56" s="7">
        <f>G20-blanks!G$9</f>
        <v>276541.6746613613</v>
      </c>
      <c r="H56" s="7">
        <f>H20-blanks!H$9</f>
        <v>3258955.302098205</v>
      </c>
      <c r="I56" s="7">
        <f>I20-blanks!I$9</f>
        <v>298149.57754142734</v>
      </c>
      <c r="J56" s="7">
        <f>J20-blanks!J$9</f>
        <v>17274.647424004273</v>
      </c>
      <c r="K56" s="7">
        <f>K20-blanks!K$9</f>
        <v>119.86773890739681</v>
      </c>
      <c r="L56" s="7">
        <f>L20-blanks!L$9</f>
        <v>1100596.8255088876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131.68323024359375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bir-1-2</v>
      </c>
      <c r="C57" s="7">
        <f>C21-blanks!C$9</f>
        <v>2999153.55184599</v>
      </c>
      <c r="D57" s="7">
        <f>D21-blanks!D$9</f>
        <v>4040079.3975916435</v>
      </c>
      <c r="E57" s="7">
        <f>E21-blanks!E$9</f>
        <v>2865472.980354619</v>
      </c>
      <c r="F57" s="7">
        <f>F21-blanks!F$9</f>
        <v>803494.1658827002</v>
      </c>
      <c r="G57" s="7">
        <f>G21-blanks!G$9</f>
        <v>285437.04587702267</v>
      </c>
      <c r="H57" s="7">
        <f>H21-blanks!H$9</f>
        <v>3953280.400168273</v>
      </c>
      <c r="I57" s="7">
        <f>I21-blanks!I$9</f>
        <v>232234.22726304983</v>
      </c>
      <c r="J57" s="7">
        <f>J21-blanks!J$9</f>
        <v>649.9978118174192</v>
      </c>
      <c r="K57" s="7">
        <f>K21-blanks!K$9</f>
        <v>7.205668572888804</v>
      </c>
      <c r="L57" s="7">
        <f>L21-blanks!L$9</f>
        <v>419988.5026671799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19.021159909085746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160r2  122-132</v>
      </c>
      <c r="C58" s="7">
        <f>C22-blanks!C$9</f>
        <v>3068497.230647537</v>
      </c>
      <c r="D58" s="7">
        <f>D22-blanks!D$9</f>
        <v>4479678.4339586925</v>
      </c>
      <c r="E58" s="7">
        <f>E22-blanks!E$9</f>
        <v>1544330.1249609103</v>
      </c>
      <c r="F58" s="7">
        <f>F22-blanks!F$9</f>
        <v>974447.2386195231</v>
      </c>
      <c r="G58" s="7">
        <f>G22-blanks!G$9</f>
        <v>184900.7738691822</v>
      </c>
      <c r="H58" s="7">
        <f>H22-blanks!H$9</f>
        <v>3903733.1682595513</v>
      </c>
      <c r="I58" s="7">
        <f>I22-blanks!I$9</f>
        <v>203023.7338290975</v>
      </c>
      <c r="J58" s="7">
        <f>J22-blanks!J$9</f>
        <v>549.85</v>
      </c>
      <c r="K58" s="7">
        <f>K22-blanks!K$9</f>
        <v>-8.839585927757309</v>
      </c>
      <c r="L58" s="7">
        <f>L22-blanks!L$9</f>
        <v>142119.2003056439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2.9759054084396332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161r2  51-60</v>
      </c>
      <c r="C59" s="7">
        <f>C23-blanks!C$9</f>
        <v>3339376.4375244854</v>
      </c>
      <c r="D59" s="7">
        <f>D23-blanks!D$9</f>
        <v>5106664.174313318</v>
      </c>
      <c r="E59" s="7">
        <f>E23-blanks!E$9</f>
        <v>1931578.375622388</v>
      </c>
      <c r="F59" s="7">
        <f>F23-blanks!F$9</f>
        <v>1000301.5025814391</v>
      </c>
      <c r="G59" s="7">
        <f>G23-blanks!G$9</f>
        <v>123645.4163213217</v>
      </c>
      <c r="H59" s="7">
        <f>H23-blanks!H$9</f>
        <v>2963730.35320879</v>
      </c>
      <c r="I59" s="7">
        <f>I23-blanks!I$9</f>
        <v>281278.72809370013</v>
      </c>
      <c r="J59" s="7">
        <f>J23-blanks!J$9</f>
        <v>609.3149999999999</v>
      </c>
      <c r="K59" s="7">
        <f>K23-blanks!K$9</f>
        <v>4.808258778896594</v>
      </c>
      <c r="L59" s="7">
        <f>L23-blanks!L$9</f>
        <v>67172.07951437552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16.623750115093536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bhvo2-1  unignited</v>
      </c>
      <c r="C60" s="7">
        <f>C24-blanks!C$9</f>
        <v>3300197.6408640537</v>
      </c>
      <c r="D60" s="7">
        <f>D24-blanks!D$9</f>
        <v>3486723.6046587443</v>
      </c>
      <c r="E60" s="7">
        <f>E24-blanks!E$9</f>
        <v>3330273.4649386755</v>
      </c>
      <c r="F60" s="7">
        <f>F24-blanks!F$9</f>
        <v>568927.74249566</v>
      </c>
      <c r="G60" s="7">
        <f>G24-blanks!G$9</f>
        <v>300562.0465897353</v>
      </c>
      <c r="H60" s="7">
        <f>H24-blanks!H$9</f>
        <v>3332605.1297183936</v>
      </c>
      <c r="I60" s="7">
        <f>I24-blanks!I$9</f>
        <v>360316.79168915405</v>
      </c>
      <c r="J60" s="7">
        <f>J24-blanks!J$9</f>
        <v>20638.29910214471</v>
      </c>
      <c r="K60" s="7">
        <f>K24-blanks!K$9</f>
        <v>145.96165025202254</v>
      </c>
      <c r="L60" s="7">
        <f>L24-blanks!L$9</f>
        <v>1068477.8205672016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157.77714158821948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3607529.8811733373</v>
      </c>
      <c r="D61" s="7">
        <f>D25-blanks!D$9</f>
        <v>4093913.6544809863</v>
      </c>
      <c r="E61" s="7">
        <f>E25-blanks!E$9</f>
        <v>3789541.255567745</v>
      </c>
      <c r="F61" s="7">
        <f>F25-blanks!F$9</f>
        <v>638938.3082389387</v>
      </c>
      <c r="G61" s="7">
        <f>G25-blanks!G$9</f>
        <v>340708.12887116586</v>
      </c>
      <c r="H61" s="7">
        <f>H25-blanks!H$9</f>
        <v>3803212.4267637827</v>
      </c>
      <c r="I61" s="7">
        <f>I25-blanks!I$9</f>
        <v>364463.7750680412</v>
      </c>
      <c r="J61" s="7">
        <f>J25-blanks!J$9</f>
        <v>21080.165779607585</v>
      </c>
      <c r="K61" s="7">
        <f>K25-blanks!K$9</f>
        <v>174.88992484337098</v>
      </c>
      <c r="L61" s="7">
        <f>L25-blanks!L$9</f>
        <v>1273387.3079038055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186.70541617956792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164r3  115-123</v>
      </c>
      <c r="C62" s="7">
        <f>C26-blanks!C$9</f>
        <v>3752659.1380031905</v>
      </c>
      <c r="D62" s="7">
        <f>D26-blanks!D$9</f>
        <v>4723471.379658744</v>
      </c>
      <c r="E62" s="7">
        <f>E26-blanks!E$9</f>
        <v>1904645.0734997964</v>
      </c>
      <c r="F62" s="7">
        <f>F26-blanks!F$9</f>
        <v>871311.0239434538</v>
      </c>
      <c r="G62" s="7">
        <f>G26-blanks!G$9</f>
        <v>256419.74021025808</v>
      </c>
      <c r="H62" s="7">
        <f>H26-blanks!H$9</f>
        <v>4026499.380168273</v>
      </c>
      <c r="I62" s="7">
        <f>I26-blanks!I$9</f>
        <v>322894.2241027315</v>
      </c>
      <c r="J62" s="7">
        <f>J26-blanks!J$9</f>
        <v>638.145</v>
      </c>
      <c r="K62" s="7">
        <f>K26-blanks!K$9</f>
        <v>-3.2291561460528904</v>
      </c>
      <c r="L62" s="7">
        <f>L26-blanks!L$9</f>
        <v>153243.2715282035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8.586335190144052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jp-1-2</v>
      </c>
      <c r="C63" s="7">
        <f>C27-blanks!C$9</f>
        <v>3178251.5892818235</v>
      </c>
      <c r="D63" s="7">
        <f>D27-blanks!D$9</f>
        <v>185409.76869023158</v>
      </c>
      <c r="E63" s="7">
        <f>E27-blanks!E$9</f>
        <v>2529698.3768061446</v>
      </c>
      <c r="F63" s="7">
        <f>F27-blanks!F$9</f>
        <v>3648930.7871130155</v>
      </c>
      <c r="G63" s="7">
        <f>G27-blanks!G$9</f>
        <v>230338.19499091615</v>
      </c>
      <c r="H63" s="7">
        <f>H27-blanks!H$9</f>
        <v>190321.42563653985</v>
      </c>
      <c r="I63" s="7">
        <f>I27-blanks!I$9</f>
        <v>3701.3954412505664</v>
      </c>
      <c r="J63" s="7">
        <f>J27-blanks!J$9</f>
        <v>162.1</v>
      </c>
      <c r="K63" s="7">
        <f>K27-blanks!K$9</f>
        <v>13.884958381115958</v>
      </c>
      <c r="L63" s="7">
        <f>L27-blanks!L$9</f>
        <v>1445.974362622102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25.7004497173129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165r3  18-28</v>
      </c>
      <c r="C64" s="7">
        <f>C28-blanks!C$9</f>
        <v>3781834.6356475367</v>
      </c>
      <c r="D64" s="7">
        <f>D28-blanks!D$9</f>
        <v>6541594.689658744</v>
      </c>
      <c r="E64" s="7">
        <f>E28-blanks!E$9</f>
        <v>1249641.7727488263</v>
      </c>
      <c r="F64" s="7">
        <f>F28-blanks!F$9</f>
        <v>568615.343792719</v>
      </c>
      <c r="G64" s="7">
        <f>G28-blanks!G$9</f>
        <v>160752.77366666307</v>
      </c>
      <c r="H64" s="7">
        <f>H28-blanks!H$9</f>
        <v>3876583.431941599</v>
      </c>
      <c r="I64" s="7">
        <f>I28-blanks!I$9</f>
        <v>436510.78642681736</v>
      </c>
      <c r="J64" s="7">
        <f>J28-blanks!J$9</f>
        <v>793.985</v>
      </c>
      <c r="K64" s="7">
        <f>K28-blanks!K$9</f>
        <v>19.145096716207398</v>
      </c>
      <c r="L64" s="7">
        <f>L28-blanks!L$9</f>
        <v>88700.71575282334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30.96058805240434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166r3  45-55</v>
      </c>
      <c r="C65" s="7">
        <f>C29-blanks!C$9</f>
        <v>3645436.2399034295</v>
      </c>
      <c r="D65" s="7">
        <f>D29-blanks!D$9</f>
        <v>5209808.684658743</v>
      </c>
      <c r="E65" s="7">
        <f>E29-blanks!E$9</f>
        <v>1618293.4153546193</v>
      </c>
      <c r="F65" s="7">
        <f>F29-blanks!F$9</f>
        <v>755565.52</v>
      </c>
      <c r="G65" s="7">
        <f>G29-blanks!G$9</f>
        <v>202469.4765031766</v>
      </c>
      <c r="H65" s="7">
        <f>H29-blanks!H$9</f>
        <v>4547445.985168273</v>
      </c>
      <c r="I65" s="7">
        <f>I29-blanks!I$9</f>
        <v>302113.4864268173</v>
      </c>
      <c r="J65" s="7">
        <f>J29-blanks!J$9</f>
        <v>486.275</v>
      </c>
      <c r="K65" s="7">
        <f>K29-blanks!K$9</f>
        <v>-29.661029393025082</v>
      </c>
      <c r="L65" s="7">
        <f>L29-blanks!L$9</f>
        <v>124765.21604341586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-17.84553805682814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3322111.0356475366</v>
      </c>
      <c r="D66" s="7">
        <f>D30-blanks!D$9</f>
        <v>3564363.494658744</v>
      </c>
      <c r="E66" s="7">
        <f>E30-blanks!E$9</f>
        <v>3665564.212477065</v>
      </c>
      <c r="F66" s="7">
        <f>F30-blanks!F$9</f>
        <v>663589.8189992881</v>
      </c>
      <c r="G66" s="7">
        <f>G30-blanks!G$9</f>
        <v>297710.42704522924</v>
      </c>
      <c r="H66" s="7">
        <f>H30-blanks!H$9</f>
        <v>3851302.090168273</v>
      </c>
      <c r="I66" s="7">
        <f>I30-blanks!I$9</f>
        <v>303544.32677944156</v>
      </c>
      <c r="J66" s="7">
        <f>J30-blanks!J$9</f>
        <v>18935.34</v>
      </c>
      <c r="K66" s="7">
        <f>K30-blanks!K$9</f>
        <v>173.3680147755045</v>
      </c>
      <c r="L66" s="7">
        <f>L30-blanks!L$9</f>
        <v>1246587.2283083668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185.18350611170143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ja-3-2</v>
      </c>
      <c r="C67" s="7">
        <f>C31-blanks!C$9</f>
        <v>4546561.680578577</v>
      </c>
      <c r="D67" s="7">
        <f>D31-blanks!D$9</f>
        <v>4798590.260946665</v>
      </c>
      <c r="E67" s="7">
        <f>E31-blanks!E$9</f>
        <v>1938595.4811856449</v>
      </c>
      <c r="F67" s="7">
        <f>F31-blanks!F$9</f>
        <v>348700.8148099495</v>
      </c>
      <c r="G67" s="7">
        <f>G31-blanks!G$9</f>
        <v>206296.34679981382</v>
      </c>
      <c r="H67" s="7">
        <f>H31-blanks!H$9</f>
        <v>2182979.7601085603</v>
      </c>
      <c r="I67" s="7">
        <f>I31-blanks!I$9</f>
        <v>531745.6192486258</v>
      </c>
      <c r="J67" s="7">
        <f>J31-blanks!J$9</f>
        <v>50201.385</v>
      </c>
      <c r="K67" s="7">
        <f>K31-blanks!K$9</f>
        <v>57.16710871092345</v>
      </c>
      <c r="L67" s="7">
        <f>L31-blanks!L$9</f>
        <v>292703.70803150255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68.9826000471204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643.8761261209893</v>
      </c>
      <c r="D68" s="7">
        <f>D32-blanks!D$9</f>
        <v>660.8296587440718</v>
      </c>
      <c r="E68" s="7">
        <f>E32-blanks!E$9</f>
        <v>1112.3303546193129</v>
      </c>
      <c r="F68" s="7">
        <f>F32-blanks!F$9</f>
        <v>49.25999999999999</v>
      </c>
      <c r="G68" s="7">
        <f>G32-blanks!G$9</f>
        <v>947.5762203379236</v>
      </c>
      <c r="H68" s="7">
        <f>H32-blanks!H$9</f>
        <v>1259.1248440345116</v>
      </c>
      <c r="I68" s="7">
        <f>I32-blanks!I$9</f>
        <v>169.25600852196476</v>
      </c>
      <c r="J68" s="7">
        <f>J32-blanks!J$9</f>
        <v>-28.02499999999999</v>
      </c>
      <c r="K68" s="7">
        <f>K32-blanks!K$9</f>
        <v>9.361003214658155</v>
      </c>
      <c r="L68" s="7">
        <f>L32-blanks!L$9</f>
        <v>-14.785637377897956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21.176494550855097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dts-1-2</v>
      </c>
      <c r="C69" s="7">
        <f>C33-blanks!C$9</f>
        <v>2799918.646437714</v>
      </c>
      <c r="D69" s="7">
        <f>D33-blanks!D$9</f>
        <v>54417.14328968998</v>
      </c>
      <c r="E69" s="7">
        <f>E33-blanks!E$9</f>
        <v>2600237.231616686</v>
      </c>
      <c r="F69" s="7">
        <f>F33-blanks!F$9</f>
        <v>4655977.188597329</v>
      </c>
      <c r="G69" s="7">
        <f>G33-blanks!G$9</f>
        <v>232461.5388722848</v>
      </c>
      <c r="H69" s="7">
        <f>H33-blanks!H$9</f>
        <v>48112.5770123899</v>
      </c>
      <c r="I69" s="7">
        <f>I33-blanks!I$9</f>
        <v>1920.618024864545</v>
      </c>
      <c r="J69" s="7">
        <f>J33-blanks!J$9</f>
        <v>-122.12499999999999</v>
      </c>
      <c r="K69" s="7">
        <f>K33-blanks!K$9</f>
        <v>-14.269979457735726</v>
      </c>
      <c r="L69" s="7">
        <f>L33-blanks!L$9</f>
        <v>1507.014362622102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-2.454488121538784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bhvo2-2  unignited</v>
      </c>
      <c r="C70" s="7">
        <f>C34-blanks!C$9</f>
        <v>3460129.917955476</v>
      </c>
      <c r="D70" s="7">
        <f>D34-blanks!D$9</f>
        <v>3657466.914658744</v>
      </c>
      <c r="E70" s="7">
        <f>E34-blanks!E$9</f>
        <v>3524084.8895989824</v>
      </c>
      <c r="F70" s="7">
        <f>F34-blanks!F$9</f>
        <v>636777.888921458</v>
      </c>
      <c r="G70" s="7">
        <f>G34-blanks!G$9</f>
        <v>316202.6838139327</v>
      </c>
      <c r="H70" s="7">
        <f>H34-blanks!H$9</f>
        <v>3758089.1393098137</v>
      </c>
      <c r="I70" s="7">
        <f>I34-blanks!I$9</f>
        <v>356437.2364268173</v>
      </c>
      <c r="J70" s="7">
        <f>J34-blanks!J$9</f>
        <v>20809.732007921088</v>
      </c>
      <c r="K70" s="7">
        <f>K34-blanks!K$9</f>
        <v>154.54121191424858</v>
      </c>
      <c r="L70" s="7">
        <f>L34-blanks!L$9</f>
        <v>1255871.1027889322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166.35670325044552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3462082.475647537</v>
      </c>
      <c r="D71" s="7">
        <f>D35-blanks!D$9</f>
        <v>3992728.3942811373</v>
      </c>
      <c r="E71" s="7">
        <f>E35-blanks!E$9</f>
        <v>3708855.6706129597</v>
      </c>
      <c r="F71" s="7">
        <f>F35-blanks!F$9</f>
        <v>670870.595</v>
      </c>
      <c r="G71" s="7">
        <f>G35-blanks!G$9</f>
        <v>327739.09565373574</v>
      </c>
      <c r="H71" s="7">
        <f>H35-blanks!H$9</f>
        <v>3650407.1858923533</v>
      </c>
      <c r="I71" s="7">
        <f>I35-blanks!I$9</f>
        <v>361775.9517935877</v>
      </c>
      <c r="J71" s="7">
        <f>J35-blanks!J$9</f>
        <v>21566.90723820372</v>
      </c>
      <c r="K71" s="7">
        <f>K35-blanks!K$9</f>
        <v>136.50467372923038</v>
      </c>
      <c r="L71" s="7">
        <f>L35-blanks!L$9</f>
        <v>1292839.0855523497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148.32016506542732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172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119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115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2735336.235647537</v>
      </c>
      <c r="D76" s="7">
        <f>D40/Drift!D25</f>
        <v>3375897.181683654</v>
      </c>
      <c r="E76" s="7">
        <f>E40/Drift!E25</f>
        <v>2843290.599484024</v>
      </c>
      <c r="F76" s="7">
        <f>F40/Drift!F25</f>
        <v>542798.9723635912</v>
      </c>
      <c r="G76" s="7">
        <f>G40/Drift!G25</f>
        <v>253451.51480059137</v>
      </c>
      <c r="H76" s="7">
        <f>H40/Drift!H25</f>
        <v>3125026.531428904</v>
      </c>
      <c r="I76" s="7">
        <f>I40/Drift!I25</f>
        <v>278085.60194642993</v>
      </c>
      <c r="J76" s="7">
        <f>J40/Drift!J25</f>
        <v>16575.846808078597</v>
      </c>
      <c r="K76" s="7">
        <f>K40/Drift!K25</f>
        <v>89.52012261396956</v>
      </c>
      <c r="L76" s="7">
        <f>L40/Drift!L25</f>
        <v>1072088.9441155822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101.3356139501665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C41/Drift!C26</f>
        <v>-640.0947517978566</v>
      </c>
      <c r="D77" s="7">
        <f>D41/Drift!D26</f>
        <v>-659.7929457334458</v>
      </c>
      <c r="E77" s="7">
        <f>E41/Drift!E26</f>
        <v>-1099.262787245275</v>
      </c>
      <c r="F77" s="7">
        <f>F41/Drift!F26</f>
        <v>-49.417124370214225</v>
      </c>
      <c r="G77" s="7">
        <f>G41/Drift!G26</f>
        <v>-939.7474488932893</v>
      </c>
      <c r="H77" s="7">
        <f>H41/Drift!H26</f>
        <v>-1252.1920229968216</v>
      </c>
      <c r="I77" s="7">
        <f>I41/Drift!I26</f>
        <v>-166.73202045645883</v>
      </c>
      <c r="J77" s="7">
        <f>J41/Drift!J26</f>
        <v>27.916729574622096</v>
      </c>
      <c r="K77" s="7">
        <f>K41/Drift!K26</f>
        <v>-8.034511799063072</v>
      </c>
      <c r="L77" s="7">
        <f>L41/Drift!L26</f>
        <v>15.000040232482442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2.142069398361943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bir-1-1</v>
      </c>
      <c r="C78" s="7">
        <f>C42/Drift!C27</f>
        <v>2739971.7102864506</v>
      </c>
      <c r="D78" s="7">
        <f>D42/Drift!D27</f>
        <v>3811783.0245011277</v>
      </c>
      <c r="E78" s="7">
        <f>E42/Drift!E27</f>
        <v>2623700.9935753727</v>
      </c>
      <c r="F78" s="7">
        <f>F42/Drift!F27</f>
        <v>703670.9285596263</v>
      </c>
      <c r="G78" s="7">
        <f>G42/Drift!G27</f>
        <v>249935.7651989385</v>
      </c>
      <c r="H78" s="7">
        <f>H42/Drift!H27</f>
        <v>3412880.3926080796</v>
      </c>
      <c r="I78" s="7">
        <f>I42/Drift!I27</f>
        <v>217789.4362105293</v>
      </c>
      <c r="J78" s="7">
        <f>J42/Drift!J27</f>
        <v>685.701241944971</v>
      </c>
      <c r="K78" s="7">
        <f>K42/Drift!K27</f>
        <v>-1.5965062679412247</v>
      </c>
      <c r="L78" s="7">
        <f>L42/Drift!L27</f>
        <v>384130.74408873153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7.5031632549338365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2735336.235647537</v>
      </c>
      <c r="D79" s="7">
        <f>D43/Drift!D28</f>
        <v>3375897.1816836544</v>
      </c>
      <c r="E79" s="7">
        <f>E43/Drift!E28</f>
        <v>2843290.599484024</v>
      </c>
      <c r="F79" s="7">
        <f>F43/Drift!F28</f>
        <v>542798.9723635912</v>
      </c>
      <c r="G79" s="7">
        <f>G43/Drift!G28</f>
        <v>253451.51480059134</v>
      </c>
      <c r="H79" s="7">
        <f>H43/Drift!H28</f>
        <v>3125026.531428904</v>
      </c>
      <c r="I79" s="7">
        <f>I43/Drift!I28</f>
        <v>278085.60194642993</v>
      </c>
      <c r="J79" s="7">
        <f>J43/Drift!J28</f>
        <v>16575.846808078597</v>
      </c>
      <c r="K79" s="7">
        <f>K43/Drift!K28</f>
        <v>89.52012261396956</v>
      </c>
      <c r="L79" s="7">
        <f>L43/Drift!L28</f>
        <v>1072088.9441155822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101.33561395016652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jp-1-1</v>
      </c>
      <c r="C80" s="7">
        <f>C44/Drift!C29</f>
        <v>2567167.406328845</v>
      </c>
      <c r="D80" s="7">
        <f>D44/Drift!D29</f>
        <v>168105.38722808502</v>
      </c>
      <c r="E80" s="7">
        <f>E44/Drift!E29</f>
        <v>1927689.008993372</v>
      </c>
      <c r="F80" s="7">
        <f>F44/Drift!F29</f>
        <v>3522290.5714424183</v>
      </c>
      <c r="G80" s="7">
        <f>G44/Drift!G29</f>
        <v>182701.5184755251</v>
      </c>
      <c r="H80" s="7">
        <f>H44/Drift!H29</f>
        <v>164323.007235601</v>
      </c>
      <c r="I80" s="7">
        <f>I44/Drift!I29</f>
        <v>2800.921611359391</v>
      </c>
      <c r="J80" s="7">
        <f>J44/Drift!J29</f>
        <v>77.32761202491253</v>
      </c>
      <c r="K80" s="7">
        <f>K44/Drift!K29</f>
        <v>-10.570648943040851</v>
      </c>
      <c r="L80" s="7">
        <f>L44/Drift!L29</f>
        <v>1373.2524269691971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-2.086131030205377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82r2  101-110</v>
      </c>
      <c r="C81" s="7">
        <f>C45/Drift!C30</f>
        <v>2613401.312352679</v>
      </c>
      <c r="D81" s="7">
        <f>D45/Drift!D30</f>
        <v>3149169.465985282</v>
      </c>
      <c r="E81" s="7">
        <f>E45/Drift!E30</f>
        <v>1770737.7305967845</v>
      </c>
      <c r="F81" s="7">
        <f>F45/Drift!F30</f>
        <v>1633809.7905426912</v>
      </c>
      <c r="G81" s="7">
        <f>G45/Drift!G30</f>
        <v>187350.69901411008</v>
      </c>
      <c r="H81" s="7">
        <f>H45/Drift!H30</f>
        <v>3017279.473560151</v>
      </c>
      <c r="I81" s="7">
        <f>I45/Drift!I30</f>
        <v>120938.75949056676</v>
      </c>
      <c r="J81" s="7">
        <f>J45/Drift!J30</f>
        <v>397.57739112736914</v>
      </c>
      <c r="K81" s="7">
        <f>K45/Drift!K30</f>
        <v>12.001686191646565</v>
      </c>
      <c r="L81" s="7">
        <f>L45/Drift!L30</f>
        <v>74073.84513993107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21.858523551486737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2735336.235647537</v>
      </c>
      <c r="D82" s="7">
        <f>D46/Drift!D31</f>
        <v>3375897.181683654</v>
      </c>
      <c r="E82" s="7">
        <f>E46/Drift!E31</f>
        <v>2843290.599484024</v>
      </c>
      <c r="F82" s="7">
        <f>F46/Drift!F31</f>
        <v>542798.9723635912</v>
      </c>
      <c r="G82" s="7">
        <f>G46/Drift!G31</f>
        <v>253451.51480059137</v>
      </c>
      <c r="H82" s="7">
        <f>H46/Drift!H31</f>
        <v>3125026.5314289043</v>
      </c>
      <c r="I82" s="7">
        <f>I46/Drift!I31</f>
        <v>278085.60194642993</v>
      </c>
      <c r="J82" s="7">
        <f>J46/Drift!J31</f>
        <v>16575.846808078597</v>
      </c>
      <c r="K82" s="7">
        <f>K46/Drift!K31</f>
        <v>89.52012261396956</v>
      </c>
      <c r="L82" s="7">
        <f>L46/Drift!L31</f>
        <v>1072088.9441155822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101.3356139501665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83r2  32-42</v>
      </c>
      <c r="C83" s="7">
        <f>C47/Drift!C32</f>
        <v>2622161.37708355</v>
      </c>
      <c r="D83" s="7">
        <f>D47/Drift!D32</f>
        <v>3497913.089359304</v>
      </c>
      <c r="E83" s="7">
        <f>E47/Drift!E32</f>
        <v>1590856.1893727318</v>
      </c>
      <c r="F83" s="7">
        <f>F47/Drift!F32</f>
        <v>1645016.04494556</v>
      </c>
      <c r="G83" s="7">
        <f>G47/Drift!G32</f>
        <v>169192.87654838787</v>
      </c>
      <c r="H83" s="7">
        <f>H47/Drift!H32</f>
        <v>2866814.5361542227</v>
      </c>
      <c r="I83" s="7">
        <f>I47/Drift!I32</f>
        <v>93775.23494383262</v>
      </c>
      <c r="J83" s="7">
        <f>J47/Drift!J32</f>
        <v>1202.3039494694588</v>
      </c>
      <c r="K83" s="7">
        <f>K47/Drift!K32</f>
        <v>2.94504081970907</v>
      </c>
      <c r="L83" s="7">
        <f>L47/Drift!L32</f>
        <v>63421.47078383342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13.198523511475132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95r3  40-50</v>
      </c>
      <c r="C84" s="7">
        <f>C48/Drift!C33</f>
        <v>2730263.976513437</v>
      </c>
      <c r="D84" s="7">
        <f>D48/Drift!D33</f>
        <v>4087054.5967271603</v>
      </c>
      <c r="E84" s="7">
        <f>E48/Drift!E33</f>
        <v>1252883.333080094</v>
      </c>
      <c r="F84" s="7">
        <f>F48/Drift!F33</f>
        <v>832690.3043428558</v>
      </c>
      <c r="G84" s="7">
        <f>G48/Drift!G33</f>
        <v>154357.98527646507</v>
      </c>
      <c r="H84" s="7">
        <f>H48/Drift!H33</f>
        <v>3797821.0351101626</v>
      </c>
      <c r="I84" s="7">
        <f>I48/Drift!I33</f>
        <v>206071.2480583041</v>
      </c>
      <c r="J84" s="7">
        <f>J48/Drift!J33</f>
        <v>1430.6094908962493</v>
      </c>
      <c r="K84" s="7">
        <f>K48/Drift!K33</f>
        <v>-10.678824277028742</v>
      </c>
      <c r="L84" s="7">
        <f>L48/Drift!L33</f>
        <v>118954.62405965968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-0.8837275499078605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158r1  11-18</v>
      </c>
      <c r="C85" s="7">
        <f>C49/Drift!C34</f>
        <v>2788692.8995199106</v>
      </c>
      <c r="D85" s="7">
        <f>D49/Drift!D34</f>
        <v>4043364.194141802</v>
      </c>
      <c r="E85" s="7">
        <f>E49/Drift!E34</f>
        <v>860004.0782019086</v>
      </c>
      <c r="F85" s="7">
        <f>F49/Drift!F34</f>
        <v>274987.18196312105</v>
      </c>
      <c r="G85" s="7">
        <f>G49/Drift!G34</f>
        <v>106402.27408862418</v>
      </c>
      <c r="H85" s="7">
        <f>H49/Drift!H34</f>
        <v>4433098.662273417</v>
      </c>
      <c r="I85" s="7">
        <f>I49/Drift!I34</f>
        <v>567613.0634210072</v>
      </c>
      <c r="J85" s="7">
        <f>J49/Drift!J34</f>
        <v>3277.132904322381</v>
      </c>
      <c r="K85" s="7">
        <f>K49/Drift!K34</f>
        <v>395.89270998610147</v>
      </c>
      <c r="L85" s="7">
        <f>L49/Drift!L34</f>
        <v>1649526.854965816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414.5120800350769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ja-3-1</v>
      </c>
      <c r="C86" s="7">
        <f>C50/Drift!C35</f>
        <v>3418129.414799137</v>
      </c>
      <c r="D86" s="7">
        <f>D50/Drift!D35</f>
        <v>3856653.468137334</v>
      </c>
      <c r="E86" s="7">
        <f>E50/Drift!E35</f>
        <v>1378212.9064728834</v>
      </c>
      <c r="F86" s="7">
        <f>F50/Drift!F35</f>
        <v>275335.81284870685</v>
      </c>
      <c r="G86" s="7">
        <f>G50/Drift!G35</f>
        <v>150462.64482449146</v>
      </c>
      <c r="H86" s="7">
        <f>H50/Drift!H35</f>
        <v>1778373.2880556174</v>
      </c>
      <c r="I86" s="7">
        <f>I50/Drift!I35</f>
        <v>413389.3875704563</v>
      </c>
      <c r="J86" s="7">
        <f>J50/Drift!J35</f>
        <v>46841.48359169885</v>
      </c>
      <c r="K86" s="7">
        <f>K50/Drift!K35</f>
        <v>38.24607759443856</v>
      </c>
      <c r="L86" s="7">
        <f>L50/Drift!L35</f>
        <v>257260.43258356588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48.821839465140464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2735336.235647537</v>
      </c>
      <c r="D87" s="7">
        <f>D51/Drift!D36</f>
        <v>3375897.1816836535</v>
      </c>
      <c r="E87" s="7">
        <f>E51/Drift!E36</f>
        <v>2843290.5994840236</v>
      </c>
      <c r="F87" s="7">
        <f>F51/Drift!F36</f>
        <v>542798.9723635912</v>
      </c>
      <c r="G87" s="7">
        <f>G51/Drift!G36</f>
        <v>253451.5148005914</v>
      </c>
      <c r="H87" s="7">
        <f>H51/Drift!H36</f>
        <v>3125026.531428904</v>
      </c>
      <c r="I87" s="7">
        <f>I51/Drift!I36</f>
        <v>278085.60194642993</v>
      </c>
      <c r="J87" s="7">
        <f>J51/Drift!J36</f>
        <v>16575.846808078597</v>
      </c>
      <c r="K87" s="7">
        <f>K51/Drift!K36</f>
        <v>89.52012261396956</v>
      </c>
      <c r="L87" s="7">
        <f>L51/Drift!L36</f>
        <v>1072088.9441155822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101.3356139501665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dts-1-1</v>
      </c>
      <c r="C88" s="7">
        <f>C52/Drift!C37</f>
        <v>2282160.998857534</v>
      </c>
      <c r="D88" s="7">
        <f>D52/Drift!D37</f>
        <v>43551.41370029587</v>
      </c>
      <c r="E88" s="7">
        <f>E52/Drift!E37</f>
        <v>1784122.9396141726</v>
      </c>
      <c r="F88" s="7">
        <f>F52/Drift!F37</f>
        <v>3427817.16701018</v>
      </c>
      <c r="G88" s="7">
        <f>G52/Drift!G37</f>
        <v>164967.0541638635</v>
      </c>
      <c r="H88" s="7">
        <f>H52/Drift!H37</f>
        <v>35783.65272315377</v>
      </c>
      <c r="I88" s="7">
        <f>I52/Drift!I37</f>
        <v>509.9967820263812</v>
      </c>
      <c r="J88" s="7">
        <f>J52/Drift!J37</f>
        <v>-80.34569562318494</v>
      </c>
      <c r="K88" s="7">
        <f>K52/Drift!K37</f>
        <v>3.5004406415942446</v>
      </c>
      <c r="L88" s="7">
        <f>L52/Drift!L37</f>
        <v>1371.7426522061614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12.99541101833947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162r3  71-86</v>
      </c>
      <c r="C89" s="7">
        <f>C53/Drift!C38</f>
        <v>2877286.90436222</v>
      </c>
      <c r="D89" s="7">
        <f>D53/Drift!D38</f>
        <v>4116450.6194363073</v>
      </c>
      <c r="E89" s="7">
        <f>E53/Drift!E38</f>
        <v>1309010.0996515898</v>
      </c>
      <c r="F89" s="7">
        <f>F53/Drift!F38</f>
        <v>604335.0412696461</v>
      </c>
      <c r="G89" s="7">
        <f>G53/Drift!G38</f>
        <v>158463.13331689872</v>
      </c>
      <c r="H89" s="7">
        <f>H53/Drift!H38</f>
        <v>3472184.996249758</v>
      </c>
      <c r="I89" s="7">
        <f>I53/Drift!I38</f>
        <v>309706.6107044139</v>
      </c>
      <c r="J89" s="7">
        <f>J53/Drift!J38</f>
        <v>602.0041617686185</v>
      </c>
      <c r="K89" s="7">
        <f>K53/Drift!K38</f>
        <v>-11.28722086756387</v>
      </c>
      <c r="L89" s="7">
        <f>L53/Drift!L38</f>
        <v>130524.23177524087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-2.2800759696598503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158r3  42-57</v>
      </c>
      <c r="C90" s="7">
        <f>C54/Drift!C39</f>
        <v>3006159.699905901</v>
      </c>
      <c r="D90" s="7">
        <f>D54/Drift!D39</f>
        <v>4218553.738188451</v>
      </c>
      <c r="E90" s="7">
        <f>E54/Drift!E39</f>
        <v>1328336.6152874355</v>
      </c>
      <c r="F90" s="7">
        <f>F54/Drift!F39</f>
        <v>608669.4082303258</v>
      </c>
      <c r="G90" s="7">
        <f>G54/Drift!G39</f>
        <v>144788.13547662055</v>
      </c>
      <c r="H90" s="7">
        <f>H54/Drift!H39</f>
        <v>3457026.028454624</v>
      </c>
      <c r="I90" s="7">
        <f>I54/Drift!I39</f>
        <v>336013.95172198897</v>
      </c>
      <c r="J90" s="7">
        <f>J54/Drift!J39</f>
        <v>761.7865801930772</v>
      </c>
      <c r="K90" s="7">
        <f>K54/Drift!K39</f>
        <v>1.6774839064202554</v>
      </c>
      <c r="L90" s="7">
        <f>L54/Drift!L39</f>
        <v>126315.11058606414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10.969626730143625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159r1  110-117</v>
      </c>
      <c r="C91" s="7">
        <f>C55/Drift!C40</f>
        <v>2836385.9219648684</v>
      </c>
      <c r="D91" s="7">
        <f>D55/Drift!D40</f>
        <v>3862679.366510672</v>
      </c>
      <c r="E91" s="7">
        <f>E55/Drift!E40</f>
        <v>1494118.9312804681</v>
      </c>
      <c r="F91" s="7">
        <f>F55/Drift!F40</f>
        <v>835422.8142300473</v>
      </c>
      <c r="G91" s="7">
        <f>G55/Drift!G40</f>
        <v>170422.77727804575</v>
      </c>
      <c r="H91" s="7">
        <f>H55/Drift!H40</f>
        <v>3786751.8824249697</v>
      </c>
      <c r="I91" s="7">
        <f>I55/Drift!I40</f>
        <v>183076.5042475513</v>
      </c>
      <c r="J91" s="7">
        <f>J55/Drift!J40</f>
        <v>500.6079513158587</v>
      </c>
      <c r="K91" s="7">
        <f>K55/Drift!K40</f>
        <v>-2.788514166370455</v>
      </c>
      <c r="L91" s="7">
        <f>L55/Drift!L40</f>
        <v>134283.01117480092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6.296608786213806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2735336.235647537</v>
      </c>
      <c r="D92" s="7">
        <f>D56/Drift!D41</f>
        <v>3375897.1816836535</v>
      </c>
      <c r="E92" s="7">
        <f>E56/Drift!E41</f>
        <v>2843290.599484024</v>
      </c>
      <c r="F92" s="7">
        <f>F56/Drift!F41</f>
        <v>542798.9723635912</v>
      </c>
      <c r="G92" s="7">
        <f>G56/Drift!G41</f>
        <v>253451.51480059134</v>
      </c>
      <c r="H92" s="7">
        <f>H56/Drift!H41</f>
        <v>3125026.531428904</v>
      </c>
      <c r="I92" s="7">
        <f>I56/Drift!I41</f>
        <v>278085.60194642993</v>
      </c>
      <c r="J92" s="7">
        <f>J56/Drift!J41</f>
        <v>16575.846808078597</v>
      </c>
      <c r="K92" s="7">
        <f>K56/Drift!K41</f>
        <v>89.52012261396955</v>
      </c>
      <c r="L92" s="7">
        <f>L56/Drift!L41</f>
        <v>1072088.9441155822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101.3356139501665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bir-1-2</v>
      </c>
      <c r="C93" s="7">
        <f>C57/Drift!C42</f>
        <v>2764988.615591349</v>
      </c>
      <c r="D93" s="7">
        <f>D57/Drift!D42</f>
        <v>3722442.437289564</v>
      </c>
      <c r="E93" s="7">
        <f>E57/Drift!E42</f>
        <v>2524597.96375238</v>
      </c>
      <c r="F93" s="7">
        <f>F57/Drift!F42</f>
        <v>744811.0713421453</v>
      </c>
      <c r="G93" s="7">
        <f>G57/Drift!G42</f>
        <v>250002.4545381992</v>
      </c>
      <c r="H93" s="7">
        <f>H57/Drift!H42</f>
        <v>3668294.275186545</v>
      </c>
      <c r="I93" s="7">
        <f>I57/Drift!I42</f>
        <v>207380.92428509088</v>
      </c>
      <c r="J93" s="7">
        <f>J57/Drift!J42</f>
        <v>597.383723996065</v>
      </c>
      <c r="K93" s="7">
        <f>K57/Drift!K42</f>
        <v>4.9288729920285155</v>
      </c>
      <c r="L93" s="7">
        <f>L57/Drift!L42</f>
        <v>396655.13635499374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13.508672137810729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160r2  122-132</v>
      </c>
      <c r="C94" s="7">
        <f>C58/Drift!C43</f>
        <v>2684053.844691259</v>
      </c>
      <c r="D94" s="7">
        <f>D58/Drift!D43</f>
        <v>4009845.04501452</v>
      </c>
      <c r="E94" s="7">
        <f>E58/Drift!E43</f>
        <v>1303819.2322428115</v>
      </c>
      <c r="F94" s="7">
        <f>F58/Drift!F43</f>
        <v>883154.3660894681</v>
      </c>
      <c r="G94" s="7">
        <f>G58/Drift!G43</f>
        <v>155069.82433796523</v>
      </c>
      <c r="H94" s="7">
        <f>H58/Drift!H43</f>
        <v>3508906.883910081</v>
      </c>
      <c r="I94" s="7">
        <f>I58/Drift!I43</f>
        <v>173890.60635799132</v>
      </c>
      <c r="J94" s="7">
        <f>J58/Drift!J43</f>
        <v>484.8805547930748</v>
      </c>
      <c r="K94" s="7">
        <f>K58/Drift!K43</f>
        <v>-5.577528232492285</v>
      </c>
      <c r="L94" s="7">
        <f>L58/Drift!L43</f>
        <v>130257.95300964765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1.9621385390708306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161r2  51-60</v>
      </c>
      <c r="C95" s="7">
        <f>C59/Drift!C44</f>
        <v>2778702.5159404506</v>
      </c>
      <c r="D95" s="7">
        <f>D59/Drift!D44</f>
        <v>4444404.877840406</v>
      </c>
      <c r="E95" s="7">
        <f>E59/Drift!E44</f>
        <v>1565410.9472241004</v>
      </c>
      <c r="F95" s="7">
        <f>F59/Drift!F44</f>
        <v>886828.6738969556</v>
      </c>
      <c r="G95" s="7">
        <f>G59/Drift!G44</f>
        <v>99472.96902450465</v>
      </c>
      <c r="H95" s="7">
        <f>H59/Drift!H44</f>
        <v>2583101.7285393965</v>
      </c>
      <c r="I95" s="7">
        <f>I59/Drift!I44</f>
        <v>231461.22123910507</v>
      </c>
      <c r="J95" s="7">
        <f>J59/Drift!J44</f>
        <v>516.4093241229168</v>
      </c>
      <c r="K95" s="7">
        <f>K59/Drift!K44</f>
        <v>2.815495538041528</v>
      </c>
      <c r="L95" s="7">
        <f>L59/Drift!L44</f>
        <v>59799.195469247476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10.228374594895042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bhvo2-1  unignited</v>
      </c>
      <c r="C96" s="7">
        <f>C60/Drift!C45</f>
        <v>2618542.5427724263</v>
      </c>
      <c r="D96" s="7">
        <f>D60/Drift!D45</f>
        <v>2952725.112921397</v>
      </c>
      <c r="E96" s="7">
        <f>E60/Drift!E45</f>
        <v>2594971.821763141</v>
      </c>
      <c r="F96" s="7">
        <f>F60/Drift!F45</f>
        <v>493631.3722803214</v>
      </c>
      <c r="G96" s="7">
        <f>G60/Drift!G45</f>
        <v>232338.37173241362</v>
      </c>
      <c r="H96" s="7">
        <f>H60/Drift!H45</f>
        <v>2819020.5136924502</v>
      </c>
      <c r="I96" s="7">
        <f>I60/Drift!I45</f>
        <v>285303.65885198786</v>
      </c>
      <c r="J96" s="7">
        <f>J60/Drift!J45</f>
        <v>16836.273370785584</v>
      </c>
      <c r="K96" s="7">
        <f>K60/Drift!K45</f>
        <v>79.72948071467619</v>
      </c>
      <c r="L96" s="7">
        <f>L60/Drift!L45</f>
        <v>924666.005530597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90.99803314606804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2735336.235647537</v>
      </c>
      <c r="D97" s="7">
        <f>D61/Drift!D46</f>
        <v>3375897.181683654</v>
      </c>
      <c r="E97" s="7">
        <f>E61/Drift!E46</f>
        <v>2843290.599484024</v>
      </c>
      <c r="F97" s="7">
        <f>F61/Drift!F46</f>
        <v>542798.9723635912</v>
      </c>
      <c r="G97" s="7">
        <f>G61/Drift!G46</f>
        <v>253451.51480059137</v>
      </c>
      <c r="H97" s="7">
        <f>H61/Drift!H46</f>
        <v>3125026.531428904</v>
      </c>
      <c r="I97" s="7">
        <f>I61/Drift!I46</f>
        <v>278085.60194642993</v>
      </c>
      <c r="J97" s="7">
        <f>J61/Drift!J46</f>
        <v>16575.846808078597</v>
      </c>
      <c r="K97" s="7">
        <f>K61/Drift!K46</f>
        <v>89.52012261396956</v>
      </c>
      <c r="L97" s="7">
        <f>L61/Drift!L46</f>
        <v>1072088.9441155822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101.3356139501665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164r3  115-123</v>
      </c>
      <c r="C98" s="7">
        <f>C62/Drift!C47</f>
        <v>2891125.2829111717</v>
      </c>
      <c r="D98" s="7">
        <f>D62/Drift!D47</f>
        <v>3998480.2491957177</v>
      </c>
      <c r="E98" s="7">
        <f>E62/Drift!E47</f>
        <v>1438466.1416715323</v>
      </c>
      <c r="F98" s="7">
        <f>F62/Drift!F47</f>
        <v>734539.1913396182</v>
      </c>
      <c r="G98" s="7">
        <f>G62/Drift!G47</f>
        <v>195688.92172716</v>
      </c>
      <c r="H98" s="7">
        <f>H62/Drift!H47</f>
        <v>3300151.385083004</v>
      </c>
      <c r="I98" s="7">
        <f>I62/Drift!I47</f>
        <v>254888.90621741628</v>
      </c>
      <c r="J98" s="7">
        <f>J62/Drift!J47</f>
        <v>512.2120478171631</v>
      </c>
      <c r="K98" s="7">
        <f>K62/Drift!K47</f>
        <v>-1.655775440788502</v>
      </c>
      <c r="L98" s="7">
        <f>L62/Drift!L47</f>
        <v>129563.78636641297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4.667900862075264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jp-1-2</v>
      </c>
      <c r="C99" s="7">
        <f>C63/Drift!C48</f>
        <v>2488601.491820392</v>
      </c>
      <c r="D99" s="7">
        <f>D63/Drift!D48</f>
        <v>161233.70057365246</v>
      </c>
      <c r="E99" s="7">
        <f>E63/Drift!E48</f>
        <v>1923198.644715681</v>
      </c>
      <c r="F99" s="7">
        <f>F63/Drift!F48</f>
        <v>3052773.12150135</v>
      </c>
      <c r="G99" s="7">
        <f>G63/Drift!G48</f>
        <v>180457.2848035919</v>
      </c>
      <c r="H99" s="7">
        <f>H63/Drift!H48</f>
        <v>155596.48140663994</v>
      </c>
      <c r="I99" s="7">
        <f>I63/Drift!I48</f>
        <v>3026.51249111057</v>
      </c>
      <c r="J99" s="7">
        <f>J63/Drift!J48</f>
        <v>132.8708080702893</v>
      </c>
      <c r="K99" s="7">
        <f>K63/Drift!K48</f>
        <v>7.1320570218031945</v>
      </c>
      <c r="L99" s="7">
        <f>L63/Drift!L48</f>
        <v>1227.7289172109306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13.994721671651524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165r3  18-28</v>
      </c>
      <c r="C100" s="7">
        <f>C64/Drift!C49</f>
        <v>3010404.7427388565</v>
      </c>
      <c r="D100" s="7">
        <f>D64/Drift!D49</f>
        <v>5848166.736045909</v>
      </c>
      <c r="E100" s="7">
        <f>E64/Drift!E49</f>
        <v>956378.5836020542</v>
      </c>
      <c r="F100" s="7">
        <f>F64/Drift!F49</f>
        <v>472127.93514939805</v>
      </c>
      <c r="G100" s="7">
        <f>G64/Drift!G49</f>
        <v>129380.13298488519</v>
      </c>
      <c r="H100" s="7">
        <f>H64/Drift!H49</f>
        <v>3161330.0411390993</v>
      </c>
      <c r="I100" s="7">
        <f>I64/Drift!I49</f>
        <v>370182.6268179546</v>
      </c>
      <c r="J100" s="7">
        <f>J64/Drift!J49</f>
        <v>664.9216385448742</v>
      </c>
      <c r="K100" s="7">
        <f>K64/Drift!K49</f>
        <v>9.8511503505609</v>
      </c>
      <c r="L100" s="7">
        <f>L64/Drift!L49</f>
        <v>75633.90406467326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16.886656243577328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166r3  45-55</v>
      </c>
      <c r="C101" s="7">
        <f>C65/Drift!C50</f>
        <v>2950849.0684603523</v>
      </c>
      <c r="D101" s="7">
        <f>D65/Drift!D50</f>
        <v>4791953.059648931</v>
      </c>
      <c r="E101" s="7">
        <f>E65/Drift!E50</f>
        <v>1246837.416273037</v>
      </c>
      <c r="F101" s="7">
        <f>F65/Drift!F50</f>
        <v>622658.8659531862</v>
      </c>
      <c r="G101" s="7">
        <f>G65/Drift!G50</f>
        <v>167530.28298245234</v>
      </c>
      <c r="H101" s="7">
        <f>H65/Drift!H50</f>
        <v>3699130.0615366646</v>
      </c>
      <c r="I101" s="7">
        <f>I65/Drift!I50</f>
        <v>266094.0845806761</v>
      </c>
      <c r="J101" s="7">
        <f>J65/Drift!J50</f>
        <v>416.2514400437229</v>
      </c>
      <c r="K101" s="7">
        <f>K65/Drift!K50</f>
        <v>-15.288894707573641</v>
      </c>
      <c r="L101" s="7">
        <f>L65/Drift!L50</f>
        <v>106841.09042699942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-9.749361931590878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2735336.235647537</v>
      </c>
      <c r="D102" s="7">
        <f>D66/Drift!D51</f>
        <v>3375897.181683654</v>
      </c>
      <c r="E102" s="7">
        <f>E66/Drift!E51</f>
        <v>2843290.599484024</v>
      </c>
      <c r="F102" s="7">
        <f>F66/Drift!F51</f>
        <v>542798.9723635912</v>
      </c>
      <c r="G102" s="7">
        <f>G66/Drift!G51</f>
        <v>253451.51480059134</v>
      </c>
      <c r="H102" s="7">
        <f>H66/Drift!H51</f>
        <v>3125026.531428904</v>
      </c>
      <c r="I102" s="7">
        <f>I66/Drift!I51</f>
        <v>278085.60194642993</v>
      </c>
      <c r="J102" s="7">
        <f>J66/Drift!J51</f>
        <v>16575.846808078597</v>
      </c>
      <c r="K102" s="7">
        <f>K66/Drift!K51</f>
        <v>89.52012261396958</v>
      </c>
      <c r="L102" s="7">
        <f>L66/Drift!L51</f>
        <v>1072088.9441155822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101.33561395016652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ja-3-2</v>
      </c>
      <c r="C103" s="7">
        <f>C67/Drift!C52</f>
        <v>3712234.0079005742</v>
      </c>
      <c r="D103" s="7">
        <f>D67/Drift!D52</f>
        <v>4438187.7964203665</v>
      </c>
      <c r="E103" s="7">
        <f>E67/Drift!E52</f>
        <v>1500178.6913286424</v>
      </c>
      <c r="F103" s="7">
        <f>F67/Drift!F52</f>
        <v>284603.5481517386</v>
      </c>
      <c r="G103" s="7">
        <f>G67/Drift!G52</f>
        <v>172154.5585925041</v>
      </c>
      <c r="H103" s="7">
        <f>H67/Drift!H52</f>
        <v>1789989.3213213778</v>
      </c>
      <c r="I103" s="7">
        <f>I67/Drift!I52</f>
        <v>469147.164660449</v>
      </c>
      <c r="J103" s="7">
        <f>J67/Drift!J52</f>
        <v>42757.43936927675</v>
      </c>
      <c r="K103" s="7">
        <f>K67/Drift!K52</f>
        <v>30.829819553077233</v>
      </c>
      <c r="L103" s="7">
        <f>L67/Drift!L52</f>
        <v>249876.58383766213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39.31365607471526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C68/Drift!C53</f>
        <v>521.3634591989252</v>
      </c>
      <c r="D104" s="7">
        <f>D68/Drift!D53</f>
        <v>597.1805381800159</v>
      </c>
      <c r="E104" s="7">
        <f>E68/Drift!E53</f>
        <v>858.7512374756927</v>
      </c>
      <c r="F104" s="7">
        <f>F68/Drift!F53</f>
        <v>40.117317258563034</v>
      </c>
      <c r="G104" s="7">
        <f>G68/Drift!G53</f>
        <v>775.4202486401257</v>
      </c>
      <c r="H104" s="7">
        <f>H68/Drift!H53</f>
        <v>1043.451827963898</v>
      </c>
      <c r="I104" s="7">
        <f>I68/Drift!I53</f>
        <v>144.00958996701374</v>
      </c>
      <c r="J104" s="7">
        <f>J68/Drift!J53</f>
        <v>-23.24088834197864</v>
      </c>
      <c r="K104" s="7">
        <f>K68/Drift!K53</f>
        <v>5.282965615294743</v>
      </c>
      <c r="L104" s="7">
        <f>L68/Drift!L53</f>
        <v>-12.529973191853099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12.590683650770142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dts-1-2</v>
      </c>
      <c r="C105" s="7">
        <f>C69/Drift!C54</f>
        <v>2248534.2906309213</v>
      </c>
      <c r="D105" s="7">
        <f>D69/Drift!D54</f>
        <v>48073.35665011424</v>
      </c>
      <c r="E105" s="7">
        <f>E69/Drift!E54</f>
        <v>2002750.0460178377</v>
      </c>
      <c r="F105" s="7">
        <f>F69/Drift!F54</f>
        <v>3783559.0808390887</v>
      </c>
      <c r="G105" s="7">
        <f>G69/Drift!G54</f>
        <v>186609.3553295469</v>
      </c>
      <c r="H105" s="7">
        <f>H69/Drift!H54</f>
        <v>40300.86958321331</v>
      </c>
      <c r="I105" s="7">
        <f>I69/Drift!I54</f>
        <v>1577.9100969898032</v>
      </c>
      <c r="J105" s="7">
        <f>J69/Drift!J54</f>
        <v>-98.67883530874259</v>
      </c>
      <c r="K105" s="7">
        <f>K69/Drift!K54</f>
        <v>-8.445951901143834</v>
      </c>
      <c r="L105" s="7">
        <f>L69/Drift!L54</f>
        <v>1267.837106293724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-1.5253199387120204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bhvo2-2  unignited</v>
      </c>
      <c r="C106" s="7">
        <f>C70/Drift!C55</f>
        <v>2756079.1183744543</v>
      </c>
      <c r="D106" s="7">
        <f>D70/Drift!D55</f>
        <v>3160239.858366784</v>
      </c>
      <c r="E106" s="7">
        <f>E70/Drift!E55</f>
        <v>2707962.9576752335</v>
      </c>
      <c r="F106" s="7">
        <f>F70/Drift!F55</f>
        <v>516335.4167169819</v>
      </c>
      <c r="G106" s="7">
        <f>G70/Drift!G55</f>
        <v>249094.6189583645</v>
      </c>
      <c r="H106" s="7">
        <f>H70/Drift!H55</f>
        <v>3182185.088545953</v>
      </c>
      <c r="I106" s="7">
        <f>I70/Drift!I55</f>
        <v>283095.3334523409</v>
      </c>
      <c r="J106" s="7">
        <f>J70/Drift!J55</f>
        <v>16393.973160357295</v>
      </c>
      <c r="K106" s="7">
        <f>K70/Drift!K55</f>
        <v>96.15515586456937</v>
      </c>
      <c r="L106" s="7">
        <f>L70/Drift!L55</f>
        <v>1048938.42532308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108.27639464218603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2735336.235647537</v>
      </c>
      <c r="D107" s="7">
        <f>D71/Drift!D56</f>
        <v>3375897.181683654</v>
      </c>
      <c r="E107" s="7">
        <f>E71/Drift!E56</f>
        <v>2843290.599484024</v>
      </c>
      <c r="F107" s="7">
        <f>F71/Drift!F56</f>
        <v>542798.9723635912</v>
      </c>
      <c r="G107" s="7">
        <f>G71/Drift!G56</f>
        <v>253451.51480059142</v>
      </c>
      <c r="H107" s="7">
        <f>H71/Drift!H56</f>
        <v>3125026.531428904</v>
      </c>
      <c r="I107" s="7">
        <f>I71/Drift!I56</f>
        <v>278085.60194642993</v>
      </c>
      <c r="J107" s="7">
        <f>J71/Drift!J56</f>
        <v>16575.846808078597</v>
      </c>
      <c r="K107" s="7">
        <f>K71/Drift!K56</f>
        <v>89.52012261396956</v>
      </c>
      <c r="L107" s="7">
        <f>L71/Drift!L56</f>
        <v>1072088.9441155822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101.3356139501665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223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22.363457500936736</v>
      </c>
      <c r="D111" s="7">
        <f>D76*regressions!C$38+regressions!C$39</f>
        <v>6.9773157461184905</v>
      </c>
      <c r="E111" s="7">
        <f>E76*regressions!D$38+regressions!D$39</f>
        <v>8.870212915934804</v>
      </c>
      <c r="F111" s="7">
        <f>F76*regressions!E$38+regressions!E$39</f>
        <v>4.456506980944296</v>
      </c>
      <c r="G111" s="7">
        <f>G76*regressions!F$38+regressions!F$39</f>
        <v>0.13453943805886465</v>
      </c>
      <c r="H111" s="7">
        <f>H76*regressions!G$38+regressions!G$39</f>
        <v>8.226178864067865</v>
      </c>
      <c r="I111" s="7">
        <f>I76*regressions!H$38+regressions!H$39</f>
        <v>1.5480420615116546</v>
      </c>
      <c r="J111" s="7">
        <f>J76*regressions!I$38+regressions!I$39</f>
        <v>0.43640517027668996</v>
      </c>
      <c r="K111" s="7">
        <f>K76*regressions!J$38+regressions!J$39</f>
        <v>0.12599365004467056</v>
      </c>
      <c r="L111" s="7">
        <f>L76*regressions!K$38+regressions!K$39</f>
        <v>1.618975924873643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15.683027672031997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0.06746564499188251</v>
      </c>
      <c r="D112" s="7">
        <f>D77*regressions!C$38+regressions!C$39</f>
        <v>0.01920724863377539</v>
      </c>
      <c r="E112" s="7">
        <f>E77*regressions!D$38+regressions!D$39</f>
        <v>0.08725292984749103</v>
      </c>
      <c r="F112" s="7">
        <f>F77*regressions!E$38+regressions!E$39</f>
        <v>-0.12290582434738152</v>
      </c>
      <c r="G112" s="7">
        <f>G77*regressions!F$38+regressions!F$39</f>
        <v>-0.001678614464527336</v>
      </c>
      <c r="H112" s="7">
        <f>H77*regressions!G$38+regressions!G$39</f>
        <v>-0.03799978276172246</v>
      </c>
      <c r="I112" s="7">
        <f>I77*regressions!H$38+regressions!H$39</f>
        <v>0.02576095998359185</v>
      </c>
      <c r="J112" s="7">
        <f>J77*regressions!I$38+regressions!I$39</f>
        <v>0.005356574676737842</v>
      </c>
      <c r="K112" s="7">
        <f>K77*regressions!J$38+regressions!J$39</f>
        <v>-0.007436458770278966</v>
      </c>
      <c r="L112" s="7">
        <f>L77*regressions!K$38+regressions!K$39</f>
        <v>0.004853517027543133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15.254609075797617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bir-1-1</v>
      </c>
      <c r="C113" s="7">
        <f>C78*regressions!B$38+regressions!B$39</f>
        <v>22.401232866041074</v>
      </c>
      <c r="D113" s="7">
        <f>D78*regressions!C$38+regressions!C$39</f>
        <v>7.875550548501604</v>
      </c>
      <c r="E113" s="7">
        <f>E78*regressions!D$38+regressions!D$39</f>
        <v>8.192160041524566</v>
      </c>
      <c r="F113" s="7">
        <f>F78*regressions!E$38+regressions!E$39</f>
        <v>5.813606146166711</v>
      </c>
      <c r="G113" s="7">
        <f>G78*regressions!F$38+regressions!F$39</f>
        <v>0.1326568711826982</v>
      </c>
      <c r="H113" s="7">
        <f>H78*regressions!G$38+regressions!G$39</f>
        <v>8.987107732987699</v>
      </c>
      <c r="I113" s="7">
        <f>I78*regressions!H$38+regressions!H$39</f>
        <v>1.2181698470155538</v>
      </c>
      <c r="J113" s="7">
        <f>J78*regressions!I$38+regressions!I$39</f>
        <v>0.022490868145439248</v>
      </c>
      <c r="K113" s="7">
        <f>K78*regressions!J$38+regressions!J$39</f>
        <v>0.001369107297775258</v>
      </c>
      <c r="L113" s="7">
        <f>L78*regressions!K$38+regressions!K$39</f>
        <v>0.5831810037662589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15.27776373081767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22.363457500936736</v>
      </c>
      <c r="D114" s="7">
        <f>D79*regressions!C$38+regressions!C$39</f>
        <v>6.977315746118492</v>
      </c>
      <c r="E114" s="7">
        <f>E79*regressions!D$38+regressions!D$39</f>
        <v>8.870212915934804</v>
      </c>
      <c r="F114" s="7">
        <f>F79*regressions!E$38+regressions!E$39</f>
        <v>4.456506980944296</v>
      </c>
      <c r="G114" s="7">
        <f>G79*regressions!F$38+regressions!F$39</f>
        <v>0.13453943805886465</v>
      </c>
      <c r="H114" s="7">
        <f>H79*regressions!G$38+regressions!G$39</f>
        <v>8.226178864067865</v>
      </c>
      <c r="I114" s="7">
        <f>I79*regressions!H$38+regressions!H$39</f>
        <v>1.5480420615116546</v>
      </c>
      <c r="J114" s="7">
        <f>J79*regressions!I$38+regressions!I$39</f>
        <v>0.43640517027668996</v>
      </c>
      <c r="K114" s="7">
        <f>K79*regressions!J$38+regressions!J$39</f>
        <v>0.12599365004467056</v>
      </c>
      <c r="L114" s="7">
        <f>L79*regressions!K$38+regressions!K$39</f>
        <v>1.618975924873643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15.683027672031997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jp-1-1</v>
      </c>
      <c r="C115" s="7">
        <f>C80*regressions!B$38+regressions!B$39</f>
        <v>20.99301770317501</v>
      </c>
      <c r="D115" s="7">
        <f>D80*regressions!C$38+regressions!C$39</f>
        <v>0.3669835317145238</v>
      </c>
      <c r="E115" s="7">
        <f>E80*regressions!D$38+regressions!D$39</f>
        <v>6.043001274118607</v>
      </c>
      <c r="F115" s="7">
        <f>F80*regressions!E$38+regressions!E$39</f>
        <v>29.591189603748948</v>
      </c>
      <c r="G115" s="7">
        <f>G80*regressions!F$38+regressions!F$39</f>
        <v>0.09665517021798999</v>
      </c>
      <c r="H115" s="7">
        <f>H80*regressions!G$38+regressions!G$39</f>
        <v>0.39969088630523564</v>
      </c>
      <c r="I115" s="7">
        <f>I80*regressions!H$38+regressions!H$39</f>
        <v>0.041996593932063994</v>
      </c>
      <c r="J115" s="7">
        <f>J80*regressions!I$38+regressions!I$39</f>
        <v>0.006643653567361092</v>
      </c>
      <c r="K115" s="7">
        <f>K80*regressions!J$38+regressions!J$39</f>
        <v>-0.010905254047168269</v>
      </c>
      <c r="L115" s="7">
        <f>L80*regressions!K$38+regressions!K$39</f>
        <v>0.006898511801511903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15.236347406649799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82r2  101-110</v>
      </c>
      <c r="C116" s="7">
        <f>C81*regressions!B$38+regressions!B$39</f>
        <v>21.36978660308193</v>
      </c>
      <c r="D116" s="7">
        <f>D81*regressions!C$38+regressions!C$39</f>
        <v>6.510095421666746</v>
      </c>
      <c r="E116" s="7">
        <f>E81*regressions!D$38+regressions!D$39</f>
        <v>5.55836419387612</v>
      </c>
      <c r="F116" s="7">
        <f>F81*regressions!E$38+regressions!E$39</f>
        <v>13.66016127601137</v>
      </c>
      <c r="G116" s="7">
        <f>G81*regressions!F$38+regressions!F$39</f>
        <v>0.09914465163018807</v>
      </c>
      <c r="H116" s="7">
        <f>H81*regressions!G$38+regressions!G$39</f>
        <v>7.941354312687343</v>
      </c>
      <c r="I116" s="7">
        <f>I81*regressions!H$38+regressions!H$39</f>
        <v>0.6883128185438775</v>
      </c>
      <c r="J116" s="7">
        <f>J81*regressions!I$38+regressions!I$39</f>
        <v>0.014985676821534082</v>
      </c>
      <c r="K116" s="7">
        <f>K81*regressions!J$38+regressions!J$39</f>
        <v>0.019968001245626824</v>
      </c>
      <c r="L116" s="7">
        <f>L81*regressions!K$38+regressions!K$39</f>
        <v>0.11635705839728383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15.33976477468072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22.363457500936736</v>
      </c>
      <c r="D117" s="7">
        <f>D82*regressions!C$38+regressions!C$39</f>
        <v>6.9773157461184905</v>
      </c>
      <c r="E117" s="7">
        <f>E82*regressions!D$38+regressions!D$39</f>
        <v>8.870212915934804</v>
      </c>
      <c r="F117" s="7">
        <f>F82*regressions!E$38+regressions!E$39</f>
        <v>4.456506980944296</v>
      </c>
      <c r="G117" s="7">
        <f>G82*regressions!F$38+regressions!F$39</f>
        <v>0.13453943805886465</v>
      </c>
      <c r="H117" s="7">
        <f>H82*regressions!G$38+regressions!G$39</f>
        <v>8.226178864067865</v>
      </c>
      <c r="I117" s="7">
        <f>I82*regressions!H$38+regressions!H$39</f>
        <v>1.5480420615116546</v>
      </c>
      <c r="J117" s="7">
        <f>J82*regressions!I$38+regressions!I$39</f>
        <v>0.43640517027668996</v>
      </c>
      <c r="K117" s="7">
        <f>K82*regressions!J$38+regressions!J$39</f>
        <v>0.12599365004467056</v>
      </c>
      <c r="L117" s="7">
        <f>L82*regressions!K$38+regressions!K$39</f>
        <v>1.618975924873643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15.683027672031997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83r2  32-42</v>
      </c>
      <c r="C118" s="7">
        <f>C83*regressions!B$38+regressions!B$39</f>
        <v>21.441174037880586</v>
      </c>
      <c r="D118" s="7">
        <f>D83*regressions!C$38+regressions!C$39</f>
        <v>7.2287552836134665</v>
      </c>
      <c r="E118" s="7">
        <f>E83*regressions!D$38+regressions!D$39</f>
        <v>5.002922621058457</v>
      </c>
      <c r="F118" s="7">
        <f>F83*regressions!E$38+regressions!E$39</f>
        <v>13.754696077819032</v>
      </c>
      <c r="G118" s="7">
        <f>G83*regressions!F$38+regressions!F$39</f>
        <v>0.08942174215415245</v>
      </c>
      <c r="H118" s="7">
        <f>H83*regressions!G$38+regressions!G$39</f>
        <v>7.543606948231739</v>
      </c>
      <c r="I118" s="7">
        <f>I83*regressions!H$38+regressions!H$39</f>
        <v>0.5397048285267733</v>
      </c>
      <c r="J118" s="7">
        <f>J83*regressions!I$38+regressions!I$39</f>
        <v>0.03594758874464152</v>
      </c>
      <c r="K118" s="7">
        <f>K83*regressions!J$38+regressions!J$39</f>
        <v>0.007580797042085768</v>
      </c>
      <c r="L118" s="7">
        <f>L83*regressions!K$38+regressions!K$39</f>
        <v>0.10031876529263031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15.302362088071474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95r3  40-50</v>
      </c>
      <c r="C119" s="7">
        <f>C84*regressions!B$38+regressions!B$39</f>
        <v>22.322122695847753</v>
      </c>
      <c r="D119" s="7">
        <f>D84*regressions!C$38+regressions!C$39</f>
        <v>8.44280573780051</v>
      </c>
      <c r="E119" s="7">
        <f>E84*regressions!D$38+regressions!D$39</f>
        <v>3.9593237415322937</v>
      </c>
      <c r="F119" s="7">
        <f>F84*regressions!E$38+regressions!E$39</f>
        <v>6.902000241154742</v>
      </c>
      <c r="G119" s="7">
        <f>G84*regressions!F$38+regressions!F$39</f>
        <v>0.08147815171559492</v>
      </c>
      <c r="H119" s="7">
        <f>H84*regressions!G$38+regressions!G$39</f>
        <v>10.004681186755125</v>
      </c>
      <c r="I119" s="7">
        <f>I84*regressions!H$38+regressions!H$39</f>
        <v>1.1540612154221694</v>
      </c>
      <c r="J119" s="7">
        <f>J84*regressions!I$38+regressions!I$39</f>
        <v>0.04189460341855182</v>
      </c>
      <c r="K119" s="7">
        <f>K84*regressions!J$38+regressions!J$39</f>
        <v>-0.011053210591436448</v>
      </c>
      <c r="L119" s="7">
        <f>L84*regressions!K$38+regressions!K$39</f>
        <v>0.18392988892475465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15.241540607613269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158r1  11-18</v>
      </c>
      <c r="C120" s="7">
        <f>C85*regressions!B$38+regressions!B$39</f>
        <v>22.79827111022889</v>
      </c>
      <c r="D120" s="7">
        <f>D85*regressions!C$38+regressions!C$39</f>
        <v>8.352772439451952</v>
      </c>
      <c r="E120" s="7">
        <f>E85*regressions!D$38+regressions!D$39</f>
        <v>2.746183861964753</v>
      </c>
      <c r="F120" s="7">
        <f>F85*regressions!E$38+regressions!E$39</f>
        <v>2.197274447299279</v>
      </c>
      <c r="G120" s="7">
        <f>G85*regressions!F$38+regressions!F$39</f>
        <v>0.05579946476849573</v>
      </c>
      <c r="H120" s="7">
        <f>H85*regressions!G$38+regressions!G$39</f>
        <v>11.684009316338614</v>
      </c>
      <c r="I120" s="7">
        <f>I85*regressions!H$38+regressions!H$39</f>
        <v>3.132007869426833</v>
      </c>
      <c r="J120" s="7">
        <f>J85*regressions!I$38+regressions!I$39</f>
        <v>0.08999375058220248</v>
      </c>
      <c r="K120" s="7">
        <f>K85*regressions!J$38+regressions!J$39</f>
        <v>0.5450339951491774</v>
      </c>
      <c r="L120" s="7">
        <f>L85*regressions!K$38+regressions!K$39</f>
        <v>2.488370686488792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17.035642124716162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ja-3-1</v>
      </c>
      <c r="C121" s="7">
        <f>C86*regressions!B$38+regressions!B$39</f>
        <v>27.927669074154842</v>
      </c>
      <c r="D121" s="7">
        <f>D86*regressions!C$38+regressions!C$39</f>
        <v>7.968015570563098</v>
      </c>
      <c r="E121" s="7">
        <f>E86*regressions!D$38+regressions!D$39</f>
        <v>4.34631873219201</v>
      </c>
      <c r="F121" s="7">
        <f>F86*regressions!E$38+regressions!E$39</f>
        <v>2.2002154613516147</v>
      </c>
      <c r="G121" s="7">
        <f>G86*regressions!F$38+regressions!F$39</f>
        <v>0.07939232657525243</v>
      </c>
      <c r="H121" s="7">
        <f>H86*regressions!G$38+regressions!G$39</f>
        <v>4.666360958170727</v>
      </c>
      <c r="I121" s="7">
        <f>I86*regressions!H$38+regressions!H$39</f>
        <v>2.2882708778678595</v>
      </c>
      <c r="J121" s="7">
        <f>J86*regressions!I$38+regressions!I$39</f>
        <v>1.2247793154795799</v>
      </c>
      <c r="K121" s="7">
        <f>K86*regressions!J$38+regressions!J$39</f>
        <v>0.055863702374807075</v>
      </c>
      <c r="L121" s="7">
        <f>L86*regressions!K$38+regressions!K$39</f>
        <v>0.39216413051548094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15.456219792048497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22.363457500936736</v>
      </c>
      <c r="D122" s="7">
        <f>D87*regressions!C$38+regressions!C$39</f>
        <v>6.977315746118489</v>
      </c>
      <c r="E122" s="7">
        <f>E87*regressions!D$38+regressions!D$39</f>
        <v>8.8702129159348</v>
      </c>
      <c r="F122" s="7">
        <f>F87*regressions!E$38+regressions!E$39</f>
        <v>4.456506980944296</v>
      </c>
      <c r="G122" s="7">
        <f>G87*regressions!F$38+regressions!F$39</f>
        <v>0.13453943805886465</v>
      </c>
      <c r="H122" s="7">
        <f>H87*regressions!G$38+regressions!G$39</f>
        <v>8.226178864067865</v>
      </c>
      <c r="I122" s="7">
        <f>I87*regressions!H$38+regressions!H$39</f>
        <v>1.5480420615116546</v>
      </c>
      <c r="J122" s="7">
        <f>J87*regressions!I$38+regressions!I$39</f>
        <v>0.43640517027668996</v>
      </c>
      <c r="K122" s="7">
        <f>K87*regressions!J$38+regressions!J$39</f>
        <v>0.12599365004467056</v>
      </c>
      <c r="L122" s="7">
        <f>L87*regressions!K$38+regressions!K$39</f>
        <v>1.618975924873643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15.683027672031997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dts-1-1</v>
      </c>
      <c r="C123" s="7">
        <f>C88*regressions!B$38+regressions!B$39</f>
        <v>18.670446243302415</v>
      </c>
      <c r="D123" s="7">
        <f>D88*regressions!C$38+regressions!C$39</f>
        <v>0.11031377370034989</v>
      </c>
      <c r="E123" s="7">
        <f>E88*regressions!D$38+regressions!D$39</f>
        <v>5.5996952915447284</v>
      </c>
      <c r="F123" s="7">
        <f>F88*regressions!E$38+regressions!E$39</f>
        <v>28.79422174606668</v>
      </c>
      <c r="G123" s="7">
        <f>G88*regressions!F$38+regressions!F$39</f>
        <v>0.08715895494031672</v>
      </c>
      <c r="H123" s="7">
        <f>H88*regressions!G$38+regressions!G$39</f>
        <v>0.05990282426510188</v>
      </c>
      <c r="I123" s="7">
        <f>I88*regressions!H$38+regressions!H$39</f>
        <v>0.029463252259788682</v>
      </c>
      <c r="J123" s="7">
        <f>J88*regressions!I$38+regressions!I$39</f>
        <v>0.0025365019476186914</v>
      </c>
      <c r="K123" s="7">
        <f>K88*regressions!J$38+regressions!J$39</f>
        <v>0.00834044376841333</v>
      </c>
      <c r="L123" s="7">
        <f>L88*regressions!K$38+regressions!K$39</f>
        <v>0.006896238673534785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15.301484841779088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162r3  71-86</v>
      </c>
      <c r="C124" s="7">
        <f>C89*regressions!B$38+regressions!B$39</f>
        <v>23.52024051782291</v>
      </c>
      <c r="D124" s="7">
        <f>D89*regressions!C$38+regressions!C$39</f>
        <v>8.503382448616184</v>
      </c>
      <c r="E124" s="7">
        <f>E89*regressions!D$38+regressions!D$39</f>
        <v>4.132633016566862</v>
      </c>
      <c r="F124" s="7">
        <f>F89*regressions!E$38+regressions!E$39</f>
        <v>4.975618886575082</v>
      </c>
      <c r="G124" s="7">
        <f>G89*regressions!F$38+regressions!F$39</f>
        <v>0.08367632183528904</v>
      </c>
      <c r="H124" s="7">
        <f>H89*regressions!G$38+regressions!G$39</f>
        <v>9.143876812915767</v>
      </c>
      <c r="I124" s="7">
        <f>I89*regressions!H$38+regressions!H$39</f>
        <v>1.72103634823437</v>
      </c>
      <c r="J124" s="7">
        <f>J89*regressions!I$38+regressions!I$39</f>
        <v>0.02031068556703335</v>
      </c>
      <c r="K124" s="7">
        <f>K89*regressions!J$38+regressions!J$39</f>
        <v>-0.011885343516398765</v>
      </c>
      <c r="L124" s="7">
        <f>L89*regressions!K$38+regressions!K$39</f>
        <v>0.20134917531531746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15.235509755176778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158r3  42-57</v>
      </c>
      <c r="C125" s="7">
        <f>C90*regressions!B$38+regressions!B$39</f>
        <v>24.570449457121512</v>
      </c>
      <c r="D125" s="7">
        <f>D90*regressions!C$38+regressions!C$39</f>
        <v>8.7137874805902</v>
      </c>
      <c r="E125" s="7">
        <f>E90*regressions!D$38+regressions!D$39</f>
        <v>4.192309791453333</v>
      </c>
      <c r="F125" s="7">
        <f>F90*regressions!E$38+regressions!E$39</f>
        <v>5.0121831574597975</v>
      </c>
      <c r="G125" s="7">
        <f>G90*regressions!F$38+regressions!F$39</f>
        <v>0.07635381571777376</v>
      </c>
      <c r="H125" s="7">
        <f>H90*regressions!G$38+regressions!G$39</f>
        <v>9.103804756313533</v>
      </c>
      <c r="I125" s="7">
        <f>I90*regressions!H$38+regressions!H$39</f>
        <v>1.8649602732975628</v>
      </c>
      <c r="J125" s="7">
        <f>J90*regressions!I$38+regressions!I$39</f>
        <v>0.024472776338307228</v>
      </c>
      <c r="K125" s="7">
        <f>K90*regressions!J$38+regressions!J$39</f>
        <v>0.005847099223556775</v>
      </c>
      <c r="L125" s="7">
        <f>L90*regressions!K$38+regressions!K$39</f>
        <v>0.19501189152408627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15.29273544518333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159r1  110-117</v>
      </c>
      <c r="C126" s="7">
        <f>C91*regressions!B$38+regressions!B$39</f>
        <v>23.186930627565786</v>
      </c>
      <c r="D126" s="7">
        <f>D91*regressions!C$38+regressions!C$39</f>
        <v>7.980433206335734</v>
      </c>
      <c r="E126" s="7">
        <f>E91*regressions!D$38+regressions!D$39</f>
        <v>4.704215514041239</v>
      </c>
      <c r="F126" s="7">
        <f>F91*regressions!E$38+regressions!E$39</f>
        <v>6.925051411629418</v>
      </c>
      <c r="G126" s="7">
        <f>G91*regressions!F$38+regressions!F$39</f>
        <v>0.09008031305281324</v>
      </c>
      <c r="H126" s="7">
        <f>H91*regressions!G$38+regressions!G$39</f>
        <v>9.975420374347951</v>
      </c>
      <c r="I126" s="7">
        <f>I91*regressions!H$38+regressions!H$39</f>
        <v>1.0282600642204902</v>
      </c>
      <c r="J126" s="7">
        <f>J91*regressions!I$38+regressions!I$39</f>
        <v>0.017669467365876275</v>
      </c>
      <c r="K126" s="7">
        <f>K91*regressions!J$38+regressions!J$39</f>
        <v>-0.0002612585434035135</v>
      </c>
      <c r="L126" s="7">
        <f>L91*regressions!K$38+regressions!K$39</f>
        <v>0.20700842119897056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15.272552601665012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22.363457500936736</v>
      </c>
      <c r="D127" s="7">
        <f>D92*regressions!C$38+regressions!C$39</f>
        <v>6.977315746118489</v>
      </c>
      <c r="E127" s="7">
        <f>E92*regressions!D$38+regressions!D$39</f>
        <v>8.870212915934804</v>
      </c>
      <c r="F127" s="7">
        <f>F92*regressions!E$38+regressions!E$39</f>
        <v>4.456506980944296</v>
      </c>
      <c r="G127" s="7">
        <f>G92*regressions!F$38+regressions!F$39</f>
        <v>0.13453943805886465</v>
      </c>
      <c r="H127" s="7">
        <f>H92*regressions!G$38+regressions!G$39</f>
        <v>8.226178864067865</v>
      </c>
      <c r="I127" s="7">
        <f>I92*regressions!H$38+regressions!H$39</f>
        <v>1.5480420615116546</v>
      </c>
      <c r="J127" s="7">
        <f>J92*regressions!I$38+regressions!I$39</f>
        <v>0.43640517027668996</v>
      </c>
      <c r="K127" s="7">
        <f>K92*regressions!J$38+regressions!J$39</f>
        <v>0.12599365004467053</v>
      </c>
      <c r="L127" s="7">
        <f>L92*regressions!K$38+regressions!K$39</f>
        <v>1.618975924873643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15.683027672031997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bir-1-2</v>
      </c>
      <c r="C128" s="7">
        <f>C93*regressions!B$38+regressions!B$39</f>
        <v>22.605100388848754</v>
      </c>
      <c r="D128" s="7">
        <f>D93*regressions!C$38+regressions!C$39</f>
        <v>7.691445407164462</v>
      </c>
      <c r="E128" s="7">
        <f>E93*regressions!D$38+regressions!D$39</f>
        <v>7.8861478605008575</v>
      </c>
      <c r="F128" s="7">
        <f>F93*regressions!E$38+regressions!E$39</f>
        <v>6.16066013088517</v>
      </c>
      <c r="G128" s="7">
        <f>G93*regressions!F$38+regressions!F$39</f>
        <v>0.13269258110385607</v>
      </c>
      <c r="H128" s="7">
        <f>H93*regressions!G$38+regressions!G$39</f>
        <v>9.662282962462488</v>
      </c>
      <c r="I128" s="7">
        <f>I93*regressions!H$38+regressions!H$39</f>
        <v>1.1612262779419877</v>
      </c>
      <c r="J128" s="7">
        <f>J93*regressions!I$38+regressions!I$39</f>
        <v>0.020190330138682627</v>
      </c>
      <c r="K128" s="7">
        <f>K93*regressions!J$38+regressions!J$39</f>
        <v>0.010294178566355196</v>
      </c>
      <c r="L128" s="7">
        <f>L93*regressions!K$38+regressions!K$39</f>
        <v>0.6020378207921258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15.303701625233082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160r2  122-132</v>
      </c>
      <c r="C129" s="7">
        <f>C94*regressions!B$38+regressions!B$39</f>
        <v>21.945547536435082</v>
      </c>
      <c r="D129" s="7">
        <f>D94*regressions!C$38+regressions!C$39</f>
        <v>8.283699156186358</v>
      </c>
      <c r="E129" s="7">
        <f>E94*regressions!D$38+regressions!D$39</f>
        <v>4.116604559515626</v>
      </c>
      <c r="F129" s="7">
        <f>F94*regressions!E$38+regressions!E$39</f>
        <v>7.327709840822977</v>
      </c>
      <c r="G129" s="7">
        <f>G94*regressions!F$38+regressions!F$39</f>
        <v>0.08185931783667236</v>
      </c>
      <c r="H129" s="7">
        <f>H94*regressions!G$38+regressions!G$39</f>
        <v>9.240949488361231</v>
      </c>
      <c r="I129" s="7">
        <f>I94*regressions!H$38+regressions!H$39</f>
        <v>0.9780052521278528</v>
      </c>
      <c r="J129" s="7">
        <f>J94*regressions!I$38+regressions!I$39</f>
        <v>0.017259792430616795</v>
      </c>
      <c r="K129" s="7">
        <f>K94*regressions!J$38+regressions!J$39</f>
        <v>-0.004075925602207492</v>
      </c>
      <c r="L129" s="7">
        <f>L94*regressions!K$38+regressions!K$39</f>
        <v>0.2009482640492123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15.253831951373794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161r2  51-60</v>
      </c>
      <c r="C130" s="7">
        <f>C95*regressions!B$38+regressions!B$39</f>
        <v>22.71685757296598</v>
      </c>
      <c r="D130" s="7">
        <f>D95*regressions!C$38+regressions!C$39</f>
        <v>9.1792014350375</v>
      </c>
      <c r="E130" s="7">
        <f>E95*regressions!D$38+regressions!D$39</f>
        <v>4.924352328500432</v>
      </c>
      <c r="F130" s="7">
        <f>F95*regressions!E$38+regressions!E$39</f>
        <v>7.358705921036206</v>
      </c>
      <c r="G130" s="7">
        <f>G95*regressions!F$38+regressions!F$39</f>
        <v>0.052089052575764246</v>
      </c>
      <c r="H130" s="7">
        <f>H95*regressions!G$38+regressions!G$39</f>
        <v>6.793624770080441</v>
      </c>
      <c r="I130" s="7">
        <f>I95*regressions!H$38+regressions!H$39</f>
        <v>1.2929663444121648</v>
      </c>
      <c r="J130" s="7">
        <f>J95*regressions!I$38+regressions!I$39</f>
        <v>0.018081069271656716</v>
      </c>
      <c r="K130" s="7">
        <f>K95*regressions!J$38+regressions!J$39</f>
        <v>0.007403611804978732</v>
      </c>
      <c r="L130" s="7">
        <f>L95*regressions!K$38+regressions!K$39</f>
        <v>0.0948650409623522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15.289533964676975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bhvo2-1  unignited</v>
      </c>
      <c r="C131" s="7">
        <f>C96*regressions!B$38+regressions!B$39</f>
        <v>21.41168346830499</v>
      </c>
      <c r="D131" s="7">
        <f>D96*regressions!C$38+regressions!C$39</f>
        <v>6.105280359280087</v>
      </c>
      <c r="E131" s="7">
        <f>E96*regressions!D$38+regressions!D$39</f>
        <v>8.103449569796627</v>
      </c>
      <c r="F131" s="7">
        <f>F96*regressions!E$38+regressions!E$39</f>
        <v>4.041734197627823</v>
      </c>
      <c r="G131" s="7">
        <f>G96*regressions!F$38+regressions!F$39</f>
        <v>0.12323405277965484</v>
      </c>
      <c r="H131" s="7">
        <f>H96*regressions!G$38+regressions!G$39</f>
        <v>7.417265577287514</v>
      </c>
      <c r="I131" s="7">
        <f>I96*regressions!H$38+regressions!H$39</f>
        <v>1.587531080203561</v>
      </c>
      <c r="J131" s="7">
        <f>J96*regressions!I$38+regressions!I$39</f>
        <v>0.443188889060805</v>
      </c>
      <c r="K131" s="7">
        <f>K96*regressions!J$38+regressions!J$39</f>
        <v>0.11260252391467097</v>
      </c>
      <c r="L131" s="7">
        <f>L96*regressions!K$38+regressions!K$39</f>
        <v>1.3970148652698857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15.638379485735577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22.363457500936736</v>
      </c>
      <c r="D132" s="7">
        <f>D97*regressions!C$38+regressions!C$39</f>
        <v>6.9773157461184905</v>
      </c>
      <c r="E132" s="7">
        <f>E97*regressions!D$38+regressions!D$39</f>
        <v>8.870212915934804</v>
      </c>
      <c r="F132" s="7">
        <f>F97*regressions!E$38+regressions!E$39</f>
        <v>4.456506980944296</v>
      </c>
      <c r="G132" s="7">
        <f>G97*regressions!F$38+regressions!F$39</f>
        <v>0.13453943805886465</v>
      </c>
      <c r="H132" s="7">
        <f>H97*regressions!G$38+regressions!G$39</f>
        <v>8.226178864067865</v>
      </c>
      <c r="I132" s="7">
        <f>I97*regressions!H$38+regressions!H$39</f>
        <v>1.5480420615116546</v>
      </c>
      <c r="J132" s="7">
        <f>J97*regressions!I$38+regressions!I$39</f>
        <v>0.43640517027668996</v>
      </c>
      <c r="K132" s="7">
        <f>K97*regressions!J$38+regressions!J$39</f>
        <v>0.12599365004467056</v>
      </c>
      <c r="L132" s="7">
        <f>L97*regressions!K$38+regressions!K$39</f>
        <v>1.618975924873643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15.683027672031997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164r3  115-123</v>
      </c>
      <c r="C133" s="7">
        <f>C98*regressions!B$38+regressions!B$39</f>
        <v>23.633012098482702</v>
      </c>
      <c r="D133" s="7">
        <f>D98*regressions!C$38+regressions!C$39</f>
        <v>8.26027959509109</v>
      </c>
      <c r="E133" s="7">
        <f>E98*regressions!D$38+regressions!D$39</f>
        <v>4.532369793898252</v>
      </c>
      <c r="F133" s="7">
        <f>F98*regressions!E$38+regressions!E$39</f>
        <v>6.074007614770382</v>
      </c>
      <c r="G133" s="7">
        <f>G98*regressions!F$38+regressions!F$39</f>
        <v>0.10360949232257027</v>
      </c>
      <c r="H133" s="7">
        <f>H98*regressions!G$38+regressions!G$39</f>
        <v>8.689113619449934</v>
      </c>
      <c r="I133" s="7">
        <f>I98*regressions!H$38+regressions!H$39</f>
        <v>1.4211360585223805</v>
      </c>
      <c r="J133" s="7">
        <f>J98*regressions!I$38+regressions!I$39</f>
        <v>0.01797173656065558</v>
      </c>
      <c r="K133" s="7">
        <f>K98*regressions!J$38+regressions!J$39</f>
        <v>0.0012880420338852653</v>
      </c>
      <c r="L133" s="7">
        <f>L98*regressions!K$38+regressions!K$39</f>
        <v>0.19990312165039126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15.26551818459999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jp-1-2</v>
      </c>
      <c r="C134" s="7">
        <f>C99*regressions!B$38+regressions!B$39</f>
        <v>20.35276911236222</v>
      </c>
      <c r="D134" s="7">
        <f>D99*regressions!C$38+regressions!C$39</f>
        <v>0.35282297062773577</v>
      </c>
      <c r="E134" s="7">
        <f>E99*regressions!D$38+regressions!D$39</f>
        <v>6.029135843680592</v>
      </c>
      <c r="F134" s="7">
        <f>F99*regressions!E$38+regressions!E$39</f>
        <v>25.630389011531836</v>
      </c>
      <c r="G134" s="7">
        <f>G99*regressions!F$38+regressions!F$39</f>
        <v>0.09545345779479224</v>
      </c>
      <c r="H134" s="7">
        <f>H99*regressions!G$38+regressions!G$39</f>
        <v>0.3766227037162317</v>
      </c>
      <c r="I134" s="7">
        <f>I99*regressions!H$38+regressions!H$39</f>
        <v>0.043230771299155465</v>
      </c>
      <c r="J134" s="7">
        <f>J99*regressions!I$38+regressions!I$39</f>
        <v>0.008090469968984234</v>
      </c>
      <c r="K134" s="7">
        <f>K99*regressions!J$38+regressions!J$39</f>
        <v>0.013307578048614153</v>
      </c>
      <c r="L134" s="7">
        <f>L99*regressions!K$38+regressions!K$39</f>
        <v>0.006679410535906739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15.305800881388604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165r3  18-28</v>
      </c>
      <c r="C135" s="7">
        <f>C100*regressions!B$38+regressions!B$39</f>
        <v>24.605043119128045</v>
      </c>
      <c r="D135" s="7">
        <f>D100*regressions!C$38+regressions!C$39</f>
        <v>12.071949102977186</v>
      </c>
      <c r="E135" s="7">
        <f>E100*regressions!D$38+regressions!D$39</f>
        <v>3.0437708544639226</v>
      </c>
      <c r="F135" s="7">
        <f>F100*regressions!E$38+regressions!E$39</f>
        <v>3.860333428532756</v>
      </c>
      <c r="G135" s="7">
        <f>G100*regressions!F$38+regressions!F$39</f>
        <v>0.06810334329926203</v>
      </c>
      <c r="H135" s="7">
        <f>H100*regressions!G$38+regressions!G$39</f>
        <v>8.322145576025235</v>
      </c>
      <c r="I135" s="7">
        <f>I100*regressions!H$38+regressions!H$39</f>
        <v>2.0518924999614043</v>
      </c>
      <c r="J135" s="7">
        <f>J100*regressions!I$38+regressions!I$39</f>
        <v>0.02194959084850584</v>
      </c>
      <c r="K135" s="7">
        <f>K100*regressions!J$38+regressions!J$39</f>
        <v>0.0170266111926272</v>
      </c>
      <c r="L135" s="7">
        <f>L100*regressions!K$38+regressions!K$39</f>
        <v>0.11870589457775692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15.318291195705974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166r3  45-55</v>
      </c>
      <c r="C136" s="7">
        <f>C101*regressions!B$38+regressions!B$39</f>
        <v>24.119712594176086</v>
      </c>
      <c r="D136" s="7">
        <f>D101*regressions!C$38+regressions!C$39</f>
        <v>9.895397837259527</v>
      </c>
      <c r="E136" s="7">
        <f>E101*regressions!D$38+regressions!D$39</f>
        <v>3.940655047025981</v>
      </c>
      <c r="F136" s="7">
        <f>F101*regressions!E$38+regressions!E$39</f>
        <v>5.130196774292263</v>
      </c>
      <c r="G136" s="7">
        <f>G101*regressions!F$38+regressions!F$39</f>
        <v>0.0885314786455436</v>
      </c>
      <c r="H136" s="7">
        <f>H101*regressions!G$38+regressions!G$39</f>
        <v>9.74379599109977</v>
      </c>
      <c r="I136" s="7">
        <f>I101*regressions!H$38+regressions!H$39</f>
        <v>1.4824380825466301</v>
      </c>
      <c r="J136" s="7">
        <f>J101*regressions!I$38+regressions!I$39</f>
        <v>0.015472107602989667</v>
      </c>
      <c r="K136" s="7">
        <f>K101*regressions!J$38+regressions!J$39</f>
        <v>-0.017358622967724446</v>
      </c>
      <c r="L136" s="7">
        <f>L101*regressions!K$38+regressions!K$39</f>
        <v>0.16569166367664614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15.203249782805166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22.363457500936736</v>
      </c>
      <c r="D137" s="7">
        <f>D102*regressions!C$38+regressions!C$39</f>
        <v>6.9773157461184905</v>
      </c>
      <c r="E137" s="7">
        <f>E102*regressions!D$38+regressions!D$39</f>
        <v>8.870212915934804</v>
      </c>
      <c r="F137" s="7">
        <f>F102*regressions!E$38+regressions!E$39</f>
        <v>4.456506980944296</v>
      </c>
      <c r="G137" s="7">
        <f>G102*regressions!F$38+regressions!F$39</f>
        <v>0.13453943805886465</v>
      </c>
      <c r="H137" s="7">
        <f>H102*regressions!G$38+regressions!G$39</f>
        <v>8.226178864067865</v>
      </c>
      <c r="I137" s="7">
        <f>I102*regressions!H$38+regressions!H$39</f>
        <v>1.5480420615116546</v>
      </c>
      <c r="J137" s="7">
        <f>J102*regressions!I$38+regressions!I$39</f>
        <v>0.43640517027668996</v>
      </c>
      <c r="K137" s="7">
        <f>K102*regressions!J$38+regressions!J$39</f>
        <v>0.12599365004467059</v>
      </c>
      <c r="L137" s="7">
        <f>L102*regressions!K$38+regressions!K$39</f>
        <v>1.618975924873643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15.683027672031997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ja-3-2</v>
      </c>
      <c r="C138" s="7">
        <f>C103*regressions!B$38+regressions!B$39</f>
        <v>30.324383380388817</v>
      </c>
      <c r="D138" s="7">
        <f>D103*regressions!C$38+regressions!C$39</f>
        <v>9.166389826234992</v>
      </c>
      <c r="E138" s="7">
        <f>E103*regressions!D$38+regressions!D$39</f>
        <v>4.722926953965268</v>
      </c>
      <c r="F138" s="7">
        <f>F103*regressions!E$38+regressions!E$39</f>
        <v>2.2783971167541286</v>
      </c>
      <c r="G138" s="7">
        <f>G103*regressions!F$38+regressions!F$39</f>
        <v>0.09100762429757041</v>
      </c>
      <c r="H138" s="7">
        <f>H103*regressions!G$38+regressions!G$39</f>
        <v>4.697067425049587</v>
      </c>
      <c r="I138" s="7">
        <f>I103*regressions!H$38+regressions!H$39</f>
        <v>2.5933141783758487</v>
      </c>
      <c r="J138" s="7">
        <f>J103*regressions!I$38+regressions!I$39</f>
        <v>1.1183961292990943</v>
      </c>
      <c r="K138" s="7">
        <f>K103*regressions!J$38+regressions!J$39</f>
        <v>0.04572013386663183</v>
      </c>
      <c r="L138" s="7">
        <f>L103*regressions!K$38+regressions!K$39</f>
        <v>0.3810469535868045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15.415153787206442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0.07693058901412296</v>
      </c>
      <c r="D139" s="7">
        <f>D104*regressions!C$38+regressions!C$39</f>
        <v>0.021797507866848514</v>
      </c>
      <c r="E139" s="7">
        <f>E104*regressions!D$38+regressions!D$39</f>
        <v>0.09329892201594503</v>
      </c>
      <c r="F139" s="7">
        <f>F104*regressions!E$38+regressions!E$39</f>
        <v>-0.1221505210685117</v>
      </c>
      <c r="G139" s="7">
        <f>G104*regressions!F$38+regressions!F$39</f>
        <v>-0.0007601992585840537</v>
      </c>
      <c r="H139" s="7">
        <f>H104*regressions!G$38+regressions!G$39</f>
        <v>-0.03193135042665299</v>
      </c>
      <c r="I139" s="7">
        <f>I104*regressions!H$38+regressions!H$39</f>
        <v>0.027460985547662565</v>
      </c>
      <c r="J139" s="7">
        <f>J104*regressions!I$38+regressions!I$39</f>
        <v>0.004023995964320218</v>
      </c>
      <c r="K139" s="7">
        <f>K104*regressions!J$38+regressions!J$39</f>
        <v>0.010778487871979244</v>
      </c>
      <c r="L139" s="7">
        <f>L104*regressions!K$38+regressions!K$39</f>
        <v>0.004812067637039709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15.29973681743481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dts-1-2</v>
      </c>
      <c r="C140" s="7">
        <f>C105*regressions!B$38+regressions!B$39</f>
        <v>18.39641579777829</v>
      </c>
      <c r="D140" s="7">
        <f>D105*regressions!C$38+regressions!C$39</f>
        <v>0.11963219181107225</v>
      </c>
      <c r="E140" s="7">
        <f>E105*regressions!D$38+regressions!D$39</f>
        <v>6.274776142059417</v>
      </c>
      <c r="F140" s="7">
        <f>F105*regressions!E$38+regressions!E$39</f>
        <v>31.795223696360207</v>
      </c>
      <c r="G140" s="7">
        <f>G105*regressions!F$38+regressions!F$39</f>
        <v>0.09874768676563751</v>
      </c>
      <c r="H140" s="7">
        <f>H105*regressions!G$38+regressions!G$39</f>
        <v>0.07184388596186041</v>
      </c>
      <c r="I140" s="7">
        <f>I105*regressions!H$38+regressions!H$39</f>
        <v>0.03530566239976065</v>
      </c>
      <c r="J140" s="7">
        <f>J105*regressions!I$38+regressions!I$39</f>
        <v>0.002058951336943655</v>
      </c>
      <c r="K140" s="7">
        <f>K105*regressions!J$38+regressions!J$39</f>
        <v>-0.007999204947554742</v>
      </c>
      <c r="L140" s="7">
        <f>L105*regressions!K$38+regressions!K$39</f>
        <v>0.006739797720106522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15.238769559237005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bhvo2-2  unignited</v>
      </c>
      <c r="C141" s="7">
        <f>C106*regressions!B$38+regressions!B$39</f>
        <v>22.532495200279943</v>
      </c>
      <c r="D141" s="7">
        <f>D106*regressions!C$38+regressions!C$39</f>
        <v>6.532908302325653</v>
      </c>
      <c r="E141" s="7">
        <f>E106*regressions!D$38+regressions!D$39</f>
        <v>8.452345703432126</v>
      </c>
      <c r="F141" s="7">
        <f>F106*regressions!E$38+regressions!E$39</f>
        <v>4.233263165638993</v>
      </c>
      <c r="G141" s="7">
        <f>G106*regressions!F$38+regressions!F$39</f>
        <v>0.13220646537172354</v>
      </c>
      <c r="H141" s="7">
        <f>H106*regressions!G$38+regressions!G$39</f>
        <v>8.377274965534063</v>
      </c>
      <c r="I141" s="7">
        <f>I106*regressions!H$38+regressions!H$39</f>
        <v>1.5754496289036521</v>
      </c>
      <c r="J141" s="7">
        <f>J106*regressions!I$38+regressions!I$39</f>
        <v>0.43166763633407645</v>
      </c>
      <c r="K141" s="7">
        <f>K106*regressions!J$38+regressions!J$39</f>
        <v>0.13506870028646686</v>
      </c>
      <c r="L141" s="7">
        <f>L106*regressions!K$38+regressions!K$39</f>
        <v>1.584120333668627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15.713005021206094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22.363457500936736</v>
      </c>
      <c r="D142" s="7">
        <f>D107*regressions!C$38+regressions!C$39</f>
        <v>6.9773157461184905</v>
      </c>
      <c r="E142" s="7">
        <f>E107*regressions!D$38+regressions!D$39</f>
        <v>8.870212915934804</v>
      </c>
      <c r="F142" s="7">
        <f>F107*regressions!E$38+regressions!E$39</f>
        <v>4.456506980944296</v>
      </c>
      <c r="G142" s="7">
        <f>G107*regressions!F$38+regressions!F$39</f>
        <v>0.1345394380588647</v>
      </c>
      <c r="H142" s="7">
        <f>H107*regressions!G$38+regressions!G$39</f>
        <v>8.226178864067865</v>
      </c>
      <c r="I142" s="7">
        <f>I107*regressions!H$38+regressions!H$39</f>
        <v>1.5480420615116546</v>
      </c>
      <c r="J142" s="7">
        <f>J107*regressions!I$38+regressions!I$39</f>
        <v>0.43640517027668996</v>
      </c>
      <c r="K142" s="7">
        <f>K107*regressions!J$38+regressions!J$39</f>
        <v>0.12599365004467056</v>
      </c>
      <c r="L142" s="7">
        <f>L107*regressions!K$38+regressions!K$39</f>
        <v>1.618975924873643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15.683027672031997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225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97</v>
      </c>
      <c r="D145" s="20" t="s">
        <v>101</v>
      </c>
      <c r="E145" s="20" t="s">
        <v>98</v>
      </c>
      <c r="F145" s="20" t="s">
        <v>179</v>
      </c>
      <c r="G145" s="20" t="s">
        <v>178</v>
      </c>
      <c r="H145" s="20" t="s">
        <v>180</v>
      </c>
      <c r="I145" s="20" t="s">
        <v>102</v>
      </c>
      <c r="J145" s="20" t="s">
        <v>230</v>
      </c>
      <c r="K145" s="20" t="s">
        <v>66</v>
      </c>
      <c r="L145" s="20" t="s">
        <v>231</v>
      </c>
      <c r="N145" s="73" t="s">
        <v>201</v>
      </c>
    </row>
    <row r="146" spans="1:14" s="113" customFormat="1" ht="11.25">
      <c r="A146" s="112">
        <v>1</v>
      </c>
      <c r="B146" s="113" t="str">
        <f>'recalc raw'!C3</f>
        <v>drift-1</v>
      </c>
      <c r="C146" s="114">
        <f aca="true" t="shared" si="11" ref="C146:C177">C111*2.139</f>
        <v>47.83543559450367</v>
      </c>
      <c r="D146" s="114">
        <f aca="true" t="shared" si="12" ref="D146:D177">D111*1.889</f>
        <v>13.180149444417829</v>
      </c>
      <c r="E146" s="114">
        <f aca="true" t="shared" si="13" ref="E146:E177">E111*1.43</f>
        <v>12.684404469786768</v>
      </c>
      <c r="F146" s="114">
        <f aca="true" t="shared" si="14" ref="F146:F177">F111*1.658</f>
        <v>7.388888574405642</v>
      </c>
      <c r="G146" s="114">
        <f aca="true" t="shared" si="15" ref="G146:G177">G111*1.291</f>
        <v>0.17369041453399425</v>
      </c>
      <c r="H146" s="114">
        <f aca="true" t="shared" si="16" ref="H146:H177">H111*1.399</f>
        <v>11.508424230830943</v>
      </c>
      <c r="I146" s="114">
        <f aca="true" t="shared" si="17" ref="I146:I177">I111*1.348</f>
        <v>2.0867606989177103</v>
      </c>
      <c r="J146" s="114">
        <f aca="true" t="shared" si="18" ref="J146:J177">J111*1.205</f>
        <v>0.5258682301834114</v>
      </c>
      <c r="K146" s="114">
        <f aca="true" t="shared" si="19" ref="K146:K177">K111*2.291</f>
        <v>0.28865145225234023</v>
      </c>
      <c r="L146" s="114">
        <f aca="true" t="shared" si="20" ref="L146:L177">L111*1.668</f>
        <v>2.7004518426892363</v>
      </c>
      <c r="N146" s="115">
        <f>SUM(C146:J146,L146)</f>
        <v>98.0840735002692</v>
      </c>
    </row>
    <row r="147" spans="1:14" s="113" customFormat="1" ht="11.25">
      <c r="A147" s="112">
        <f>A146+1</f>
        <v>2</v>
      </c>
      <c r="B147" s="113" t="str">
        <f>'recalc raw'!C4</f>
        <v>blank-1</v>
      </c>
      <c r="C147" s="114">
        <f t="shared" si="11"/>
        <v>0.14430901463763668</v>
      </c>
      <c r="D147" s="114">
        <f t="shared" si="12"/>
        <v>0.036282492669201714</v>
      </c>
      <c r="E147" s="114">
        <f t="shared" si="13"/>
        <v>0.12477168968191217</v>
      </c>
      <c r="F147" s="114">
        <f t="shared" si="14"/>
        <v>-0.20377785676795857</v>
      </c>
      <c r="G147" s="114">
        <f t="shared" si="15"/>
        <v>-0.0021670912737047905</v>
      </c>
      <c r="H147" s="114">
        <f t="shared" si="16"/>
        <v>-0.05316169608364972</v>
      </c>
      <c r="I147" s="114">
        <f t="shared" si="17"/>
        <v>0.03472577405788182</v>
      </c>
      <c r="J147" s="114">
        <f t="shared" si="18"/>
        <v>0.0064546724854691005</v>
      </c>
      <c r="K147" s="114">
        <f t="shared" si="19"/>
        <v>-0.01703692704270911</v>
      </c>
      <c r="L147" s="114">
        <f t="shared" si="20"/>
        <v>0.008095666401941945</v>
      </c>
      <c r="N147" s="114">
        <f aca="true" t="shared" si="21" ref="N147:N177">SUM(C147:J147,L147)</f>
        <v>0.09553266580873036</v>
      </c>
    </row>
    <row r="148" spans="1:14" ht="11.25">
      <c r="A148" s="25">
        <f aca="true" t="shared" si="22" ref="A148:A166">A147+1</f>
        <v>3</v>
      </c>
      <c r="B148" s="1" t="str">
        <f>'recalc raw'!C5</f>
        <v>bir-1-1</v>
      </c>
      <c r="C148" s="7">
        <f t="shared" si="11"/>
        <v>47.91623710046185</v>
      </c>
      <c r="D148" s="7">
        <f t="shared" si="12"/>
        <v>14.87691498611953</v>
      </c>
      <c r="E148" s="7">
        <f t="shared" si="13"/>
        <v>11.71478885938013</v>
      </c>
      <c r="F148" s="7">
        <f t="shared" si="14"/>
        <v>9.638958990344406</v>
      </c>
      <c r="G148" s="7">
        <f t="shared" si="15"/>
        <v>0.17126002069686336</v>
      </c>
      <c r="H148" s="7">
        <f t="shared" si="16"/>
        <v>12.572963718449792</v>
      </c>
      <c r="I148" s="7">
        <f t="shared" si="17"/>
        <v>1.6420929537769666</v>
      </c>
      <c r="J148" s="7">
        <f t="shared" si="18"/>
        <v>0.027101496115254295</v>
      </c>
      <c r="K148" s="7">
        <f t="shared" si="19"/>
        <v>0.003136624819203116</v>
      </c>
      <c r="L148" s="7">
        <f t="shared" si="20"/>
        <v>0.9727459142821199</v>
      </c>
      <c r="N148" s="7">
        <f t="shared" si="21"/>
        <v>99.53306403962691</v>
      </c>
    </row>
    <row r="149" spans="1:14" s="113" customFormat="1" ht="11.25">
      <c r="A149" s="112">
        <f t="shared" si="22"/>
        <v>4</v>
      </c>
      <c r="B149" s="113" t="str">
        <f>'recalc raw'!C6</f>
        <v>drift-2</v>
      </c>
      <c r="C149" s="114">
        <f t="shared" si="11"/>
        <v>47.83543559450367</v>
      </c>
      <c r="D149" s="114">
        <f t="shared" si="12"/>
        <v>13.180149444417832</v>
      </c>
      <c r="E149" s="114">
        <f t="shared" si="13"/>
        <v>12.684404469786768</v>
      </c>
      <c r="F149" s="114">
        <f t="shared" si="14"/>
        <v>7.388888574405642</v>
      </c>
      <c r="G149" s="114">
        <f t="shared" si="15"/>
        <v>0.17369041453399425</v>
      </c>
      <c r="H149" s="114">
        <f t="shared" si="16"/>
        <v>11.508424230830943</v>
      </c>
      <c r="I149" s="114">
        <f t="shared" si="17"/>
        <v>2.0867606989177103</v>
      </c>
      <c r="J149" s="114">
        <f t="shared" si="18"/>
        <v>0.5258682301834114</v>
      </c>
      <c r="K149" s="114">
        <f t="shared" si="19"/>
        <v>0.28865145225234023</v>
      </c>
      <c r="L149" s="114">
        <f t="shared" si="20"/>
        <v>2.7004518426892363</v>
      </c>
      <c r="N149" s="115">
        <f t="shared" si="21"/>
        <v>98.0840735002692</v>
      </c>
    </row>
    <row r="150" spans="1:14" ht="11.25">
      <c r="A150" s="25">
        <f t="shared" si="22"/>
        <v>5</v>
      </c>
      <c r="B150" s="1" t="str">
        <f>'recalc raw'!C7</f>
        <v>jp-1-1</v>
      </c>
      <c r="C150" s="7">
        <f t="shared" si="11"/>
        <v>44.90406486709134</v>
      </c>
      <c r="D150" s="7">
        <f t="shared" si="12"/>
        <v>0.6932318914087354</v>
      </c>
      <c r="E150" s="7">
        <f t="shared" si="13"/>
        <v>8.641491821989607</v>
      </c>
      <c r="F150" s="7">
        <f t="shared" si="14"/>
        <v>49.062192363015754</v>
      </c>
      <c r="G150" s="7">
        <f t="shared" si="15"/>
        <v>0.12478182475142506</v>
      </c>
      <c r="H150" s="7">
        <f t="shared" si="16"/>
        <v>0.5591675499410247</v>
      </c>
      <c r="I150" s="7">
        <f t="shared" si="17"/>
        <v>0.05661140862042227</v>
      </c>
      <c r="J150" s="7">
        <f t="shared" si="18"/>
        <v>0.008005602548670117</v>
      </c>
      <c r="K150" s="7">
        <f t="shared" si="19"/>
        <v>-0.024983937022062502</v>
      </c>
      <c r="L150" s="7">
        <f t="shared" si="20"/>
        <v>0.011506717684921855</v>
      </c>
      <c r="N150" s="7">
        <f t="shared" si="21"/>
        <v>104.0610540470519</v>
      </c>
    </row>
    <row r="151" spans="1:14" s="119" customFormat="1" ht="11.25">
      <c r="A151" s="118">
        <f t="shared" si="22"/>
        <v>6</v>
      </c>
      <c r="B151" s="119" t="str">
        <f>'recalc raw'!C8</f>
        <v>82r2  101-110</v>
      </c>
      <c r="C151" s="107">
        <f t="shared" si="11"/>
        <v>45.70997354399225</v>
      </c>
      <c r="D151" s="107">
        <f t="shared" si="12"/>
        <v>12.297570251528482</v>
      </c>
      <c r="E151" s="107">
        <f t="shared" si="13"/>
        <v>7.948460797242851</v>
      </c>
      <c r="F151" s="107">
        <f t="shared" si="14"/>
        <v>22.648547395626853</v>
      </c>
      <c r="G151" s="107">
        <f t="shared" si="15"/>
        <v>0.1279957452545728</v>
      </c>
      <c r="H151" s="107">
        <f t="shared" si="16"/>
        <v>11.109954683449594</v>
      </c>
      <c r="I151" s="107">
        <f t="shared" si="17"/>
        <v>0.9278456793971469</v>
      </c>
      <c r="J151" s="107">
        <f t="shared" si="18"/>
        <v>0.01805774056994857</v>
      </c>
      <c r="K151" s="107">
        <f t="shared" si="19"/>
        <v>0.04574669085373105</v>
      </c>
      <c r="L151" s="107">
        <f t="shared" si="20"/>
        <v>0.19408357340666943</v>
      </c>
      <c r="N151" s="109">
        <f t="shared" si="21"/>
        <v>100.98248941046835</v>
      </c>
    </row>
    <row r="152" spans="1:14" s="113" customFormat="1" ht="11.25">
      <c r="A152" s="112">
        <f t="shared" si="22"/>
        <v>7</v>
      </c>
      <c r="B152" s="113" t="str">
        <f>'recalc raw'!C9</f>
        <v>drift-3</v>
      </c>
      <c r="C152" s="114">
        <f t="shared" si="11"/>
        <v>47.83543559450367</v>
      </c>
      <c r="D152" s="114">
        <f t="shared" si="12"/>
        <v>13.180149444417829</v>
      </c>
      <c r="E152" s="114">
        <f t="shared" si="13"/>
        <v>12.684404469786768</v>
      </c>
      <c r="F152" s="114">
        <f t="shared" si="14"/>
        <v>7.388888574405642</v>
      </c>
      <c r="G152" s="114">
        <f t="shared" si="15"/>
        <v>0.17369041453399425</v>
      </c>
      <c r="H152" s="114">
        <f t="shared" si="16"/>
        <v>11.508424230830943</v>
      </c>
      <c r="I152" s="114">
        <f t="shared" si="17"/>
        <v>2.0867606989177103</v>
      </c>
      <c r="J152" s="114">
        <f t="shared" si="18"/>
        <v>0.5258682301834114</v>
      </c>
      <c r="K152" s="114">
        <f t="shared" si="19"/>
        <v>0.28865145225234023</v>
      </c>
      <c r="L152" s="114">
        <f t="shared" si="20"/>
        <v>2.7004518426892363</v>
      </c>
      <c r="N152" s="115">
        <f t="shared" si="21"/>
        <v>98.0840735002692</v>
      </c>
    </row>
    <row r="153" spans="1:14" ht="11.25">
      <c r="A153" s="25">
        <f t="shared" si="22"/>
        <v>8</v>
      </c>
      <c r="B153" s="1" t="str">
        <f>'recalc raw'!C10</f>
        <v>83r2  32-42</v>
      </c>
      <c r="C153" s="7">
        <f t="shared" si="11"/>
        <v>45.86267126702657</v>
      </c>
      <c r="D153" s="7">
        <f t="shared" si="12"/>
        <v>13.655118730745839</v>
      </c>
      <c r="E153" s="7">
        <f t="shared" si="13"/>
        <v>7.154179348113593</v>
      </c>
      <c r="F153" s="7">
        <f t="shared" si="14"/>
        <v>22.805286097023956</v>
      </c>
      <c r="G153" s="7">
        <f t="shared" si="15"/>
        <v>0.1154434691210108</v>
      </c>
      <c r="H153" s="7">
        <f t="shared" si="16"/>
        <v>10.553506120576204</v>
      </c>
      <c r="I153" s="7">
        <f t="shared" si="17"/>
        <v>0.7275221088540904</v>
      </c>
      <c r="J153" s="7">
        <f t="shared" si="18"/>
        <v>0.04331684443729303</v>
      </c>
      <c r="K153" s="7">
        <f t="shared" si="19"/>
        <v>0.017367606023418494</v>
      </c>
      <c r="L153" s="7">
        <f t="shared" si="20"/>
        <v>0.16733170050810736</v>
      </c>
      <c r="N153" s="7">
        <f t="shared" si="21"/>
        <v>101.08437568640664</v>
      </c>
    </row>
    <row r="154" spans="1:14" ht="11.25">
      <c r="A154" s="25">
        <f t="shared" si="22"/>
        <v>9</v>
      </c>
      <c r="B154" s="1" t="str">
        <f>'recalc raw'!C11</f>
        <v>95r3  40-50</v>
      </c>
      <c r="C154" s="7">
        <f t="shared" si="11"/>
        <v>47.74702044641834</v>
      </c>
      <c r="D154" s="7">
        <f t="shared" si="12"/>
        <v>15.948460038705164</v>
      </c>
      <c r="E154" s="7">
        <f t="shared" si="13"/>
        <v>5.6618329503911795</v>
      </c>
      <c r="F154" s="7">
        <f t="shared" si="14"/>
        <v>11.44351639983456</v>
      </c>
      <c r="G154" s="7">
        <f t="shared" si="15"/>
        <v>0.10518829386483303</v>
      </c>
      <c r="H154" s="7">
        <f t="shared" si="16"/>
        <v>13.99654898027042</v>
      </c>
      <c r="I154" s="7">
        <f t="shared" si="17"/>
        <v>1.5556745183890845</v>
      </c>
      <c r="J154" s="7">
        <f t="shared" si="18"/>
        <v>0.050482997119354944</v>
      </c>
      <c r="K154" s="7">
        <f t="shared" si="19"/>
        <v>-0.0253229054649809</v>
      </c>
      <c r="L154" s="7">
        <f t="shared" si="20"/>
        <v>0.3067950547264907</v>
      </c>
      <c r="N154" s="111">
        <f t="shared" si="21"/>
        <v>96.81551967971943</v>
      </c>
    </row>
    <row r="155" spans="1:14" ht="11.25">
      <c r="A155" s="25">
        <f t="shared" si="22"/>
        <v>10</v>
      </c>
      <c r="B155" s="1" t="str">
        <f>'recalc raw'!C12</f>
        <v>158r1  11-18</v>
      </c>
      <c r="C155" s="7">
        <f t="shared" si="11"/>
        <v>48.76550190477959</v>
      </c>
      <c r="D155" s="7">
        <f t="shared" si="12"/>
        <v>15.778387138124737</v>
      </c>
      <c r="E155" s="7">
        <f t="shared" si="13"/>
        <v>3.927042922609597</v>
      </c>
      <c r="F155" s="7">
        <f t="shared" si="14"/>
        <v>3.6430810336222046</v>
      </c>
      <c r="G155" s="7">
        <f t="shared" si="15"/>
        <v>0.07203710901612799</v>
      </c>
      <c r="H155" s="7">
        <f t="shared" si="16"/>
        <v>16.34592903355772</v>
      </c>
      <c r="I155" s="7">
        <f t="shared" si="17"/>
        <v>4.2219466079873715</v>
      </c>
      <c r="J155" s="7">
        <f t="shared" si="18"/>
        <v>0.10844246945155399</v>
      </c>
      <c r="K155" s="7">
        <f t="shared" si="19"/>
        <v>1.2486728828867653</v>
      </c>
      <c r="L155" s="7">
        <f t="shared" si="20"/>
        <v>4.1506023050633045</v>
      </c>
      <c r="N155" s="7">
        <f t="shared" si="21"/>
        <v>97.01297052421222</v>
      </c>
    </row>
    <row r="156" spans="1:14" ht="11.25">
      <c r="A156" s="25">
        <f t="shared" si="22"/>
        <v>11</v>
      </c>
      <c r="B156" s="1" t="str">
        <f>'recalc raw'!C13</f>
        <v>ja-3-1</v>
      </c>
      <c r="C156" s="7">
        <f t="shared" si="11"/>
        <v>59.7372841496172</v>
      </c>
      <c r="D156" s="7">
        <f t="shared" si="12"/>
        <v>15.051581412793693</v>
      </c>
      <c r="E156" s="7">
        <f t="shared" si="13"/>
        <v>6.215235787034574</v>
      </c>
      <c r="F156" s="7">
        <f t="shared" si="14"/>
        <v>3.6479572349209772</v>
      </c>
      <c r="G156" s="7">
        <f t="shared" si="15"/>
        <v>0.10249549360865087</v>
      </c>
      <c r="H156" s="7">
        <f t="shared" si="16"/>
        <v>6.528238980480847</v>
      </c>
      <c r="I156" s="7">
        <f t="shared" si="17"/>
        <v>3.084589143365875</v>
      </c>
      <c r="J156" s="7">
        <f t="shared" si="18"/>
        <v>1.4758590751528937</v>
      </c>
      <c r="K156" s="7">
        <f t="shared" si="19"/>
        <v>0.127983742140683</v>
      </c>
      <c r="L156" s="7">
        <f t="shared" si="20"/>
        <v>0.6541297696998222</v>
      </c>
      <c r="N156" s="7">
        <f t="shared" si="21"/>
        <v>96.49737104667454</v>
      </c>
    </row>
    <row r="157" spans="1:14" s="113" customFormat="1" ht="11.25">
      <c r="A157" s="112">
        <f t="shared" si="22"/>
        <v>12</v>
      </c>
      <c r="B157" s="113" t="str">
        <f>'recalc raw'!C14</f>
        <v>drift-4</v>
      </c>
      <c r="C157" s="114">
        <f t="shared" si="11"/>
        <v>47.83543559450367</v>
      </c>
      <c r="D157" s="114">
        <f t="shared" si="12"/>
        <v>13.180149444417825</v>
      </c>
      <c r="E157" s="114">
        <f t="shared" si="13"/>
        <v>12.684404469786765</v>
      </c>
      <c r="F157" s="114">
        <f t="shared" si="14"/>
        <v>7.388888574405642</v>
      </c>
      <c r="G157" s="114">
        <f t="shared" si="15"/>
        <v>0.17369041453399425</v>
      </c>
      <c r="H157" s="114">
        <f t="shared" si="16"/>
        <v>11.508424230830943</v>
      </c>
      <c r="I157" s="114">
        <f t="shared" si="17"/>
        <v>2.0867606989177103</v>
      </c>
      <c r="J157" s="114">
        <f t="shared" si="18"/>
        <v>0.5258682301834114</v>
      </c>
      <c r="K157" s="114">
        <f t="shared" si="19"/>
        <v>0.28865145225234023</v>
      </c>
      <c r="L157" s="114">
        <f t="shared" si="20"/>
        <v>2.7004518426892363</v>
      </c>
      <c r="N157" s="115">
        <f t="shared" si="21"/>
        <v>98.0840735002692</v>
      </c>
    </row>
    <row r="158" spans="1:14" s="39" customFormat="1" ht="11.25">
      <c r="A158" s="110">
        <f t="shared" si="22"/>
        <v>13</v>
      </c>
      <c r="B158" s="39" t="str">
        <f>'recalc raw'!C15</f>
        <v>dts-1-1</v>
      </c>
      <c r="C158" s="35">
        <f t="shared" si="11"/>
        <v>39.93608451442386</v>
      </c>
      <c r="D158" s="35">
        <f t="shared" si="12"/>
        <v>0.20838271851996096</v>
      </c>
      <c r="E158" s="35">
        <f t="shared" si="13"/>
        <v>8.007564266908961</v>
      </c>
      <c r="F158" s="35">
        <f t="shared" si="14"/>
        <v>47.74081965497855</v>
      </c>
      <c r="G158" s="35">
        <f t="shared" si="15"/>
        <v>0.11252221082794889</v>
      </c>
      <c r="H158" s="35">
        <f t="shared" si="16"/>
        <v>0.08380405114687753</v>
      </c>
      <c r="I158" s="35">
        <f t="shared" si="17"/>
        <v>0.039716464046195145</v>
      </c>
      <c r="J158" s="35">
        <f t="shared" si="18"/>
        <v>0.0030564848468805235</v>
      </c>
      <c r="K158" s="35">
        <f t="shared" si="19"/>
        <v>0.01910795667343494</v>
      </c>
      <c r="L158" s="35">
        <f t="shared" si="20"/>
        <v>0.011502926107456022</v>
      </c>
      <c r="N158" s="7">
        <f t="shared" si="21"/>
        <v>96.14345329180668</v>
      </c>
    </row>
    <row r="159" spans="1:14" s="119" customFormat="1" ht="11.25">
      <c r="A159" s="118">
        <f t="shared" si="22"/>
        <v>14</v>
      </c>
      <c r="B159" s="119" t="str">
        <f>'recalc raw'!C16</f>
        <v>162r3  71-86</v>
      </c>
      <c r="C159" s="107">
        <f t="shared" si="11"/>
        <v>50.3097944676232</v>
      </c>
      <c r="D159" s="107">
        <f t="shared" si="12"/>
        <v>16.06288944543597</v>
      </c>
      <c r="E159" s="107">
        <f t="shared" si="13"/>
        <v>5.909665213690612</v>
      </c>
      <c r="F159" s="107">
        <f t="shared" si="14"/>
        <v>8.249576113941485</v>
      </c>
      <c r="G159" s="107">
        <f t="shared" si="15"/>
        <v>0.10802613148935815</v>
      </c>
      <c r="H159" s="107">
        <f t="shared" si="16"/>
        <v>12.792283661269158</v>
      </c>
      <c r="I159" s="107">
        <f t="shared" si="17"/>
        <v>2.319956997419931</v>
      </c>
      <c r="J159" s="107">
        <f t="shared" si="18"/>
        <v>0.024474376108275187</v>
      </c>
      <c r="K159" s="107">
        <f t="shared" si="19"/>
        <v>-0.02722932199606957</v>
      </c>
      <c r="L159" s="107">
        <f t="shared" si="20"/>
        <v>0.3358504244259495</v>
      </c>
      <c r="N159" s="109">
        <f t="shared" si="21"/>
        <v>96.11251683140395</v>
      </c>
    </row>
    <row r="160" spans="1:14" ht="11.25">
      <c r="A160" s="25">
        <f t="shared" si="22"/>
        <v>15</v>
      </c>
      <c r="B160" s="1" t="str">
        <f>'recalc raw'!C17</f>
        <v>158r3  42-57</v>
      </c>
      <c r="C160" s="7">
        <f t="shared" si="11"/>
        <v>52.556191388782906</v>
      </c>
      <c r="D160" s="7">
        <f t="shared" si="12"/>
        <v>16.46034455083489</v>
      </c>
      <c r="E160" s="7">
        <f t="shared" si="13"/>
        <v>5.995003001778266</v>
      </c>
      <c r="F160" s="7">
        <f t="shared" si="14"/>
        <v>8.310199675068343</v>
      </c>
      <c r="G160" s="7">
        <f t="shared" si="15"/>
        <v>0.09857277609164593</v>
      </c>
      <c r="H160" s="7">
        <f t="shared" si="16"/>
        <v>12.736222854082632</v>
      </c>
      <c r="I160" s="7">
        <f t="shared" si="17"/>
        <v>2.5139664484051147</v>
      </c>
      <c r="J160" s="7">
        <f t="shared" si="18"/>
        <v>0.02948969548766021</v>
      </c>
      <c r="K160" s="7">
        <f t="shared" si="19"/>
        <v>0.013395704321168572</v>
      </c>
      <c r="L160" s="7">
        <f t="shared" si="20"/>
        <v>0.3252798350621759</v>
      </c>
      <c r="N160" s="7">
        <f t="shared" si="21"/>
        <v>99.02527022559363</v>
      </c>
    </row>
    <row r="161" spans="1:14" ht="11.25">
      <c r="A161" s="25">
        <f t="shared" si="22"/>
        <v>16</v>
      </c>
      <c r="B161" s="1" t="str">
        <f>'recalc raw'!C18</f>
        <v>159r1  110-117</v>
      </c>
      <c r="C161" s="7">
        <f t="shared" si="11"/>
        <v>49.59684461236321</v>
      </c>
      <c r="D161" s="7">
        <f t="shared" si="12"/>
        <v>15.075038326768201</v>
      </c>
      <c r="E161" s="7">
        <f t="shared" si="13"/>
        <v>6.727028185078972</v>
      </c>
      <c r="F161" s="7">
        <f t="shared" si="14"/>
        <v>11.481735240481575</v>
      </c>
      <c r="G161" s="7">
        <f t="shared" si="15"/>
        <v>0.11629368415118188</v>
      </c>
      <c r="H161" s="7">
        <f t="shared" si="16"/>
        <v>13.955613103712784</v>
      </c>
      <c r="I161" s="7">
        <f t="shared" si="17"/>
        <v>1.3860945665692208</v>
      </c>
      <c r="J161" s="7">
        <f t="shared" si="18"/>
        <v>0.021291708175880913</v>
      </c>
      <c r="K161" s="7">
        <f t="shared" si="19"/>
        <v>-0.0005985433229374493</v>
      </c>
      <c r="L161" s="7">
        <f t="shared" si="20"/>
        <v>0.3452900465598829</v>
      </c>
      <c r="N161" s="35">
        <f t="shared" si="21"/>
        <v>98.70522947386092</v>
      </c>
    </row>
    <row r="162" spans="1:14" s="113" customFormat="1" ht="11.25">
      <c r="A162" s="112">
        <f t="shared" si="22"/>
        <v>17</v>
      </c>
      <c r="B162" s="113" t="str">
        <f>'recalc raw'!C19</f>
        <v>drift-5</v>
      </c>
      <c r="C162" s="114">
        <f t="shared" si="11"/>
        <v>47.83543559450367</v>
      </c>
      <c r="D162" s="114">
        <f t="shared" si="12"/>
        <v>13.180149444417825</v>
      </c>
      <c r="E162" s="114">
        <f t="shared" si="13"/>
        <v>12.684404469786768</v>
      </c>
      <c r="F162" s="114">
        <f t="shared" si="14"/>
        <v>7.388888574405642</v>
      </c>
      <c r="G162" s="114">
        <f t="shared" si="15"/>
        <v>0.17369041453399425</v>
      </c>
      <c r="H162" s="114">
        <f t="shared" si="16"/>
        <v>11.508424230830943</v>
      </c>
      <c r="I162" s="114">
        <f t="shared" si="17"/>
        <v>2.0867606989177103</v>
      </c>
      <c r="J162" s="114">
        <f t="shared" si="18"/>
        <v>0.5258682301834114</v>
      </c>
      <c r="K162" s="114">
        <f t="shared" si="19"/>
        <v>0.2886514522523402</v>
      </c>
      <c r="L162" s="114">
        <f t="shared" si="20"/>
        <v>2.7004518426892363</v>
      </c>
      <c r="N162" s="115">
        <f t="shared" si="21"/>
        <v>98.0840735002692</v>
      </c>
    </row>
    <row r="163" spans="1:14" ht="11.25">
      <c r="A163" s="25">
        <f t="shared" si="22"/>
        <v>18</v>
      </c>
      <c r="B163" s="1" t="str">
        <f>'recalc raw'!C20</f>
        <v>bir-1-2</v>
      </c>
      <c r="C163" s="7">
        <f t="shared" si="11"/>
        <v>48.35230973174748</v>
      </c>
      <c r="D163" s="7">
        <f t="shared" si="12"/>
        <v>14.529140374133668</v>
      </c>
      <c r="E163" s="7">
        <f t="shared" si="13"/>
        <v>11.277191440516226</v>
      </c>
      <c r="F163" s="7">
        <f t="shared" si="14"/>
        <v>10.214374497007611</v>
      </c>
      <c r="G163" s="7">
        <f t="shared" si="15"/>
        <v>0.17130612220507818</v>
      </c>
      <c r="H163" s="7">
        <f t="shared" si="16"/>
        <v>13.51753386448502</v>
      </c>
      <c r="I163" s="7">
        <f t="shared" si="17"/>
        <v>1.5653330226657995</v>
      </c>
      <c r="J163" s="7">
        <f t="shared" si="18"/>
        <v>0.024329347817112566</v>
      </c>
      <c r="K163" s="7">
        <f t="shared" si="19"/>
        <v>0.023583963095519755</v>
      </c>
      <c r="L163" s="7">
        <f t="shared" si="20"/>
        <v>1.0041990850812657</v>
      </c>
      <c r="N163" s="35">
        <f t="shared" si="21"/>
        <v>100.65571748565927</v>
      </c>
    </row>
    <row r="164" spans="1:14" ht="11.25">
      <c r="A164" s="25">
        <f t="shared" si="22"/>
        <v>19</v>
      </c>
      <c r="B164" s="1" t="str">
        <f>'recalc raw'!C21</f>
        <v>160r2  122-132</v>
      </c>
      <c r="C164" s="7">
        <f t="shared" si="11"/>
        <v>46.941526180434636</v>
      </c>
      <c r="D164" s="7">
        <f t="shared" si="12"/>
        <v>15.647907706036031</v>
      </c>
      <c r="E164" s="7">
        <f t="shared" si="13"/>
        <v>5.886744520107346</v>
      </c>
      <c r="F164" s="7">
        <f t="shared" si="14"/>
        <v>12.149342916084496</v>
      </c>
      <c r="G164" s="7">
        <f t="shared" si="15"/>
        <v>0.10568037932714401</v>
      </c>
      <c r="H164" s="7">
        <f t="shared" si="16"/>
        <v>12.928088334217362</v>
      </c>
      <c r="I164" s="7">
        <f t="shared" si="17"/>
        <v>1.3183510798683458</v>
      </c>
      <c r="J164" s="7">
        <f t="shared" si="18"/>
        <v>0.02079804987889324</v>
      </c>
      <c r="K164" s="7">
        <f t="shared" si="19"/>
        <v>-0.009337945554657365</v>
      </c>
      <c r="L164" s="7">
        <f t="shared" si="20"/>
        <v>0.33518170443408607</v>
      </c>
      <c r="N164" s="7">
        <f t="shared" si="21"/>
        <v>95.33362087038834</v>
      </c>
    </row>
    <row r="165" spans="1:14" s="119" customFormat="1" ht="11.25">
      <c r="A165" s="118">
        <f t="shared" si="22"/>
        <v>20</v>
      </c>
      <c r="B165" s="119" t="str">
        <f>'recalc raw'!C22</f>
        <v>161r2  51-60</v>
      </c>
      <c r="C165" s="107">
        <f t="shared" si="11"/>
        <v>48.59135834857423</v>
      </c>
      <c r="D165" s="107">
        <f t="shared" si="12"/>
        <v>17.339511510785837</v>
      </c>
      <c r="E165" s="107">
        <f t="shared" si="13"/>
        <v>7.041823829755618</v>
      </c>
      <c r="F165" s="107">
        <f t="shared" si="14"/>
        <v>12.20073441707803</v>
      </c>
      <c r="G165" s="107">
        <f t="shared" si="15"/>
        <v>0.06724696687531163</v>
      </c>
      <c r="H165" s="107">
        <f t="shared" si="16"/>
        <v>9.504281053342536</v>
      </c>
      <c r="I165" s="107">
        <f t="shared" si="17"/>
        <v>1.7429186322675982</v>
      </c>
      <c r="J165" s="107">
        <f t="shared" si="18"/>
        <v>0.021787688472346346</v>
      </c>
      <c r="K165" s="107">
        <f t="shared" si="19"/>
        <v>0.016961674645206273</v>
      </c>
      <c r="L165" s="107">
        <f t="shared" si="20"/>
        <v>0.15823488832520347</v>
      </c>
      <c r="N165" s="109">
        <f t="shared" si="21"/>
        <v>96.66789733547671</v>
      </c>
    </row>
    <row r="166" spans="1:14" ht="11.25">
      <c r="A166" s="25">
        <f t="shared" si="22"/>
        <v>21</v>
      </c>
      <c r="B166" s="1" t="str">
        <f>'recalc raw'!C23</f>
        <v>bhvo2-1  unignited</v>
      </c>
      <c r="C166" s="7">
        <f t="shared" si="11"/>
        <v>45.79959093870437</v>
      </c>
      <c r="D166" s="7">
        <f t="shared" si="12"/>
        <v>11.532874598680085</v>
      </c>
      <c r="E166" s="7">
        <f t="shared" si="13"/>
        <v>11.587932884809176</v>
      </c>
      <c r="F166" s="7">
        <f t="shared" si="14"/>
        <v>6.701195299666931</v>
      </c>
      <c r="G166" s="7">
        <f t="shared" si="15"/>
        <v>0.1590951621385344</v>
      </c>
      <c r="H166" s="7">
        <f t="shared" si="16"/>
        <v>10.376754542625232</v>
      </c>
      <c r="I166" s="7">
        <f t="shared" si="17"/>
        <v>2.1399918961144</v>
      </c>
      <c r="J166" s="7">
        <f t="shared" si="18"/>
        <v>0.53404261131827</v>
      </c>
      <c r="K166" s="7">
        <f t="shared" si="19"/>
        <v>0.2579723822885112</v>
      </c>
      <c r="L166" s="7">
        <f t="shared" si="20"/>
        <v>2.3302207952701695</v>
      </c>
      <c r="N166" s="7">
        <f t="shared" si="21"/>
        <v>91.16169872932717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drift-6</v>
      </c>
      <c r="C167" s="114">
        <f t="shared" si="11"/>
        <v>47.83543559450367</v>
      </c>
      <c r="D167" s="114">
        <f t="shared" si="12"/>
        <v>13.180149444417829</v>
      </c>
      <c r="E167" s="114">
        <f t="shared" si="13"/>
        <v>12.684404469786768</v>
      </c>
      <c r="F167" s="114">
        <f t="shared" si="14"/>
        <v>7.388888574405642</v>
      </c>
      <c r="G167" s="114">
        <f t="shared" si="15"/>
        <v>0.17369041453399425</v>
      </c>
      <c r="H167" s="114">
        <f t="shared" si="16"/>
        <v>11.508424230830943</v>
      </c>
      <c r="I167" s="114">
        <f t="shared" si="17"/>
        <v>2.0867606989177103</v>
      </c>
      <c r="J167" s="114">
        <f t="shared" si="18"/>
        <v>0.5258682301834114</v>
      </c>
      <c r="K167" s="114">
        <f t="shared" si="19"/>
        <v>0.28865145225234023</v>
      </c>
      <c r="L167" s="114">
        <f t="shared" si="20"/>
        <v>2.7004518426892363</v>
      </c>
      <c r="N167" s="115">
        <f t="shared" si="21"/>
        <v>98.0840735002692</v>
      </c>
    </row>
    <row r="168" spans="1:14" ht="11.25">
      <c r="A168" s="25">
        <f t="shared" si="23"/>
        <v>23</v>
      </c>
      <c r="B168" s="1" t="str">
        <f>'recalc raw'!C25</f>
        <v>164r3  115-123</v>
      </c>
      <c r="C168" s="7">
        <f t="shared" si="11"/>
        <v>50.5510128786545</v>
      </c>
      <c r="D168" s="7">
        <f t="shared" si="12"/>
        <v>15.60366815512707</v>
      </c>
      <c r="E168" s="7">
        <f t="shared" si="13"/>
        <v>6.481288805274501</v>
      </c>
      <c r="F168" s="7">
        <f t="shared" si="14"/>
        <v>10.070704625289293</v>
      </c>
      <c r="G168" s="7">
        <f t="shared" si="15"/>
        <v>0.13375985458843823</v>
      </c>
      <c r="H168" s="7">
        <f t="shared" si="16"/>
        <v>12.156069953610457</v>
      </c>
      <c r="I168" s="7">
        <f t="shared" si="17"/>
        <v>1.915691406888169</v>
      </c>
      <c r="J168" s="7">
        <f t="shared" si="18"/>
        <v>0.021655942555589974</v>
      </c>
      <c r="K168" s="7">
        <f t="shared" si="19"/>
        <v>0.0029509042996311427</v>
      </c>
      <c r="L168" s="7">
        <f t="shared" si="20"/>
        <v>0.3334384069128526</v>
      </c>
      <c r="N168" s="7">
        <f t="shared" si="21"/>
        <v>97.26729002890086</v>
      </c>
    </row>
    <row r="169" spans="1:14" ht="11.25">
      <c r="A169" s="25">
        <f t="shared" si="23"/>
        <v>24</v>
      </c>
      <c r="B169" s="1" t="str">
        <f>'recalc raw'!C26</f>
        <v>jp-1-2</v>
      </c>
      <c r="C169" s="7">
        <f t="shared" si="11"/>
        <v>43.53457313134279</v>
      </c>
      <c r="D169" s="7">
        <f t="shared" si="12"/>
        <v>0.6664825915157928</v>
      </c>
      <c r="E169" s="7">
        <f t="shared" si="13"/>
        <v>8.621664256463246</v>
      </c>
      <c r="F169" s="7">
        <f t="shared" si="14"/>
        <v>42.495184981119785</v>
      </c>
      <c r="G169" s="7">
        <f t="shared" si="15"/>
        <v>0.12323041401307677</v>
      </c>
      <c r="H169" s="7">
        <f t="shared" si="16"/>
        <v>0.5268951624990081</v>
      </c>
      <c r="I169" s="7">
        <f t="shared" si="17"/>
        <v>0.05827507971126157</v>
      </c>
      <c r="J169" s="7">
        <f t="shared" si="18"/>
        <v>0.009749016312626002</v>
      </c>
      <c r="K169" s="7">
        <f t="shared" si="19"/>
        <v>0.030487661309375025</v>
      </c>
      <c r="L169" s="7">
        <f t="shared" si="20"/>
        <v>0.01114125677389244</v>
      </c>
      <c r="N169" s="7">
        <f t="shared" si="21"/>
        <v>96.04719588975148</v>
      </c>
    </row>
    <row r="170" spans="1:14" ht="11.25">
      <c r="A170" s="25">
        <f t="shared" si="23"/>
        <v>25</v>
      </c>
      <c r="B170" s="1" t="str">
        <f>'recalc raw'!C27</f>
        <v>165r3  18-28</v>
      </c>
      <c r="C170" s="7">
        <f t="shared" si="11"/>
        <v>52.63018723181488</v>
      </c>
      <c r="D170" s="7">
        <f t="shared" si="12"/>
        <v>22.803911855523904</v>
      </c>
      <c r="E170" s="7">
        <f t="shared" si="13"/>
        <v>4.352592321883409</v>
      </c>
      <c r="F170" s="7">
        <f t="shared" si="14"/>
        <v>6.400432824507309</v>
      </c>
      <c r="G170" s="7">
        <f t="shared" si="15"/>
        <v>0.08792141619934728</v>
      </c>
      <c r="H170" s="7">
        <f t="shared" si="16"/>
        <v>11.642681660859305</v>
      </c>
      <c r="I170" s="7">
        <f t="shared" si="17"/>
        <v>2.7659510899479733</v>
      </c>
      <c r="J170" s="7">
        <f t="shared" si="18"/>
        <v>0.02644925697244954</v>
      </c>
      <c r="K170" s="7">
        <f t="shared" si="19"/>
        <v>0.039007966242308914</v>
      </c>
      <c r="L170" s="7">
        <f t="shared" si="20"/>
        <v>0.19800143215569854</v>
      </c>
      <c r="N170" s="7">
        <f t="shared" si="21"/>
        <v>100.90812908986427</v>
      </c>
    </row>
    <row r="171" spans="1:14" ht="11.25">
      <c r="A171" s="25">
        <f t="shared" si="23"/>
        <v>26</v>
      </c>
      <c r="B171" s="1" t="str">
        <f>'recalc raw'!C28</f>
        <v>166r3  45-55</v>
      </c>
      <c r="C171" s="7">
        <f t="shared" si="11"/>
        <v>51.592065238942645</v>
      </c>
      <c r="D171" s="7">
        <f t="shared" si="12"/>
        <v>18.692406514583247</v>
      </c>
      <c r="E171" s="7">
        <f t="shared" si="13"/>
        <v>5.6351367172471525</v>
      </c>
      <c r="F171" s="7">
        <f t="shared" si="14"/>
        <v>8.505866251776572</v>
      </c>
      <c r="G171" s="7">
        <f t="shared" si="15"/>
        <v>0.11429413893139678</v>
      </c>
      <c r="H171" s="7">
        <f t="shared" si="16"/>
        <v>13.631570591548579</v>
      </c>
      <c r="I171" s="7">
        <f t="shared" si="17"/>
        <v>1.9983265352728576</v>
      </c>
      <c r="J171" s="7">
        <f t="shared" si="18"/>
        <v>0.01864388966160255</v>
      </c>
      <c r="K171" s="7">
        <f t="shared" si="19"/>
        <v>-0.0397686052190567</v>
      </c>
      <c r="L171" s="7">
        <f t="shared" si="20"/>
        <v>0.27637369501264575</v>
      </c>
      <c r="N171" s="35">
        <f t="shared" si="21"/>
        <v>100.4646835729767</v>
      </c>
    </row>
    <row r="172" spans="1:14" s="113" customFormat="1" ht="11.25">
      <c r="A172" s="112">
        <f t="shared" si="23"/>
        <v>27</v>
      </c>
      <c r="B172" s="113" t="str">
        <f>'recalc raw'!C29</f>
        <v>drift-7</v>
      </c>
      <c r="C172" s="114">
        <f t="shared" si="11"/>
        <v>47.83543559450367</v>
      </c>
      <c r="D172" s="114">
        <f t="shared" si="12"/>
        <v>13.180149444417829</v>
      </c>
      <c r="E172" s="114">
        <f t="shared" si="13"/>
        <v>12.684404469786768</v>
      </c>
      <c r="F172" s="114">
        <f t="shared" si="14"/>
        <v>7.388888574405642</v>
      </c>
      <c r="G172" s="114">
        <f t="shared" si="15"/>
        <v>0.17369041453399425</v>
      </c>
      <c r="H172" s="114">
        <f t="shared" si="16"/>
        <v>11.508424230830943</v>
      </c>
      <c r="I172" s="114">
        <f t="shared" si="17"/>
        <v>2.0867606989177103</v>
      </c>
      <c r="J172" s="114">
        <f t="shared" si="18"/>
        <v>0.5258682301834114</v>
      </c>
      <c r="K172" s="114">
        <f t="shared" si="19"/>
        <v>0.2886514522523403</v>
      </c>
      <c r="L172" s="114">
        <f t="shared" si="20"/>
        <v>2.7004518426892363</v>
      </c>
      <c r="N172" s="115">
        <f t="shared" si="21"/>
        <v>98.0840735002692</v>
      </c>
    </row>
    <row r="173" spans="1:14" s="39" customFormat="1" ht="11.25">
      <c r="A173" s="110">
        <f t="shared" si="23"/>
        <v>28</v>
      </c>
      <c r="B173" s="39" t="str">
        <f>'recalc raw'!C30</f>
        <v>ja-3-2</v>
      </c>
      <c r="C173" s="35">
        <f t="shared" si="11"/>
        <v>64.86385605065168</v>
      </c>
      <c r="D173" s="35">
        <f t="shared" si="12"/>
        <v>17.3153103817579</v>
      </c>
      <c r="E173" s="35">
        <f t="shared" si="13"/>
        <v>6.7537855441703325</v>
      </c>
      <c r="F173" s="35">
        <f t="shared" si="14"/>
        <v>3.777582419578345</v>
      </c>
      <c r="G173" s="35">
        <f t="shared" si="15"/>
        <v>0.1174908429681634</v>
      </c>
      <c r="H173" s="35">
        <f t="shared" si="16"/>
        <v>6.571197327644373</v>
      </c>
      <c r="I173" s="35">
        <f t="shared" si="17"/>
        <v>3.495787512450644</v>
      </c>
      <c r="J173" s="35">
        <f t="shared" si="18"/>
        <v>1.3476673358054088</v>
      </c>
      <c r="K173" s="35">
        <f t="shared" si="19"/>
        <v>0.10474482668845353</v>
      </c>
      <c r="L173" s="35">
        <f t="shared" si="20"/>
        <v>0.6355863185827899</v>
      </c>
      <c r="N173" s="7">
        <f t="shared" si="21"/>
        <v>104.87826373360964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0.164554529901209</v>
      </c>
      <c r="D174" s="7">
        <f t="shared" si="12"/>
        <v>0.041175492360476844</v>
      </c>
      <c r="E174" s="7">
        <f t="shared" si="13"/>
        <v>0.1334174584828014</v>
      </c>
      <c r="F174" s="7">
        <f t="shared" si="14"/>
        <v>-0.20252556393159238</v>
      </c>
      <c r="G174" s="7">
        <f t="shared" si="15"/>
        <v>-0.0009814172428320132</v>
      </c>
      <c r="H174" s="7">
        <f t="shared" si="16"/>
        <v>-0.04467195924688753</v>
      </c>
      <c r="I174" s="7">
        <f t="shared" si="17"/>
        <v>0.03701740851824914</v>
      </c>
      <c r="J174" s="7">
        <f t="shared" si="18"/>
        <v>0.004848915137005863</v>
      </c>
      <c r="K174" s="7">
        <f t="shared" si="19"/>
        <v>0.024693515714704448</v>
      </c>
      <c r="L174" s="7">
        <f t="shared" si="20"/>
        <v>0.008026528818582235</v>
      </c>
      <c r="N174" s="35">
        <f t="shared" si="21"/>
        <v>0.14086139279701257</v>
      </c>
    </row>
    <row r="175" spans="1:14" s="113" customFormat="1" ht="11.25">
      <c r="A175" s="112">
        <f t="shared" si="23"/>
        <v>30</v>
      </c>
      <c r="B175" s="113" t="str">
        <f>'recalc raw'!C32</f>
        <v>dts-1-2</v>
      </c>
      <c r="C175" s="114">
        <f t="shared" si="11"/>
        <v>39.349933391447756</v>
      </c>
      <c r="D175" s="114">
        <f t="shared" si="12"/>
        <v>0.2259852103311155</v>
      </c>
      <c r="E175" s="114">
        <f t="shared" si="13"/>
        <v>8.972929883144966</v>
      </c>
      <c r="F175" s="114">
        <f t="shared" si="14"/>
        <v>52.71648088856522</v>
      </c>
      <c r="G175" s="114">
        <f t="shared" si="15"/>
        <v>0.127483263614438</v>
      </c>
      <c r="H175" s="114">
        <f t="shared" si="16"/>
        <v>0.10050959646064271</v>
      </c>
      <c r="I175" s="114">
        <f t="shared" si="17"/>
        <v>0.04759203291487736</v>
      </c>
      <c r="J175" s="114">
        <f t="shared" si="18"/>
        <v>0.0024810363610171045</v>
      </c>
      <c r="K175" s="114">
        <f t="shared" si="19"/>
        <v>-0.018326178534847914</v>
      </c>
      <c r="L175" s="114">
        <f t="shared" si="20"/>
        <v>0.011241982597137677</v>
      </c>
      <c r="N175" s="114">
        <f>SUM(C175:J175,L175)</f>
        <v>101.55463728543718</v>
      </c>
    </row>
    <row r="176" spans="1:14" s="113" customFormat="1" ht="11.25">
      <c r="A176" s="112">
        <f t="shared" si="23"/>
        <v>31</v>
      </c>
      <c r="B176" s="113" t="str">
        <f>'recalc raw'!C33</f>
        <v>bhvo2-2  unignited</v>
      </c>
      <c r="C176" s="114">
        <f t="shared" si="11"/>
        <v>48.19700723339879</v>
      </c>
      <c r="D176" s="114">
        <f t="shared" si="12"/>
        <v>12.34066378309316</v>
      </c>
      <c r="E176" s="114">
        <f t="shared" si="13"/>
        <v>12.08685435590794</v>
      </c>
      <c r="F176" s="114">
        <f t="shared" si="14"/>
        <v>7.018750328629451</v>
      </c>
      <c r="G176" s="114">
        <f t="shared" si="15"/>
        <v>0.17067854679489508</v>
      </c>
      <c r="H176" s="114">
        <f t="shared" si="16"/>
        <v>11.719807676782155</v>
      </c>
      <c r="I176" s="114">
        <f t="shared" si="17"/>
        <v>2.1237060997621233</v>
      </c>
      <c r="J176" s="114">
        <f t="shared" si="18"/>
        <v>0.5201595017825622</v>
      </c>
      <c r="K176" s="114">
        <f t="shared" si="19"/>
        <v>0.30944239235629556</v>
      </c>
      <c r="L176" s="114">
        <f t="shared" si="20"/>
        <v>2.6423127165592697</v>
      </c>
      <c r="N176" s="114">
        <f t="shared" si="21"/>
        <v>96.81994024271035</v>
      </c>
    </row>
    <row r="177" spans="1:14" s="113" customFormat="1" ht="11.25">
      <c r="A177" s="112">
        <f>A176+1</f>
        <v>32</v>
      </c>
      <c r="B177" s="113" t="str">
        <f>'recalc raw'!C34</f>
        <v>drift-8</v>
      </c>
      <c r="C177" s="114">
        <f t="shared" si="11"/>
        <v>47.83543559450367</v>
      </c>
      <c r="D177" s="114">
        <f t="shared" si="12"/>
        <v>13.180149444417829</v>
      </c>
      <c r="E177" s="114">
        <f t="shared" si="13"/>
        <v>12.684404469786768</v>
      </c>
      <c r="F177" s="114">
        <f t="shared" si="14"/>
        <v>7.388888574405642</v>
      </c>
      <c r="G177" s="114">
        <f t="shared" si="15"/>
        <v>0.1736904145339943</v>
      </c>
      <c r="H177" s="114">
        <f t="shared" si="16"/>
        <v>11.508424230830943</v>
      </c>
      <c r="I177" s="114">
        <f t="shared" si="17"/>
        <v>2.0867606989177103</v>
      </c>
      <c r="J177" s="114">
        <f t="shared" si="18"/>
        <v>0.5258682301834114</v>
      </c>
      <c r="K177" s="114">
        <f t="shared" si="19"/>
        <v>0.28865145225234023</v>
      </c>
      <c r="L177" s="114">
        <f t="shared" si="20"/>
        <v>2.7004518426892363</v>
      </c>
      <c r="N177" s="115">
        <f t="shared" si="21"/>
        <v>98.0840735002692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8" sqref="C28"/>
    </sheetView>
  </sheetViews>
  <sheetFormatPr defaultColWidth="11.421875" defaultRowHeight="12.75"/>
  <cols>
    <col min="1" max="1" width="4.421875" style="158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8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8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67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8">
        <f>'blk, drift &amp; conc calc'!A146</f>
        <v>1</v>
      </c>
      <c r="B3" s="7" t="str">
        <f>'blk, drift &amp; conc calc'!B146</f>
        <v>drift-1</v>
      </c>
      <c r="C3" s="35">
        <f>'blk, drift &amp; conc calc'!C146</f>
        <v>47.83543559450367</v>
      </c>
      <c r="D3" s="7">
        <f>'blk, drift &amp; conc calc'!D146</f>
        <v>13.180149444417829</v>
      </c>
      <c r="E3" s="7">
        <f>'blk, drift &amp; conc calc'!E146</f>
        <v>12.684404469786768</v>
      </c>
      <c r="F3" s="7">
        <f>'blk, drift &amp; conc calc'!F146</f>
        <v>7.388888574405642</v>
      </c>
      <c r="G3" s="7">
        <f>'blk, drift &amp; conc calc'!G146</f>
        <v>0.17369041453399425</v>
      </c>
      <c r="H3" s="7">
        <f>'blk, drift &amp; conc calc'!H146</f>
        <v>11.508424230830943</v>
      </c>
      <c r="I3" s="7">
        <f>'blk, drift &amp; conc calc'!I146</f>
        <v>2.0867606989177103</v>
      </c>
      <c r="J3" s="7">
        <f>'blk, drift &amp; conc calc'!J146</f>
        <v>0.5258682301834114</v>
      </c>
      <c r="K3" s="7"/>
      <c r="L3" s="7">
        <f>'blk, drift &amp; conc calc'!L146</f>
        <v>2.7004518426892363</v>
      </c>
      <c r="M3" s="7"/>
      <c r="N3" s="7">
        <f>SUM(C3:L3)</f>
        <v>98.0840735002692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15.683027672031997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8">
        <f>'blk, drift &amp; conc calc'!A149</f>
        <v>4</v>
      </c>
      <c r="B4" s="7" t="str">
        <f>'blk, drift &amp; conc calc'!B149</f>
        <v>drift-2</v>
      </c>
      <c r="C4" s="35">
        <f>'blk, drift &amp; conc calc'!C149</f>
        <v>47.83543559450367</v>
      </c>
      <c r="D4" s="7">
        <f>'blk, drift &amp; conc calc'!D149</f>
        <v>13.180149444417832</v>
      </c>
      <c r="E4" s="7">
        <f>'blk, drift &amp; conc calc'!E149</f>
        <v>12.684404469786768</v>
      </c>
      <c r="F4" s="7">
        <f>'blk, drift &amp; conc calc'!F149</f>
        <v>7.388888574405642</v>
      </c>
      <c r="G4" s="7">
        <f>'blk, drift &amp; conc calc'!G149</f>
        <v>0.17369041453399425</v>
      </c>
      <c r="H4" s="7">
        <f>'blk, drift &amp; conc calc'!H149</f>
        <v>11.508424230830943</v>
      </c>
      <c r="I4" s="7">
        <f>'blk, drift &amp; conc calc'!I149</f>
        <v>2.0867606989177103</v>
      </c>
      <c r="J4" s="7">
        <f>'blk, drift &amp; conc calc'!J149</f>
        <v>0.5258682301834114</v>
      </c>
      <c r="K4" s="7"/>
      <c r="L4" s="7">
        <f>'blk, drift &amp; conc calc'!L149</f>
        <v>2.7004518426892363</v>
      </c>
      <c r="M4" s="7"/>
      <c r="N4" s="7">
        <f aca="true" t="shared" si="0" ref="N4:N9">SUM(C4:L4)</f>
        <v>98.0840735002692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15.683027672031997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8">
        <f>'blk, drift &amp; conc calc'!A152</f>
        <v>7</v>
      </c>
      <c r="B5" s="7" t="str">
        <f>'blk, drift &amp; conc calc'!B152</f>
        <v>drift-3</v>
      </c>
      <c r="C5" s="35">
        <f>'blk, drift &amp; conc calc'!C152</f>
        <v>47.83543559450367</v>
      </c>
      <c r="D5" s="7">
        <f>'blk, drift &amp; conc calc'!D152</f>
        <v>13.180149444417829</v>
      </c>
      <c r="E5" s="7">
        <f>'blk, drift &amp; conc calc'!E152</f>
        <v>12.684404469786768</v>
      </c>
      <c r="F5" s="7">
        <f>'blk, drift &amp; conc calc'!F152</f>
        <v>7.388888574405642</v>
      </c>
      <c r="G5" s="7">
        <f>'blk, drift &amp; conc calc'!G152</f>
        <v>0.17369041453399425</v>
      </c>
      <c r="H5" s="7">
        <f>'blk, drift &amp; conc calc'!H152</f>
        <v>11.508424230830943</v>
      </c>
      <c r="I5" s="7">
        <f>'blk, drift &amp; conc calc'!I152</f>
        <v>2.0867606989177103</v>
      </c>
      <c r="J5" s="7">
        <f>'blk, drift &amp; conc calc'!J152</f>
        <v>0.5258682301834114</v>
      </c>
      <c r="K5" s="7"/>
      <c r="L5" s="7">
        <f>'blk, drift &amp; conc calc'!L152</f>
        <v>2.7004518426892363</v>
      </c>
      <c r="M5" s="7"/>
      <c r="N5" s="7">
        <f t="shared" si="0"/>
        <v>98.0840735002692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15.683027672031997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8">
        <f>'blk, drift &amp; conc calc'!A157</f>
        <v>12</v>
      </c>
      <c r="B6" s="7" t="str">
        <f>'blk, drift &amp; conc calc'!B157</f>
        <v>drift-4</v>
      </c>
      <c r="C6" s="35">
        <f>'blk, drift &amp; conc calc'!C157</f>
        <v>47.83543559450367</v>
      </c>
      <c r="D6" s="7">
        <f>'blk, drift &amp; conc calc'!D157</f>
        <v>13.180149444417825</v>
      </c>
      <c r="E6" s="7">
        <f>'blk, drift &amp; conc calc'!E157</f>
        <v>12.684404469786765</v>
      </c>
      <c r="F6" s="7">
        <f>'blk, drift &amp; conc calc'!F157</f>
        <v>7.388888574405642</v>
      </c>
      <c r="G6" s="7">
        <f>'blk, drift &amp; conc calc'!G157</f>
        <v>0.17369041453399425</v>
      </c>
      <c r="H6" s="7">
        <f>'blk, drift &amp; conc calc'!H157</f>
        <v>11.508424230830943</v>
      </c>
      <c r="I6" s="7">
        <f>'blk, drift &amp; conc calc'!I157</f>
        <v>2.0867606989177103</v>
      </c>
      <c r="J6" s="7">
        <f>'blk, drift &amp; conc calc'!J157</f>
        <v>0.5258682301834114</v>
      </c>
      <c r="K6" s="7"/>
      <c r="L6" s="7">
        <f>'blk, drift &amp; conc calc'!L157</f>
        <v>2.7004518426892363</v>
      </c>
      <c r="M6" s="7"/>
      <c r="N6" s="7">
        <f t="shared" si="0"/>
        <v>98.0840735002692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15.683027672031997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8">
        <f>'blk, drift &amp; conc calc'!A162</f>
        <v>17</v>
      </c>
      <c r="B7" s="7" t="str">
        <f>'blk, drift &amp; conc calc'!B162</f>
        <v>drift-5</v>
      </c>
      <c r="C7" s="35">
        <f>'blk, drift &amp; conc calc'!C162</f>
        <v>47.83543559450367</v>
      </c>
      <c r="D7" s="7">
        <f>'blk, drift &amp; conc calc'!D162</f>
        <v>13.180149444417825</v>
      </c>
      <c r="E7" s="7">
        <f>'blk, drift &amp; conc calc'!E162</f>
        <v>12.684404469786768</v>
      </c>
      <c r="F7" s="7">
        <f>'blk, drift &amp; conc calc'!F162</f>
        <v>7.388888574405642</v>
      </c>
      <c r="G7" s="7">
        <f>'blk, drift &amp; conc calc'!G162</f>
        <v>0.17369041453399425</v>
      </c>
      <c r="H7" s="7">
        <f>'blk, drift &amp; conc calc'!H162</f>
        <v>11.508424230830943</v>
      </c>
      <c r="I7" s="7">
        <f>'blk, drift &amp; conc calc'!I162</f>
        <v>2.0867606989177103</v>
      </c>
      <c r="J7" s="7">
        <f>'blk, drift &amp; conc calc'!J162</f>
        <v>0.5258682301834114</v>
      </c>
      <c r="K7" s="7"/>
      <c r="L7" s="7">
        <f>'blk, drift &amp; conc calc'!L162</f>
        <v>2.7004518426892363</v>
      </c>
      <c r="M7" s="7"/>
      <c r="N7" s="7">
        <f t="shared" si="0"/>
        <v>98.0840735002692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15.683027672031997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8">
        <f>'blk, drift &amp; conc calc'!A167</f>
        <v>22</v>
      </c>
      <c r="B8" s="7" t="str">
        <f>'blk, drift &amp; conc calc'!B167</f>
        <v>drift-6</v>
      </c>
      <c r="C8" s="35">
        <f>'blk, drift &amp; conc calc'!C167</f>
        <v>47.83543559450367</v>
      </c>
      <c r="D8" s="7">
        <f>'blk, drift &amp; conc calc'!D167</f>
        <v>13.180149444417829</v>
      </c>
      <c r="E8" s="7">
        <f>'blk, drift &amp; conc calc'!E167</f>
        <v>12.684404469786768</v>
      </c>
      <c r="F8" s="7">
        <f>'blk, drift &amp; conc calc'!F167</f>
        <v>7.388888574405642</v>
      </c>
      <c r="G8" s="7">
        <f>'blk, drift &amp; conc calc'!G167</f>
        <v>0.17369041453399425</v>
      </c>
      <c r="H8" s="7">
        <f>'blk, drift &amp; conc calc'!H167</f>
        <v>11.508424230830943</v>
      </c>
      <c r="I8" s="7">
        <f>'blk, drift &amp; conc calc'!I167</f>
        <v>2.0867606989177103</v>
      </c>
      <c r="J8" s="7">
        <f>'blk, drift &amp; conc calc'!J167</f>
        <v>0.5258682301834114</v>
      </c>
      <c r="K8" s="7"/>
      <c r="L8" s="7">
        <f>'blk, drift &amp; conc calc'!L167</f>
        <v>2.7004518426892363</v>
      </c>
      <c r="M8" s="7"/>
      <c r="N8" s="7">
        <f t="shared" si="0"/>
        <v>98.0840735002692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15.683027672031997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8">
        <f>'blk, drift &amp; conc calc'!A172</f>
        <v>27</v>
      </c>
      <c r="B9" s="7" t="str">
        <f>'blk, drift &amp; conc calc'!B172</f>
        <v>drift-7</v>
      </c>
      <c r="C9" s="35">
        <f>'blk, drift &amp; conc calc'!C172</f>
        <v>47.83543559450367</v>
      </c>
      <c r="D9" s="7">
        <f>'blk, drift &amp; conc calc'!D172</f>
        <v>13.180149444417829</v>
      </c>
      <c r="E9" s="7">
        <f>'blk, drift &amp; conc calc'!E172</f>
        <v>12.684404469786768</v>
      </c>
      <c r="F9" s="7">
        <f>'blk, drift &amp; conc calc'!F172</f>
        <v>7.388888574405642</v>
      </c>
      <c r="G9" s="7">
        <f>'blk, drift &amp; conc calc'!G172</f>
        <v>0.17369041453399425</v>
      </c>
      <c r="H9" s="7">
        <f>'blk, drift &amp; conc calc'!H172</f>
        <v>11.508424230830943</v>
      </c>
      <c r="I9" s="7">
        <f>'blk, drift &amp; conc calc'!I172</f>
        <v>2.0867606989177103</v>
      </c>
      <c r="J9" s="7">
        <f>'blk, drift &amp; conc calc'!J172</f>
        <v>0.5258682301834114</v>
      </c>
      <c r="K9" s="7"/>
      <c r="L9" s="7">
        <f>'blk, drift &amp; conc calc'!L172</f>
        <v>2.7004518426892363</v>
      </c>
      <c r="M9" s="7"/>
      <c r="N9" s="7">
        <f t="shared" si="0"/>
        <v>98.0840735002692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15.683027672031997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8">
        <f>'blk, drift &amp; conc calc'!A177</f>
        <v>32</v>
      </c>
      <c r="B10" s="40" t="str">
        <f>'blk, drift &amp; conc calc'!B177</f>
        <v>drift-8</v>
      </c>
      <c r="C10" s="91">
        <f>'blk, drift &amp; conc calc'!C177</f>
        <v>47.83543559450367</v>
      </c>
      <c r="D10" s="32">
        <f>'blk, drift &amp; conc calc'!D177</f>
        <v>13.180149444417829</v>
      </c>
      <c r="E10" s="32">
        <f>'blk, drift &amp; conc calc'!E177</f>
        <v>12.684404469786768</v>
      </c>
      <c r="F10" s="32">
        <f>'blk, drift &amp; conc calc'!F177</f>
        <v>7.388888574405642</v>
      </c>
      <c r="G10" s="32">
        <f>'blk, drift &amp; conc calc'!G177</f>
        <v>0.1736904145339943</v>
      </c>
      <c r="H10" s="32">
        <f>'blk, drift &amp; conc calc'!H177</f>
        <v>11.508424230830943</v>
      </c>
      <c r="I10" s="32">
        <f>'blk, drift &amp; conc calc'!I177</f>
        <v>2.0867606989177103</v>
      </c>
      <c r="J10" s="32">
        <f>'blk, drift &amp; conc calc'!J177</f>
        <v>0.5258682301834114</v>
      </c>
      <c r="K10" s="32"/>
      <c r="L10" s="32">
        <f>'blk, drift &amp; conc calc'!L177</f>
        <v>2.7004518426892363</v>
      </c>
      <c r="M10" s="40"/>
      <c r="N10" s="7">
        <f>SUM(C10:L10)</f>
        <v>98.0840735002692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15.683027672031997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9"/>
      <c r="B11" s="35" t="s">
        <v>68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2.7404282011898573</v>
      </c>
      <c r="D12" s="35">
        <f t="shared" si="1"/>
        <v>1.4417834549311959</v>
      </c>
      <c r="E12" s="35">
        <f t="shared" si="1"/>
        <v>-1.5677294572679905</v>
      </c>
      <c r="F12" s="35">
        <f t="shared" si="1"/>
        <v>0.7733547906419291</v>
      </c>
      <c r="G12" s="35">
        <f t="shared" si="1"/>
        <v>0.01659501360821905</v>
      </c>
      <c r="H12" s="35">
        <f t="shared" si="1"/>
        <v>0.910203711081925</v>
      </c>
      <c r="I12" s="35">
        <f t="shared" si="1"/>
        <v>-0.24399655269838139</v>
      </c>
      <c r="J12" s="35">
        <f t="shared" si="1"/>
        <v>-0.5158532076496107</v>
      </c>
      <c r="K12" s="35">
        <f t="shared" si="1"/>
        <v>0.08012018027040561</v>
      </c>
      <c r="L12" s="35">
        <f t="shared" si="1"/>
        <v>-1.7189796343767678</v>
      </c>
      <c r="M12" s="35"/>
      <c r="N12" s="35">
        <f>N11-N7</f>
        <v>1.9159264997308014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-26.166972327968004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5.4184506116595506</v>
      </c>
      <c r="D13" s="35">
        <f t="shared" si="3"/>
        <v>9.86041629964931</v>
      </c>
      <c r="E13" s="35">
        <f t="shared" si="3"/>
        <v>-14.102503271009805</v>
      </c>
      <c r="F13" s="35">
        <f t="shared" si="3"/>
        <v>9.474782312343144</v>
      </c>
      <c r="G13" s="35">
        <f t="shared" si="3"/>
        <v>8.721116362003539</v>
      </c>
      <c r="H13" s="35">
        <f t="shared" si="3"/>
        <v>7.3293419799621145</v>
      </c>
      <c r="I13" s="35">
        <f t="shared" si="3"/>
        <v>-13.240791188550752</v>
      </c>
      <c r="J13" s="35">
        <f t="shared" si="3"/>
        <v>-5150.794278381362</v>
      </c>
      <c r="K13" s="35">
        <f t="shared" si="3"/>
        <v>100</v>
      </c>
      <c r="L13" s="35">
        <f t="shared" si="3"/>
        <v>-175.14297601277582</v>
      </c>
      <c r="M13" s="35"/>
      <c r="N13" s="35">
        <f>(N11-N7)/N11*100</f>
        <v>1.9159264997308012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-62.52562085535962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8">
        <f>'blk, drift &amp; conc calc'!A148</f>
        <v>3</v>
      </c>
      <c r="B15" s="40" t="str">
        <f>'blk, drift &amp; conc calc'!B148</f>
        <v>bir-1-1</v>
      </c>
      <c r="C15" s="32">
        <f>'blk, drift &amp; conc calc'!C148</f>
        <v>47.91623710046185</v>
      </c>
      <c r="D15" s="32">
        <f>'blk, drift &amp; conc calc'!D148</f>
        <v>14.87691498611953</v>
      </c>
      <c r="E15" s="32">
        <f>'blk, drift &amp; conc calc'!E148</f>
        <v>11.71478885938013</v>
      </c>
      <c r="F15" s="32">
        <f>'blk, drift &amp; conc calc'!F148</f>
        <v>9.638958990344406</v>
      </c>
      <c r="G15" s="32">
        <f>'blk, drift &amp; conc calc'!G148</f>
        <v>0.17126002069686336</v>
      </c>
      <c r="H15" s="32">
        <f>'blk, drift &amp; conc calc'!H148</f>
        <v>12.572963718449792</v>
      </c>
      <c r="I15" s="32">
        <f>'blk, drift &amp; conc calc'!I148</f>
        <v>1.6420929537769666</v>
      </c>
      <c r="J15" s="32">
        <f>'blk, drift &amp; conc calc'!J148</f>
        <v>0.027101496115254295</v>
      </c>
      <c r="K15" s="32"/>
      <c r="L15" s="32">
        <f>'blk, drift &amp; conc calc'!L148</f>
        <v>0.9727459142821199</v>
      </c>
      <c r="M15" s="7"/>
      <c r="N15" s="7">
        <f>SUM(C15:L15)</f>
        <v>99.53306403962691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15.27776373081767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8">
        <f>'blk, drift &amp; conc calc'!A163</f>
        <v>18</v>
      </c>
      <c r="B16" s="40" t="str">
        <f>'blk, drift &amp; conc calc'!B163</f>
        <v>bir-1-2</v>
      </c>
      <c r="C16" s="32">
        <f>'blk, drift &amp; conc calc'!C163</f>
        <v>48.35230973174748</v>
      </c>
      <c r="D16" s="32">
        <f>'blk, drift &amp; conc calc'!D163</f>
        <v>14.529140374133668</v>
      </c>
      <c r="E16" s="32">
        <f>'blk, drift &amp; conc calc'!E163</f>
        <v>11.277191440516226</v>
      </c>
      <c r="F16" s="32">
        <f>'blk, drift &amp; conc calc'!F163</f>
        <v>10.214374497007611</v>
      </c>
      <c r="G16" s="32">
        <f>'blk, drift &amp; conc calc'!G163</f>
        <v>0.17130612220507818</v>
      </c>
      <c r="H16" s="32">
        <f>'blk, drift &amp; conc calc'!H163</f>
        <v>13.51753386448502</v>
      </c>
      <c r="I16" s="32">
        <f>'blk, drift &amp; conc calc'!I163</f>
        <v>1.5653330226657995</v>
      </c>
      <c r="J16" s="32">
        <f>'blk, drift &amp; conc calc'!J163</f>
        <v>0.024329347817112566</v>
      </c>
      <c r="K16" s="40">
        <f>'blk, drift &amp; conc calc'!K163</f>
        <v>0.023583963095519755</v>
      </c>
      <c r="L16" s="32">
        <f>'blk, drift &amp; conc calc'!L163</f>
        <v>1.0041990850812657</v>
      </c>
      <c r="M16" s="7"/>
      <c r="N16" s="7">
        <f>SUM(C16:L16)</f>
        <v>100.67930144875479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15.318291195705974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0"/>
      <c r="B17" s="35" t="s">
        <v>96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-0.5388543263323129</v>
      </c>
      <c r="D18" s="35">
        <f aca="true" t="shared" si="5" ref="D18:L18">D17-AVERAGE(D15:D16)</f>
        <v>0.6791448780775582</v>
      </c>
      <c r="E18" s="35">
        <f t="shared" si="5"/>
        <v>-0.28189015590256616</v>
      </c>
      <c r="F18" s="35">
        <f t="shared" si="5"/>
        <v>-0.30040391692889123</v>
      </c>
      <c r="G18" s="35">
        <f t="shared" si="5"/>
        <v>0.0023866187223019752</v>
      </c>
      <c r="H18" s="35">
        <f t="shared" si="5"/>
        <v>0.1536476617013225</v>
      </c>
      <c r="I18" s="35">
        <f t="shared" si="5"/>
        <v>0.20245178958065346</v>
      </c>
      <c r="J18" s="35">
        <f t="shared" si="5"/>
        <v>0.004056524920663322</v>
      </c>
      <c r="K18" s="35">
        <f t="shared" si="5"/>
        <v>-0.002743600274727021</v>
      </c>
      <c r="L18" s="35">
        <f t="shared" si="5"/>
        <v>-0.03577019930259662</v>
      </c>
      <c r="M18" s="35"/>
      <c r="N18" s="35">
        <f>N17-AVERAGE(N15:N16)</f>
        <v>-0.10618274419084628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-28.70197253673818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-1.1321558600333994</v>
      </c>
      <c r="D19" s="35">
        <f aca="true" t="shared" si="7" ref="D19:L19">(D17-AVERAGE(D15:D16))/D17*100</f>
        <v>4.4151427602814985</v>
      </c>
      <c r="E19" s="35">
        <f t="shared" si="7"/>
        <v>-2.513711809706016</v>
      </c>
      <c r="F19" s="35">
        <f t="shared" si="7"/>
        <v>-3.120670215799655</v>
      </c>
      <c r="G19" s="35">
        <f t="shared" si="7"/>
        <v>1.3742286981227476</v>
      </c>
      <c r="H19" s="35">
        <f t="shared" si="7"/>
        <v>1.1640947578192076</v>
      </c>
      <c r="I19" s="35">
        <f t="shared" si="7"/>
        <v>11.208932433452816</v>
      </c>
      <c r="J19" s="35">
        <f t="shared" si="7"/>
        <v>13.62532633851868</v>
      </c>
      <c r="K19" s="35">
        <f t="shared" si="7"/>
        <v>-13.164839299197284</v>
      </c>
      <c r="L19" s="35">
        <f t="shared" si="7"/>
        <v>-3.754604065547345</v>
      </c>
      <c r="M19" s="35"/>
      <c r="N19" s="35">
        <f>(N17-AVERAGE(N15:N16))/N17*100</f>
        <v>-0.10618274419084628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-65.23175576531405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8">
        <f>'blk, drift &amp; conc calc'!A150</f>
        <v>5</v>
      </c>
      <c r="B21" s="7" t="str">
        <f>'blk, drift &amp; conc calc'!B150</f>
        <v>jp-1-1</v>
      </c>
      <c r="C21" s="7">
        <f>'blk, drift &amp; conc calc'!C150</f>
        <v>44.90406486709134</v>
      </c>
      <c r="D21" s="7">
        <f>'blk, drift &amp; conc calc'!D150</f>
        <v>0.6932318914087354</v>
      </c>
      <c r="E21" s="7">
        <f>'blk, drift &amp; conc calc'!E150</f>
        <v>8.641491821989607</v>
      </c>
      <c r="F21" s="7">
        <f>'blk, drift &amp; conc calc'!F150</f>
        <v>49.062192363015754</v>
      </c>
      <c r="G21" s="7">
        <f>'blk, drift &amp; conc calc'!G150</f>
        <v>0.12478182475142506</v>
      </c>
      <c r="H21" s="7">
        <f>'blk, drift &amp; conc calc'!H150</f>
        <v>0.5591675499410247</v>
      </c>
      <c r="I21" s="7">
        <f>'blk, drift &amp; conc calc'!I150</f>
        <v>0.05661140862042227</v>
      </c>
      <c r="J21" s="7">
        <f>'blk, drift &amp; conc calc'!J150</f>
        <v>0.008005602548670117</v>
      </c>
      <c r="K21" s="7"/>
      <c r="L21" s="7">
        <f>'blk, drift &amp; conc calc'!L150</f>
        <v>0.011506717684921855</v>
      </c>
      <c r="M21" s="7"/>
      <c r="N21" s="7">
        <f>SUM(C21:L21)</f>
        <v>104.0610540470519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15.236347406649799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8">
        <f>'blk, drift &amp; conc calc'!A169</f>
        <v>24</v>
      </c>
      <c r="B22" s="7" t="str">
        <f>'blk, drift &amp; conc calc'!B169</f>
        <v>jp-1-2</v>
      </c>
      <c r="C22" s="7">
        <f>'blk, drift &amp; conc calc'!C169</f>
        <v>43.53457313134279</v>
      </c>
      <c r="D22" s="7">
        <f>'blk, drift &amp; conc calc'!D169</f>
        <v>0.6664825915157928</v>
      </c>
      <c r="E22" s="7">
        <f>'blk, drift &amp; conc calc'!E169</f>
        <v>8.621664256463246</v>
      </c>
      <c r="F22" s="7">
        <f>'blk, drift &amp; conc calc'!F169</f>
        <v>42.495184981119785</v>
      </c>
      <c r="G22" s="7">
        <f>'blk, drift &amp; conc calc'!G169</f>
        <v>0.12323041401307677</v>
      </c>
      <c r="H22" s="7">
        <f>'blk, drift &amp; conc calc'!H169</f>
        <v>0.5268951624990081</v>
      </c>
      <c r="I22" s="7">
        <f>'blk, drift &amp; conc calc'!I169</f>
        <v>0.05827507971126157</v>
      </c>
      <c r="J22" s="7">
        <f>'blk, drift &amp; conc calc'!J169</f>
        <v>0.009749016312626002</v>
      </c>
      <c r="K22" s="7">
        <f>'blk, drift &amp; conc calc'!K169</f>
        <v>0.030487661309375025</v>
      </c>
      <c r="L22" s="7">
        <f>'blk, drift &amp; conc calc'!L169</f>
        <v>0.01114125677389244</v>
      </c>
      <c r="M22" s="7"/>
      <c r="N22" s="7">
        <f>SUM(C22:L22)</f>
        <v>96.07768355106086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15.303701625233082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0"/>
      <c r="B23" s="35" t="s">
        <v>123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0"/>
      <c r="B24" s="35"/>
      <c r="C24" s="35">
        <f aca="true" t="shared" si="9" ref="C24:L24">C23-AVERAGE(C21:C22)</f>
        <v>-0.39894324828388505</v>
      </c>
      <c r="D24" s="35">
        <f t="shared" si="9"/>
        <v>0.00257428273820548</v>
      </c>
      <c r="E24" s="35">
        <f t="shared" si="9"/>
        <v>0.022894472224981754</v>
      </c>
      <c r="F24" s="35">
        <f t="shared" si="9"/>
        <v>0.3371385693578972</v>
      </c>
      <c r="G24" s="35">
        <f t="shared" si="9"/>
        <v>0.0011063267211685046</v>
      </c>
      <c r="H24" s="35">
        <f t="shared" si="9"/>
        <v>0.025661580613708268</v>
      </c>
      <c r="I24" s="35">
        <f t="shared" si="9"/>
        <v>-0.03572951385037243</v>
      </c>
      <c r="J24" s="35">
        <f t="shared" si="9"/>
        <v>-0.00577534795700956</v>
      </c>
      <c r="K24" s="35">
        <f t="shared" si="9"/>
        <v>-0.028419686993616026</v>
      </c>
      <c r="L24" s="35">
        <f t="shared" si="9"/>
        <v>-0.0051200642821301505</v>
      </c>
      <c r="M24" s="35"/>
      <c r="N24" s="35">
        <f>N23-AVERAGE(N21:N22)</f>
        <v>-0.06936879905637738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8.03002451594144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0"/>
      <c r="B25" s="35"/>
      <c r="C25" s="35">
        <f aca="true" t="shared" si="11" ref="C25:L25">(C23-AVERAGE(C21:C22))/C23*100</f>
        <v>-0.9104058133855444</v>
      </c>
      <c r="D25" s="35">
        <f t="shared" si="11"/>
        <v>0.3772221310001008</v>
      </c>
      <c r="E25" s="35">
        <f t="shared" si="11"/>
        <v>0.2645391986015126</v>
      </c>
      <c r="F25" s="35">
        <f t="shared" si="11"/>
        <v>0.7310691134150292</v>
      </c>
      <c r="G25" s="35">
        <f t="shared" si="11"/>
        <v>0.8842659188790872</v>
      </c>
      <c r="H25" s="35">
        <f t="shared" si="11"/>
        <v>4.512378992533758</v>
      </c>
      <c r="I25" s="35">
        <f t="shared" si="11"/>
        <v>-164.54802252433655</v>
      </c>
      <c r="J25" s="35">
        <f t="shared" si="11"/>
        <v>-186.1837423220885</v>
      </c>
      <c r="K25" s="35">
        <f t="shared" si="11"/>
        <v>-1374.2765941067933</v>
      </c>
      <c r="L25" s="35">
        <f t="shared" si="11"/>
        <v>-82.52946281960885</v>
      </c>
      <c r="M25" s="35"/>
      <c r="N25" s="35">
        <f>(N23-AVERAGE(N21:N22))/N23*100</f>
        <v>-0.06936879905637738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110.91194082792045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8">
        <f>'blk, drift &amp; conc calc'!A156</f>
        <v>11</v>
      </c>
      <c r="B27" s="32" t="str">
        <f>'blk, drift &amp; conc calc'!B156</f>
        <v>ja-3-1</v>
      </c>
      <c r="C27" s="32">
        <f>'blk, drift &amp; conc calc'!C156</f>
        <v>59.7372841496172</v>
      </c>
      <c r="D27" s="32">
        <f>'blk, drift &amp; conc calc'!D156</f>
        <v>15.051581412793693</v>
      </c>
      <c r="E27" s="32">
        <f>'blk, drift &amp; conc calc'!E156</f>
        <v>6.215235787034574</v>
      </c>
      <c r="F27" s="32">
        <f>'blk, drift &amp; conc calc'!F156</f>
        <v>3.6479572349209772</v>
      </c>
      <c r="G27" s="32">
        <f>'blk, drift &amp; conc calc'!G156</f>
        <v>0.10249549360865087</v>
      </c>
      <c r="H27" s="32">
        <f>'blk, drift &amp; conc calc'!H156</f>
        <v>6.528238980480847</v>
      </c>
      <c r="I27" s="32">
        <f>'blk, drift &amp; conc calc'!I156</f>
        <v>3.084589143365875</v>
      </c>
      <c r="J27" s="32">
        <f>'blk, drift &amp; conc calc'!J156</f>
        <v>1.4758590751528937</v>
      </c>
      <c r="K27" s="32">
        <f>'blk, drift &amp; conc calc'!K156</f>
        <v>0.127983742140683</v>
      </c>
      <c r="L27" s="32">
        <f>'blk, drift &amp; conc calc'!L156</f>
        <v>0.6541297696998222</v>
      </c>
      <c r="M27" s="7"/>
      <c r="N27" s="7">
        <f>SUM(C27:L27)</f>
        <v>96.62535478881523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15.456219792048497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8">
        <f>'blk, drift &amp; conc calc'!A173</f>
        <v>28</v>
      </c>
      <c r="B28" s="32" t="str">
        <f>'blk, drift &amp; conc calc'!B173</f>
        <v>ja-3-2</v>
      </c>
      <c r="C28" s="32">
        <f>'blk, drift &amp; conc calc'!C173</f>
        <v>64.86385605065168</v>
      </c>
      <c r="D28" s="32">
        <f>'blk, drift &amp; conc calc'!D173</f>
        <v>17.3153103817579</v>
      </c>
      <c r="E28" s="32">
        <f>'blk, drift &amp; conc calc'!E173</f>
        <v>6.7537855441703325</v>
      </c>
      <c r="F28" s="32">
        <f>'blk, drift &amp; conc calc'!F173</f>
        <v>3.777582419578345</v>
      </c>
      <c r="G28" s="32">
        <f>'blk, drift &amp; conc calc'!G173</f>
        <v>0.1174908429681634</v>
      </c>
      <c r="H28" s="32">
        <f>'blk, drift &amp; conc calc'!H173</f>
        <v>6.571197327644373</v>
      </c>
      <c r="I28" s="32">
        <f>'blk, drift &amp; conc calc'!I173</f>
        <v>3.495787512450644</v>
      </c>
      <c r="J28" s="32">
        <f>'blk, drift &amp; conc calc'!J173</f>
        <v>1.3476673358054088</v>
      </c>
      <c r="K28" s="32">
        <f>'blk, drift &amp; conc calc'!K173</f>
        <v>0.10474482668845353</v>
      </c>
      <c r="L28" s="32">
        <f>'blk, drift &amp; conc calc'!L173</f>
        <v>0.6355863185827899</v>
      </c>
      <c r="M28" s="7"/>
      <c r="N28" s="7">
        <f>SUM(C28:L28)</f>
        <v>104.9830085602981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15.29973681743481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9"/>
      <c r="B29" s="35" t="s">
        <v>74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0"/>
      <c r="B30" s="35"/>
      <c r="C30" s="35">
        <f>C29-AVERAGE(C27:C28)</f>
        <v>0.025523384001303384</v>
      </c>
      <c r="D30" s="35">
        <f aca="true" t="shared" si="13" ref="D30:L30">D29-AVERAGE(D27:D28)</f>
        <v>-0.6094292823223331</v>
      </c>
      <c r="E30" s="35">
        <f t="shared" si="13"/>
        <v>0.12143468521328238</v>
      </c>
      <c r="F30" s="35">
        <f t="shared" si="13"/>
        <v>0.010581188664662289</v>
      </c>
      <c r="G30" s="35">
        <f t="shared" si="13"/>
        <v>-0.005899483972522837</v>
      </c>
      <c r="H30" s="35">
        <f t="shared" si="13"/>
        <v>-0.30409709510955096</v>
      </c>
      <c r="I30" s="35">
        <f t="shared" si="13"/>
        <v>-0.09731474168065368</v>
      </c>
      <c r="J30" s="35">
        <f t="shared" si="13"/>
        <v>-0.0004930623503349718</v>
      </c>
      <c r="K30" s="35">
        <f t="shared" si="13"/>
        <v>-0.00025979036992807014</v>
      </c>
      <c r="L30" s="35">
        <f t="shared" si="13"/>
        <v>0.0557725233694536</v>
      </c>
      <c r="M30" s="35"/>
      <c r="N30" s="35">
        <f>N29-AVERAGE(N27:N28)</f>
        <v>-0.8041816745566734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-6.622021695258347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0"/>
      <c r="B31" s="35"/>
      <c r="C31" s="35">
        <f aca="true" t="shared" si="15" ref="C31:L31">(C29-AVERAGE(C27:C28))/C29*100</f>
        <v>0.040951361740327936</v>
      </c>
      <c r="D31" s="35">
        <f t="shared" si="15"/>
        <v>-3.913115655322897</v>
      </c>
      <c r="E31" s="35">
        <f t="shared" si="15"/>
        <v>1.8382635454028846</v>
      </c>
      <c r="F31" s="35">
        <f t="shared" si="15"/>
        <v>0.28418455900172285</v>
      </c>
      <c r="G31" s="35">
        <f t="shared" si="15"/>
        <v>-5.667475420141891</v>
      </c>
      <c r="H31" s="35">
        <f t="shared" si="15"/>
        <v>-4.86896486737103</v>
      </c>
      <c r="I31" s="35">
        <f t="shared" si="15"/>
        <v>-3.047873304487181</v>
      </c>
      <c r="J31" s="35">
        <f t="shared" si="15"/>
        <v>-0.03493748895174966</v>
      </c>
      <c r="K31" s="35">
        <f t="shared" si="15"/>
        <v>-0.22375565396132313</v>
      </c>
      <c r="L31" s="35">
        <f t="shared" si="15"/>
        <v>7.960332585488727</v>
      </c>
      <c r="M31" s="35"/>
      <c r="N31" s="35">
        <f>(N29-AVERAGE(N27:N28))/N29*100</f>
        <v>-0.8041816745566733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-30.100098614810666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1">
        <f>'blk, drift &amp; conc calc'!A158</f>
        <v>13</v>
      </c>
      <c r="B33" s="1" t="str">
        <f>'blk, drift &amp; conc calc'!B158</f>
        <v>dts-1-1</v>
      </c>
      <c r="C33" s="7">
        <f>'blk, drift &amp; conc calc'!C158</f>
        <v>39.93608451442386</v>
      </c>
      <c r="D33" s="7">
        <f>'blk, drift &amp; conc calc'!D158</f>
        <v>0.20838271851996096</v>
      </c>
      <c r="E33" s="7">
        <f>'blk, drift &amp; conc calc'!E158</f>
        <v>8.007564266908961</v>
      </c>
      <c r="F33" s="7">
        <f>'blk, drift &amp; conc calc'!F158</f>
        <v>47.74081965497855</v>
      </c>
      <c r="G33" s="7">
        <f>'blk, drift &amp; conc calc'!G158</f>
        <v>0.11252221082794889</v>
      </c>
      <c r="H33" s="7">
        <f>'blk, drift &amp; conc calc'!H158</f>
        <v>0.08380405114687753</v>
      </c>
      <c r="I33" s="7">
        <f>'blk, drift &amp; conc calc'!I158</f>
        <v>0.039716464046195145</v>
      </c>
      <c r="J33" s="7">
        <f>'blk, drift &amp; conc calc'!J158</f>
        <v>0.0030564848468805235</v>
      </c>
      <c r="K33" s="7">
        <f>'blk, drift &amp; conc calc'!K158</f>
        <v>0.01910795667343494</v>
      </c>
      <c r="L33" s="7">
        <f>'blk, drift &amp; conc calc'!L158</f>
        <v>0.011502926107456022</v>
      </c>
      <c r="N33" s="7">
        <f>SUM(C33:L33)</f>
        <v>96.16256124848012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15.302362088071474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8">
        <f>'blk, drift &amp; conc calc'!A175</f>
        <v>30</v>
      </c>
      <c r="B34" s="7" t="str">
        <f>'blk, drift &amp; conc calc'!B175</f>
        <v>dts-1-2</v>
      </c>
      <c r="C34" s="7">
        <f>'blk, drift &amp; conc calc'!C175</f>
        <v>39.349933391447756</v>
      </c>
      <c r="D34" s="7">
        <f>'blk, drift &amp; conc calc'!D175</f>
        <v>0.2259852103311155</v>
      </c>
      <c r="E34" s="7">
        <f>'blk, drift &amp; conc calc'!E175</f>
        <v>8.972929883144966</v>
      </c>
      <c r="F34" s="7">
        <f>'blk, drift &amp; conc calc'!F175</f>
        <v>52.71648088856522</v>
      </c>
      <c r="G34" s="7">
        <f>'blk, drift &amp; conc calc'!G175</f>
        <v>0.127483263614438</v>
      </c>
      <c r="H34" s="7">
        <f>'blk, drift &amp; conc calc'!H175</f>
        <v>0.10050959646064271</v>
      </c>
      <c r="I34" s="7">
        <f>'blk, drift &amp; conc calc'!I175</f>
        <v>0.04759203291487736</v>
      </c>
      <c r="J34" s="7">
        <f>'blk, drift &amp; conc calc'!J175</f>
        <v>0.0024810363610171045</v>
      </c>
      <c r="K34" s="7">
        <f>'blk, drift &amp; conc calc'!K175</f>
        <v>-0.018326178534847914</v>
      </c>
      <c r="L34" s="7">
        <f>'blk, drift &amp; conc calc'!L175</f>
        <v>0.011241982597137677</v>
      </c>
      <c r="N34" s="7">
        <f>SUM(C34:L34)</f>
        <v>101.53631110690233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15.638379485735577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0"/>
      <c r="B35" s="35" t="s">
        <v>175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0.8051416543280823</v>
      </c>
      <c r="D36" s="35">
        <f t="shared" si="17"/>
        <v>-0.01682535717220371</v>
      </c>
      <c r="E36" s="35">
        <f t="shared" si="17"/>
        <v>0.7435825567675263</v>
      </c>
      <c r="F36" s="35">
        <f t="shared" si="17"/>
        <v>2.2556516567860925</v>
      </c>
      <c r="G36" s="35">
        <f t="shared" si="17"/>
        <v>0.008461385812739877</v>
      </c>
      <c r="H36" s="35">
        <f t="shared" si="17"/>
        <v>0.08758937742743159</v>
      </c>
      <c r="I36" s="35">
        <f t="shared" si="17"/>
        <v>-0.029634497659471078</v>
      </c>
      <c r="J36" s="35">
        <f t="shared" si="17"/>
        <v>0.0070254815398435415</v>
      </c>
      <c r="K36" s="35">
        <f t="shared" si="17"/>
        <v>-0.017091563396090127</v>
      </c>
      <c r="L36" s="35">
        <f t="shared" si="17"/>
        <v>-0.006461942914093989</v>
      </c>
      <c r="M36" s="35"/>
      <c r="N36" s="35">
        <f>N35-N33</f>
        <v>3.8374387515198833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-11.802362088071474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1.9762332409759842</v>
      </c>
      <c r="D37" s="35">
        <f t="shared" si="19"/>
        <v>-8.783456325470365</v>
      </c>
      <c r="E37" s="35">
        <f t="shared" si="19"/>
        <v>8.496972702546158</v>
      </c>
      <c r="F37" s="35">
        <f t="shared" si="19"/>
        <v>4.5116217157015965</v>
      </c>
      <c r="G37" s="35">
        <f t="shared" si="19"/>
        <v>6.9938289550685875</v>
      </c>
      <c r="H37" s="35">
        <f t="shared" si="19"/>
        <v>51.10427987585092</v>
      </c>
      <c r="I37" s="35">
        <f t="shared" si="19"/>
        <v>-293.9356919349958</v>
      </c>
      <c r="J37" s="35">
        <f t="shared" si="19"/>
        <v>69.68364374924614</v>
      </c>
      <c r="K37" s="35">
        <f t="shared" si="19"/>
        <v>-847.6304492839956</v>
      </c>
      <c r="L37" s="35">
        <f t="shared" si="19"/>
        <v>-128.18814636404812</v>
      </c>
      <c r="M37" s="35"/>
      <c r="N37" s="35">
        <f>(N35-N33)/N35*100</f>
        <v>3.837438751519883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-337.21034537347066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7" customFormat="1" ht="11.25">
      <c r="A38" s="162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8">
        <f>'blk, drift &amp; conc calc'!A166</f>
        <v>21</v>
      </c>
      <c r="B39" s="7" t="str">
        <f>'blk, drift &amp; conc calc'!B166</f>
        <v>bhvo2-1  unignited</v>
      </c>
      <c r="C39" s="7">
        <f>'blk, drift &amp; conc calc'!C166</f>
        <v>45.79959093870437</v>
      </c>
      <c r="D39" s="7">
        <f>'blk, drift &amp; conc calc'!D166</f>
        <v>11.532874598680085</v>
      </c>
      <c r="E39" s="7">
        <f>'blk, drift &amp; conc calc'!E166</f>
        <v>11.587932884809176</v>
      </c>
      <c r="F39" s="7">
        <f>'blk, drift &amp; conc calc'!F166</f>
        <v>6.701195299666931</v>
      </c>
      <c r="G39" s="7">
        <f>'blk, drift &amp; conc calc'!G166</f>
        <v>0.1590951621385344</v>
      </c>
      <c r="H39" s="7">
        <f>'blk, drift &amp; conc calc'!H166</f>
        <v>10.376754542625232</v>
      </c>
      <c r="I39" s="7">
        <f>'blk, drift &amp; conc calc'!I166</f>
        <v>2.1399918961144</v>
      </c>
      <c r="J39" s="7">
        <f>'blk, drift &amp; conc calc'!J166</f>
        <v>0.53404261131827</v>
      </c>
      <c r="K39" s="7">
        <f>'blk, drift &amp; conc calc'!K166</f>
        <v>0.2579723822885112</v>
      </c>
      <c r="L39" s="7">
        <f>'blk, drift &amp; conc calc'!L166</f>
        <v>2.3302207952701695</v>
      </c>
      <c r="M39" s="7"/>
      <c r="N39" s="7">
        <f>SUM(C39:L39)</f>
        <v>91.41967111161568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15.301484841779088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8">
        <f>'blk, drift &amp; conc calc'!A176</f>
        <v>31</v>
      </c>
      <c r="B40" s="7" t="str">
        <f>'blk, drift &amp; conc calc'!B176</f>
        <v>bhvo2-2  unignited</v>
      </c>
      <c r="C40" s="7">
        <f>'blk, drift &amp; conc calc'!C176</f>
        <v>48.19700723339879</v>
      </c>
      <c r="D40" s="7">
        <f>'blk, drift &amp; conc calc'!D176</f>
        <v>12.34066378309316</v>
      </c>
      <c r="E40" s="7">
        <f>'blk, drift &amp; conc calc'!E176</f>
        <v>12.08685435590794</v>
      </c>
      <c r="F40" s="7">
        <f>'blk, drift &amp; conc calc'!F176</f>
        <v>7.018750328629451</v>
      </c>
      <c r="G40" s="7">
        <f>'blk, drift &amp; conc calc'!G176</f>
        <v>0.17067854679489508</v>
      </c>
      <c r="H40" s="7">
        <f>'blk, drift &amp; conc calc'!H176</f>
        <v>11.719807676782155</v>
      </c>
      <c r="I40" s="7">
        <f>'blk, drift &amp; conc calc'!I176</f>
        <v>2.1237060997621233</v>
      </c>
      <c r="J40" s="7">
        <f>'blk, drift &amp; conc calc'!J176</f>
        <v>0.5201595017825622</v>
      </c>
      <c r="K40" s="7">
        <f>'blk, drift &amp; conc calc'!K176</f>
        <v>0.30944239235629556</v>
      </c>
      <c r="L40" s="7">
        <f>'blk, drift &amp; conc calc'!L176</f>
        <v>2.6423127165592697</v>
      </c>
      <c r="M40" s="7"/>
      <c r="N40" s="7">
        <f>SUM(C40:L40)</f>
        <v>97.12938263506663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15.415153787206442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0"/>
      <c r="B41" s="35" t="s">
        <v>155</v>
      </c>
      <c r="C41" s="35">
        <v>43.66</v>
      </c>
      <c r="D41" s="35">
        <v>17.49</v>
      </c>
      <c r="E41" s="35">
        <v>15.06</v>
      </c>
      <c r="F41" s="35">
        <v>7.85</v>
      </c>
      <c r="G41" s="35">
        <v>0.189</v>
      </c>
      <c r="H41" s="35">
        <v>11.9</v>
      </c>
      <c r="I41" s="35">
        <v>1.2</v>
      </c>
      <c r="J41" s="35">
        <v>0.24</v>
      </c>
      <c r="K41" s="35">
        <v>0.056</v>
      </c>
      <c r="L41" s="35">
        <v>1.6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-3.3382990860515847</v>
      </c>
      <c r="D42" s="35">
        <f t="shared" si="21"/>
        <v>5.553230809113376</v>
      </c>
      <c r="E42" s="35">
        <f t="shared" si="21"/>
        <v>3.2226063796414426</v>
      </c>
      <c r="F42" s="35">
        <f t="shared" si="21"/>
        <v>0.990027185851809</v>
      </c>
      <c r="G42" s="35">
        <f t="shared" si="21"/>
        <v>0.024113145533285252</v>
      </c>
      <c r="H42" s="35">
        <f t="shared" si="21"/>
        <v>0.851718890296306</v>
      </c>
      <c r="I42" s="35">
        <f t="shared" si="21"/>
        <v>-0.9318489979382616</v>
      </c>
      <c r="J42" s="35">
        <f t="shared" si="21"/>
        <v>-0.2871010565504162</v>
      </c>
      <c r="K42" s="35">
        <f t="shared" si="21"/>
        <v>-0.22770738732240342</v>
      </c>
      <c r="L42" s="35">
        <f t="shared" si="21"/>
        <v>-0.8862667559147197</v>
      </c>
      <c r="M42" s="35"/>
      <c r="N42" s="35">
        <f>N41-N39</f>
        <v>8.580328888384315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26.548515158220916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-7.646127086696255</v>
      </c>
      <c r="D43" s="35">
        <f t="shared" si="23"/>
        <v>31.750890846846065</v>
      </c>
      <c r="E43" s="35">
        <f t="shared" si="23"/>
        <v>21.398448735998954</v>
      </c>
      <c r="F43" s="35">
        <f t="shared" si="23"/>
        <v>12.61181128473642</v>
      </c>
      <c r="G43" s="35">
        <f t="shared" si="23"/>
        <v>12.758278059939288</v>
      </c>
      <c r="H43" s="35">
        <f t="shared" si="23"/>
        <v>7.157301599128621</v>
      </c>
      <c r="I43" s="35">
        <f t="shared" si="23"/>
        <v>-77.6540831615218</v>
      </c>
      <c r="J43" s="35">
        <f t="shared" si="23"/>
        <v>-119.62544022934007</v>
      </c>
      <c r="K43" s="35">
        <f t="shared" si="23"/>
        <v>-406.62033450429186</v>
      </c>
      <c r="L43" s="35">
        <f t="shared" si="23"/>
        <v>-55.39167224466998</v>
      </c>
      <c r="M43" s="35"/>
      <c r="N43" s="35">
        <f>(N41-N39)/N41*100</f>
        <v>8.580328888384315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63.43731220602369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8">
        <f>'blk, drift &amp; conc calc'!A153</f>
        <v>8</v>
      </c>
      <c r="B45" s="40" t="str">
        <f>'blk, drift &amp; conc calc'!B153</f>
        <v>83r2  32-42</v>
      </c>
      <c r="C45" s="32">
        <f>'blk, drift &amp; conc calc'!C153</f>
        <v>45.86267126702657</v>
      </c>
      <c r="D45" s="32">
        <f>'blk, drift &amp; conc calc'!D153</f>
        <v>13.655118730745839</v>
      </c>
      <c r="E45" s="32">
        <f>'blk, drift &amp; conc calc'!E153</f>
        <v>7.154179348113593</v>
      </c>
      <c r="F45" s="32">
        <f>'blk, drift &amp; conc calc'!F153</f>
        <v>22.805286097023956</v>
      </c>
      <c r="G45" s="32">
        <f>'blk, drift &amp; conc calc'!G153</f>
        <v>0.1154434691210108</v>
      </c>
      <c r="H45" s="32">
        <f>'blk, drift &amp; conc calc'!H153</f>
        <v>10.553506120576204</v>
      </c>
      <c r="I45" s="32">
        <f>'blk, drift &amp; conc calc'!I153</f>
        <v>0.7275221088540904</v>
      </c>
      <c r="J45" s="32">
        <f>'blk, drift &amp; conc calc'!J153</f>
        <v>0.04331684443729303</v>
      </c>
      <c r="K45" s="7">
        <f>'blk, drift &amp; conc calc'!K153</f>
        <v>0.017367606023418494</v>
      </c>
      <c r="L45" s="32">
        <f>'blk, drift &amp; conc calc'!L153</f>
        <v>0.16733170050810736</v>
      </c>
      <c r="M45" s="107"/>
      <c r="N45" s="7">
        <f>SUM(C45:L45)</f>
        <v>101.10174329243006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15.26551818459999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8">
        <f>'blk, drift &amp; conc calc'!A161</f>
        <v>16</v>
      </c>
      <c r="B46" s="7" t="str">
        <f>'blk, drift &amp; conc calc'!B161</f>
        <v>159r1  110-117</v>
      </c>
      <c r="C46" s="7">
        <f>'blk, drift &amp; conc calc'!C161</f>
        <v>49.59684461236321</v>
      </c>
      <c r="D46" s="7">
        <f>'blk, drift &amp; conc calc'!D161</f>
        <v>15.075038326768201</v>
      </c>
      <c r="E46" s="7">
        <f>'blk, drift &amp; conc calc'!E161</f>
        <v>6.727028185078972</v>
      </c>
      <c r="F46" s="7">
        <f>'blk, drift &amp; conc calc'!F161</f>
        <v>11.481735240481575</v>
      </c>
      <c r="G46" s="7">
        <f>'blk, drift &amp; conc calc'!G161</f>
        <v>0.11629368415118188</v>
      </c>
      <c r="H46" s="7">
        <f>'blk, drift &amp; conc calc'!H161</f>
        <v>13.955613103712784</v>
      </c>
      <c r="I46" s="7">
        <f>'blk, drift &amp; conc calc'!I161</f>
        <v>1.3860945665692208</v>
      </c>
      <c r="J46" s="7">
        <f>'blk, drift &amp; conc calc'!J161</f>
        <v>0.021291708175880913</v>
      </c>
      <c r="K46" s="7">
        <f>'blk, drift &amp; conc calc'!K161</f>
        <v>-0.0005985433229374493</v>
      </c>
      <c r="L46" s="7">
        <f>'blk, drift &amp; conc calc'!L161</f>
        <v>0.3452900465598829</v>
      </c>
      <c r="M46" s="107"/>
      <c r="N46" s="35">
        <f>SUM(C46:L46)</f>
        <v>98.70463093053799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3.734173345336643</v>
      </c>
      <c r="D47" s="7">
        <f aca="true" t="shared" si="25" ref="D47:L47">D46-D45</f>
        <v>1.4199195960223623</v>
      </c>
      <c r="E47" s="7">
        <f t="shared" si="25"/>
        <v>-0.42715116303462075</v>
      </c>
      <c r="F47" s="7">
        <f t="shared" si="25"/>
        <v>-11.323550856542381</v>
      </c>
      <c r="G47" s="7">
        <f t="shared" si="25"/>
        <v>0.0008502150301710754</v>
      </c>
      <c r="H47" s="7">
        <f t="shared" si="25"/>
        <v>3.40210698313658</v>
      </c>
      <c r="I47" s="7">
        <f t="shared" si="25"/>
        <v>0.6585724577151304</v>
      </c>
      <c r="J47" s="7">
        <f t="shared" si="25"/>
        <v>-0.022025136261412115</v>
      </c>
      <c r="K47" s="7">
        <f t="shared" si="25"/>
        <v>-0.017966149346355945</v>
      </c>
      <c r="L47" s="7">
        <f t="shared" si="25"/>
        <v>0.17795834605177552</v>
      </c>
      <c r="M47" s="107"/>
      <c r="N47" s="35">
        <f>N46-N45</f>
        <v>-2.39711236189207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28.73448181540001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7.529054266500272</v>
      </c>
      <c r="D48" s="7">
        <f t="shared" si="27"/>
        <v>9.41901151588492</v>
      </c>
      <c r="E48" s="7">
        <f t="shared" si="27"/>
        <v>-6.349775135208627</v>
      </c>
      <c r="F48" s="7">
        <f t="shared" si="27"/>
        <v>-98.62229549257087</v>
      </c>
      <c r="G48" s="7">
        <f t="shared" si="27"/>
        <v>0.7310930394687601</v>
      </c>
      <c r="H48" s="7">
        <f t="shared" si="27"/>
        <v>24.37805460679815</v>
      </c>
      <c r="I48" s="7">
        <f t="shared" si="27"/>
        <v>47.51280854849536</v>
      </c>
      <c r="J48" s="7">
        <f t="shared" si="27"/>
        <v>-103.44466531042362</v>
      </c>
      <c r="K48" s="7">
        <f t="shared" si="27"/>
        <v>3001.645604896923</v>
      </c>
      <c r="L48" s="7">
        <f t="shared" si="27"/>
        <v>51.538799865437944</v>
      </c>
      <c r="M48" s="107"/>
      <c r="N48" s="35">
        <f>(N46-N45)/N46*100</f>
        <v>-2.428571323648436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65.30564048954548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3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8">
        <f>'blk, drift &amp; conc calc'!A160</f>
        <v>15</v>
      </c>
      <c r="B50" s="7" t="str">
        <f>'blk, drift &amp; conc calc'!B160</f>
        <v>158r3  42-57</v>
      </c>
      <c r="C50" s="7">
        <f>'blk, drift &amp; conc calc'!C160</f>
        <v>52.556191388782906</v>
      </c>
      <c r="D50" s="7">
        <f>'blk, drift &amp; conc calc'!D160</f>
        <v>16.46034455083489</v>
      </c>
      <c r="E50" s="7">
        <f>'blk, drift &amp; conc calc'!E160</f>
        <v>5.995003001778266</v>
      </c>
      <c r="F50" s="7">
        <f>'blk, drift &amp; conc calc'!F160</f>
        <v>8.310199675068343</v>
      </c>
      <c r="G50" s="7">
        <f>'blk, drift &amp; conc calc'!G160</f>
        <v>0.09857277609164593</v>
      </c>
      <c r="H50" s="7">
        <f>'blk, drift &amp; conc calc'!H160</f>
        <v>12.736222854082632</v>
      </c>
      <c r="I50" s="7">
        <f>'blk, drift &amp; conc calc'!I160</f>
        <v>2.5139664484051147</v>
      </c>
      <c r="J50" s="7">
        <f>'blk, drift &amp; conc calc'!J160</f>
        <v>0.02948969548766021</v>
      </c>
      <c r="K50" s="7">
        <f>'[1]Compar'!K50</f>
        <v>0.020084904120448346</v>
      </c>
      <c r="L50" s="7">
        <f>'blk, drift &amp; conc calc'!L160</f>
        <v>0.3252798350621759</v>
      </c>
      <c r="M50" s="107"/>
      <c r="N50" s="7">
        <f>SUM(C50:L50)</f>
        <v>99.04535512971408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15.29273544518333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8">
        <f>'blk, drift &amp; conc calc'!A171</f>
        <v>26</v>
      </c>
      <c r="B51" s="7" t="str">
        <f>'blk, drift &amp; conc calc'!B171</f>
        <v>166r3  45-55</v>
      </c>
      <c r="C51" s="7">
        <f>'blk, drift &amp; conc calc'!C171</f>
        <v>51.592065238942645</v>
      </c>
      <c r="D51" s="7">
        <f>'blk, drift &amp; conc calc'!D171</f>
        <v>18.692406514583247</v>
      </c>
      <c r="E51" s="7">
        <f>'blk, drift &amp; conc calc'!E171</f>
        <v>5.6351367172471525</v>
      </c>
      <c r="F51" s="7">
        <f>'blk, drift &amp; conc calc'!F171</f>
        <v>8.505866251776572</v>
      </c>
      <c r="G51" s="7">
        <f>'blk, drift &amp; conc calc'!G171</f>
        <v>0.11429413893139678</v>
      </c>
      <c r="H51" s="7">
        <f>'blk, drift &amp; conc calc'!H171</f>
        <v>13.631570591548579</v>
      </c>
      <c r="I51" s="7">
        <f>'blk, drift &amp; conc calc'!I171</f>
        <v>1.9983265352728576</v>
      </c>
      <c r="J51" s="7">
        <f>'blk, drift &amp; conc calc'!J171</f>
        <v>0.01864388966160255</v>
      </c>
      <c r="K51" s="7">
        <f>'[1]Compar'!K51</f>
        <v>0.05458348547527615</v>
      </c>
      <c r="L51" s="7">
        <f>'blk, drift &amp; conc calc'!L171</f>
        <v>0.27637369501264575</v>
      </c>
      <c r="M51" s="107"/>
      <c r="N51" s="7">
        <f>SUM(C51:L51)</f>
        <v>100.51926705845197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15.203249782805166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4"/>
      <c r="B52" s="107" t="s">
        <v>174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3"/>
      <c r="B53" s="107"/>
      <c r="C53" s="107">
        <f aca="true" t="shared" si="29" ref="C53:L53">C52-AVERAGE(C50:C51)</f>
        <v>-2.7375486140772125</v>
      </c>
      <c r="D53" s="107">
        <f t="shared" si="29"/>
        <v>-9.642136790750525</v>
      </c>
      <c r="E53" s="107">
        <f t="shared" si="29"/>
        <v>2.902094186234253</v>
      </c>
      <c r="F53" s="107">
        <f t="shared" si="29"/>
        <v>16.304931654161535</v>
      </c>
      <c r="G53" s="107">
        <f t="shared" si="29"/>
        <v>0.04099327586946505</v>
      </c>
      <c r="H53" s="107">
        <f t="shared" si="29"/>
        <v>-5.595887430463925</v>
      </c>
      <c r="I53" s="107">
        <f t="shared" si="29"/>
        <v>-1.4151439900519955</v>
      </c>
      <c r="J53" s="107">
        <f t="shared" si="29"/>
        <v>-0.02406679257463138</v>
      </c>
      <c r="K53" s="107">
        <f t="shared" si="29"/>
        <v>-0.03733419479786225</v>
      </c>
      <c r="L53" s="107">
        <f t="shared" si="29"/>
        <v>0.4217876023678787</v>
      </c>
      <c r="M53" s="107"/>
      <c r="N53" s="35">
        <f>N52-N50</f>
        <v>0.954644870285918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12.70726455481667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3"/>
      <c r="B54" s="107"/>
      <c r="C54" s="107">
        <f aca="true" t="shared" si="31" ref="C54:L54">(C52-AVERAGE(C50:C51))/C52*100</f>
        <v>-5.548719896545871</v>
      </c>
      <c r="D54" s="107">
        <f t="shared" si="31"/>
        <v>-121.52567000234218</v>
      </c>
      <c r="E54" s="107">
        <f t="shared" si="31"/>
        <v>33.29172390245613</v>
      </c>
      <c r="F54" s="107">
        <f t="shared" si="31"/>
        <v>65.97723869422005</v>
      </c>
      <c r="G54" s="107">
        <f t="shared" si="31"/>
        <v>27.805863244306234</v>
      </c>
      <c r="H54" s="107">
        <f t="shared" si="31"/>
        <v>-73.74644936326435</v>
      </c>
      <c r="I54" s="107">
        <f t="shared" si="31"/>
        <v>-168.26870158472175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58.36966733479194</v>
      </c>
      <c r="M54" s="107"/>
      <c r="N54" s="35">
        <f>(N52-N50)/N52*100</f>
        <v>0.9546448702859179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45.383087695773824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3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3">
        <f>'blk, drift &amp; conc calc'!A176</f>
        <v>31</v>
      </c>
      <c r="B56" s="107" t="str">
        <f>'blk, drift &amp; conc calc'!B176</f>
        <v>bhvo2-2  unignited</v>
      </c>
      <c r="C56" s="107">
        <f>'blk, drift &amp; conc calc'!C176</f>
        <v>48.19700723339879</v>
      </c>
      <c r="D56" s="107">
        <f>'blk, drift &amp; conc calc'!D176</f>
        <v>12.34066378309316</v>
      </c>
      <c r="E56" s="107">
        <f>'blk, drift &amp; conc calc'!E176</f>
        <v>12.08685435590794</v>
      </c>
      <c r="F56" s="107">
        <f>'blk, drift &amp; conc calc'!F176</f>
        <v>7.018750328629451</v>
      </c>
      <c r="G56" s="107">
        <f>'blk, drift &amp; conc calc'!G176</f>
        <v>0.17067854679489508</v>
      </c>
      <c r="H56" s="107">
        <f>'blk, drift &amp; conc calc'!H176</f>
        <v>11.719807676782155</v>
      </c>
      <c r="I56" s="107">
        <f>'blk, drift &amp; conc calc'!I176</f>
        <v>2.1237060997621233</v>
      </c>
      <c r="J56" s="107">
        <f>'blk, drift &amp; conc calc'!J176</f>
        <v>0.5201595017825622</v>
      </c>
      <c r="K56" s="107">
        <f>'[1]Compar'!K56</f>
        <v>0.11302949753552384</v>
      </c>
      <c r="L56" s="107">
        <f>'blk, drift &amp; conc calc'!L176</f>
        <v>2.6423127165592697</v>
      </c>
      <c r="M56" s="119"/>
      <c r="N56" s="7">
        <f>SUM(C56:L56)</f>
        <v>96.93296974024587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15.713005021206094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3"/>
      <c r="B57" s="119" t="s">
        <v>124</v>
      </c>
      <c r="C57" s="165">
        <v>49.780526735834</v>
      </c>
      <c r="D57" s="165">
        <v>13.467677573822826</v>
      </c>
      <c r="E57" s="165">
        <v>12.270550678371908</v>
      </c>
      <c r="F57" s="165">
        <v>7.21268954509178</v>
      </c>
      <c r="G57" s="165">
        <v>0.1695929768555467</v>
      </c>
      <c r="H57" s="165">
        <v>11.37270550678372</v>
      </c>
      <c r="I57" s="165">
        <v>2.214684756584198</v>
      </c>
      <c r="J57" s="165">
        <v>0.5187549880287311</v>
      </c>
      <c r="K57" s="165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3"/>
      <c r="B58" s="119"/>
      <c r="C58" s="107">
        <f aca="true" t="shared" si="33" ref="C58:L58">C57-AVERAGE(C55:C56)</f>
        <v>1.583519502435209</v>
      </c>
      <c r="D58" s="107">
        <f t="shared" si="33"/>
        <v>1.1270137907296665</v>
      </c>
      <c r="E58" s="107">
        <f t="shared" si="33"/>
        <v>0.18369632246396783</v>
      </c>
      <c r="F58" s="107">
        <f t="shared" si="33"/>
        <v>0.19393921646232926</v>
      </c>
      <c r="G58" s="107">
        <f t="shared" si="33"/>
        <v>-0.0010855699393483853</v>
      </c>
      <c r="H58" s="107">
        <f t="shared" si="33"/>
        <v>-0.34710216999843446</v>
      </c>
      <c r="I58" s="107">
        <f t="shared" si="33"/>
        <v>0.09097865682207473</v>
      </c>
      <c r="J58" s="107">
        <f t="shared" si="33"/>
        <v>-0.0014045137538311048</v>
      </c>
      <c r="K58" s="107">
        <f t="shared" si="33"/>
        <v>0.15632405394093274</v>
      </c>
      <c r="L58" s="107">
        <f t="shared" si="33"/>
        <v>0.0811509705915685</v>
      </c>
      <c r="M58" s="119"/>
    </row>
    <row r="59" spans="1:13" ht="11.25">
      <c r="A59" s="163"/>
      <c r="B59" s="119"/>
      <c r="C59" s="107">
        <f aca="true" t="shared" si="34" ref="C59:L59">(C57-AVERAGE(C55:C56))/C57*100</f>
        <v>3.1810019022866802</v>
      </c>
      <c r="D59" s="107">
        <f t="shared" si="34"/>
        <v>8.368286102425316</v>
      </c>
      <c r="E59" s="107">
        <f t="shared" si="34"/>
        <v>1.497050354779523</v>
      </c>
      <c r="F59" s="107">
        <f t="shared" si="34"/>
        <v>2.688861280523359</v>
      </c>
      <c r="G59" s="107">
        <f t="shared" si="34"/>
        <v>-0.6401031218840125</v>
      </c>
      <c r="H59" s="107">
        <f t="shared" si="34"/>
        <v>-3.0520632912844796</v>
      </c>
      <c r="I59" s="107">
        <f t="shared" si="34"/>
        <v>4.107973225155302</v>
      </c>
      <c r="J59" s="107">
        <f t="shared" si="34"/>
        <v>-0.2707470359308268</v>
      </c>
      <c r="K59" s="107">
        <f t="shared" si="34"/>
        <v>58.03675247051516</v>
      </c>
      <c r="L59" s="107">
        <f t="shared" si="34"/>
        <v>2.9796971765929765</v>
      </c>
      <c r="M59" s="119"/>
    </row>
    <row r="62" ht="11.25">
      <c r="B62" s="1" t="s">
        <v>108</v>
      </c>
    </row>
    <row r="63" spans="2:25" ht="11.25">
      <c r="B63" s="1" t="s">
        <v>173</v>
      </c>
      <c r="C63" s="1" t="s">
        <v>97</v>
      </c>
      <c r="D63" s="1" t="s">
        <v>101</v>
      </c>
      <c r="E63" s="1" t="s">
        <v>98</v>
      </c>
      <c r="F63" s="1" t="s">
        <v>179</v>
      </c>
      <c r="G63" s="1" t="s">
        <v>178</v>
      </c>
      <c r="H63" s="1" t="s">
        <v>180</v>
      </c>
      <c r="I63" s="1" t="s">
        <v>102</v>
      </c>
      <c r="J63" s="1" t="s">
        <v>230</v>
      </c>
      <c r="K63" s="1" t="s">
        <v>69</v>
      </c>
      <c r="L63" s="7" t="s">
        <v>231</v>
      </c>
      <c r="N63" s="1" t="s">
        <v>67</v>
      </c>
      <c r="O63" s="1" t="s">
        <v>184</v>
      </c>
      <c r="P63" s="1" t="s">
        <v>141</v>
      </c>
      <c r="Q63" s="1" t="s">
        <v>143</v>
      </c>
      <c r="R63" s="1" t="s">
        <v>146</v>
      </c>
      <c r="S63" s="1" t="s">
        <v>139</v>
      </c>
      <c r="T63" s="1" t="s">
        <v>140</v>
      </c>
      <c r="U63" s="1" t="s">
        <v>2</v>
      </c>
      <c r="V63" s="1" t="s">
        <v>1</v>
      </c>
      <c r="W63" s="1" t="s">
        <v>145</v>
      </c>
      <c r="X63" s="1" t="s">
        <v>142</v>
      </c>
      <c r="Y63" s="1" t="s">
        <v>229</v>
      </c>
    </row>
    <row r="64" spans="2:25" ht="11.25">
      <c r="B64" s="1" t="s">
        <v>175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123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96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177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74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124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68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176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174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75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D7">
      <selection activeCell="F41" sqref="F41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217</v>
      </c>
      <c r="E1" s="124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24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115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3" ht="11.25">
      <c r="E3" s="39"/>
    </row>
    <row r="4" spans="1:5" ht="11.25">
      <c r="A4" s="22" t="s">
        <v>120</v>
      </c>
      <c r="E4" s="39"/>
    </row>
    <row r="5" spans="1:21" ht="11.25">
      <c r="A5" s="1" t="str">
        <f>'blk, drift &amp; conc calc'!B77</f>
        <v>blank-1</v>
      </c>
      <c r="B5" s="1">
        <f>'blk, drift &amp; conc calc'!C77</f>
        <v>-640.0947517978566</v>
      </c>
      <c r="C5" s="1">
        <f>'blk, drift &amp; conc calc'!D77</f>
        <v>-659.7929457334458</v>
      </c>
      <c r="D5" s="1">
        <f>'blk, drift &amp; conc calc'!E77</f>
        <v>-1099.262787245275</v>
      </c>
      <c r="E5" s="39">
        <f>'blk, drift &amp; conc calc'!F77</f>
        <v>-49.417124370214225</v>
      </c>
      <c r="F5" s="1">
        <f>'blk, drift &amp; conc calc'!G77</f>
        <v>-939.7474488932893</v>
      </c>
      <c r="G5" s="1">
        <f>'blk, drift &amp; conc calc'!H77</f>
        <v>-1252.1920229968216</v>
      </c>
      <c r="H5" s="1">
        <f>'blk, drift &amp; conc calc'!I77</f>
        <v>-166.73202045645883</v>
      </c>
      <c r="I5" s="1">
        <f>'blk, drift &amp; conc calc'!J77</f>
        <v>27.916729574622096</v>
      </c>
      <c r="J5" s="1">
        <f>'blk, drift &amp; conc calc'!K77</f>
        <v>-8.034511799063072</v>
      </c>
      <c r="K5" s="1">
        <f>'blk, drift &amp; conc calc'!L77</f>
        <v>15.000040232482442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2.142069398361943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bir-1-1</v>
      </c>
      <c r="B6" s="1">
        <f>'blk, drift &amp; conc calc'!C78</f>
        <v>2739971.7102864506</v>
      </c>
      <c r="C6" s="1">
        <f>'blk, drift &amp; conc calc'!D78</f>
        <v>3811783.0245011277</v>
      </c>
      <c r="D6" s="1">
        <f>'blk, drift &amp; conc calc'!E78</f>
        <v>2623700.9935753727</v>
      </c>
      <c r="E6" s="39">
        <f>'blk, drift &amp; conc calc'!F78</f>
        <v>703670.9285596263</v>
      </c>
      <c r="F6" s="1">
        <f>'blk, drift &amp; conc calc'!G78</f>
        <v>249935.7651989385</v>
      </c>
      <c r="G6" s="1">
        <f>'blk, drift &amp; conc calc'!H78</f>
        <v>3412880.3926080796</v>
      </c>
      <c r="H6" s="1">
        <f>'blk, drift &amp; conc calc'!I78</f>
        <v>217789.4362105293</v>
      </c>
      <c r="I6" s="1">
        <f>'blk, drift &amp; conc calc'!J78</f>
        <v>685.701241944971</v>
      </c>
      <c r="J6" s="1">
        <f>'blk, drift &amp; conc calc'!K78</f>
        <v>-1.5965062679412247</v>
      </c>
      <c r="K6" s="1">
        <f>'blk, drift &amp; conc calc'!L78</f>
        <v>384130.74408873153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-1.5253199387120204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bir-1-2</v>
      </c>
      <c r="B7" s="1">
        <f>'blk, drift &amp; conc calc'!C93</f>
        <v>2764988.615591349</v>
      </c>
      <c r="C7" s="1">
        <f>'blk, drift &amp; conc calc'!D93</f>
        <v>3722442.437289564</v>
      </c>
      <c r="D7" s="1">
        <f>'blk, drift &amp; conc calc'!E93</f>
        <v>2524597.96375238</v>
      </c>
      <c r="E7" s="39">
        <f>'blk, drift &amp; conc calc'!F93</f>
        <v>744811.0713421453</v>
      </c>
      <c r="F7" s="1">
        <f>'blk, drift &amp; conc calc'!G93</f>
        <v>250002.4545381992</v>
      </c>
      <c r="G7" s="1">
        <f>'blk, drift &amp; conc calc'!H93</f>
        <v>3668294.275186545</v>
      </c>
      <c r="H7" s="1">
        <f>'blk, drift &amp; conc calc'!I93</f>
        <v>207380.92428509088</v>
      </c>
      <c r="I7" s="1">
        <f>'blk, drift &amp; conc calc'!J93</f>
        <v>597.383723996065</v>
      </c>
      <c r="J7" s="1">
        <f>'blk, drift &amp; conc calc'!K93</f>
        <v>4.9288729920285155</v>
      </c>
      <c r="K7" s="1">
        <f>'blk, drift &amp; conc calc'!L93</f>
        <v>396655.13635499374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-2.086131030205377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jp-1-1</v>
      </c>
      <c r="B8" s="1">
        <f>'blk, drift &amp; conc calc'!C80</f>
        <v>2567167.406328845</v>
      </c>
      <c r="C8" s="1">
        <f>'blk, drift &amp; conc calc'!D80</f>
        <v>168105.38722808502</v>
      </c>
      <c r="D8" s="1">
        <f>'blk, drift &amp; conc calc'!E80</f>
        <v>1927689.008993372</v>
      </c>
      <c r="E8" s="39">
        <f>'blk, drift &amp; conc calc'!F80</f>
        <v>3522290.5714424183</v>
      </c>
      <c r="F8" s="1">
        <f>'blk, drift &amp; conc calc'!G80</f>
        <v>182701.5184755251</v>
      </c>
      <c r="G8" s="1">
        <f>'blk, drift &amp; conc calc'!H80</f>
        <v>164323.007235601</v>
      </c>
      <c r="H8" s="1">
        <f>'blk, drift &amp; conc calc'!I80</f>
        <v>2800.921611359391</v>
      </c>
      <c r="I8" s="1">
        <f>'blk, drift &amp; conc calc'!J80</f>
        <v>77.32761202491253</v>
      </c>
      <c r="J8" s="1">
        <f>'blk, drift &amp; conc calc'!K80</f>
        <v>-10.570648943040851</v>
      </c>
      <c r="K8" s="1">
        <f>'blk, drift &amp; conc calc'!L80</f>
        <v>1373.2524269691971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13.508672137810729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jp-1-2</v>
      </c>
      <c r="B9" s="1">
        <f>'blk, drift &amp; conc calc'!C99</f>
        <v>2488601.491820392</v>
      </c>
      <c r="C9" s="1">
        <f>'blk, drift &amp; conc calc'!D99</f>
        <v>161233.70057365246</v>
      </c>
      <c r="D9" s="1">
        <f>'blk, drift &amp; conc calc'!E99</f>
        <v>1923198.644715681</v>
      </c>
      <c r="E9" s="39">
        <f>'blk, drift &amp; conc calc'!F99</f>
        <v>3052773.12150135</v>
      </c>
      <c r="F9" s="1">
        <f>'blk, drift &amp; conc calc'!G99</f>
        <v>180457.2848035919</v>
      </c>
      <c r="G9" s="1">
        <f>'blk, drift &amp; conc calc'!H99</f>
        <v>155596.48140663994</v>
      </c>
      <c r="H9" s="1">
        <f>'blk, drift &amp; conc calc'!I99</f>
        <v>3026.51249111057</v>
      </c>
      <c r="I9" s="1">
        <f>'blk, drift &amp; conc calc'!J99</f>
        <v>132.8708080702893</v>
      </c>
      <c r="J9" s="1">
        <f>'blk, drift &amp; conc calc'!K99</f>
        <v>7.1320570218031945</v>
      </c>
      <c r="K9" s="1">
        <f>'blk, drift &amp; conc calc'!L99</f>
        <v>1227.7289172109306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7.5031632549338365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ja-3-1</v>
      </c>
      <c r="B10" s="1">
        <f>'blk, drift &amp; conc calc'!C86</f>
        <v>3418129.414799137</v>
      </c>
      <c r="C10" s="1">
        <f>'blk, drift &amp; conc calc'!D86</f>
        <v>3856653.468137334</v>
      </c>
      <c r="D10" s="1">
        <f>'blk, drift &amp; conc calc'!E86</f>
        <v>1378212.9064728834</v>
      </c>
      <c r="E10" s="39">
        <f>'blk, drift &amp; conc calc'!F86</f>
        <v>275335.81284870685</v>
      </c>
      <c r="F10" s="1">
        <f>'blk, drift &amp; conc calc'!G86</f>
        <v>150462.64482449146</v>
      </c>
      <c r="G10" s="1">
        <f>'blk, drift &amp; conc calc'!H86</f>
        <v>1778373.2880556174</v>
      </c>
      <c r="H10" s="1">
        <f>'blk, drift &amp; conc calc'!I86</f>
        <v>413389.3875704563</v>
      </c>
      <c r="I10" s="1">
        <f>'blk, drift &amp; conc calc'!J86</f>
        <v>46841.48359169885</v>
      </c>
      <c r="J10" s="1">
        <f>'blk, drift &amp; conc calc'!K86</f>
        <v>38.24607759443856</v>
      </c>
      <c r="K10" s="1">
        <f>'blk, drift &amp; conc calc'!L86</f>
        <v>257260.43258356588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16.886656243577328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ja-3-2</v>
      </c>
      <c r="B11" s="1">
        <f>'blk, drift &amp; conc calc'!C103</f>
        <v>3712234.0079005742</v>
      </c>
      <c r="C11" s="1">
        <f>'blk, drift &amp; conc calc'!D103</f>
        <v>4438187.7964203665</v>
      </c>
      <c r="D11" s="1">
        <f>'blk, drift &amp; conc calc'!E103</f>
        <v>1500178.6913286424</v>
      </c>
      <c r="E11" s="39">
        <f>'blk, drift &amp; conc calc'!F103</f>
        <v>284603.5481517386</v>
      </c>
      <c r="F11" s="1">
        <f>'blk, drift &amp; conc calc'!G103</f>
        <v>172154.5585925041</v>
      </c>
      <c r="G11" s="1">
        <f>'blk, drift &amp; conc calc'!H103</f>
        <v>1789989.3213213778</v>
      </c>
      <c r="H11" s="1">
        <f>'blk, drift &amp; conc calc'!I103</f>
        <v>469147.164660449</v>
      </c>
      <c r="I11" s="1">
        <f>'blk, drift &amp; conc calc'!J103</f>
        <v>42757.43936927675</v>
      </c>
      <c r="J11" s="1">
        <f>'blk, drift &amp; conc calc'!K103</f>
        <v>30.829819553077233</v>
      </c>
      <c r="K11" s="1">
        <f>'blk, drift &amp; conc calc'!L103</f>
        <v>249876.58383766213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48.821839465140464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521.3634591989252</v>
      </c>
      <c r="C12" s="1">
        <f>'blk, drift &amp; conc calc'!D104</f>
        <v>597.1805381800159</v>
      </c>
      <c r="D12" s="1">
        <f>'blk, drift &amp; conc calc'!E104</f>
        <v>858.7512374756927</v>
      </c>
      <c r="E12" s="39">
        <f>'blk, drift &amp; conc calc'!F104</f>
        <v>40.117317258563034</v>
      </c>
      <c r="F12" s="1">
        <f>'blk, drift &amp; conc calc'!G104</f>
        <v>775.4202486401257</v>
      </c>
      <c r="G12" s="1">
        <f>'blk, drift &amp; conc calc'!H104</f>
        <v>1043.451827963898</v>
      </c>
      <c r="H12" s="1">
        <f>'blk, drift &amp; conc calc'!I104</f>
        <v>144.00958996701374</v>
      </c>
      <c r="I12" s="1">
        <f>'blk, drift &amp; conc calc'!J104</f>
        <v>-23.24088834197864</v>
      </c>
      <c r="J12" s="1">
        <f>'blk, drift &amp; conc calc'!K104</f>
        <v>5.282965615294743</v>
      </c>
      <c r="K12" s="1">
        <f>'blk, drift &amp; conc calc'!L104</f>
        <v>-12.529973191853099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12.590683650770142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dts-1-1</v>
      </c>
      <c r="B13" s="1">
        <f>'blk, drift &amp; conc calc'!C88</f>
        <v>2282160.998857534</v>
      </c>
      <c r="C13" s="1">
        <f>'blk, drift &amp; conc calc'!D88</f>
        <v>43551.41370029587</v>
      </c>
      <c r="D13" s="1">
        <f>'blk, drift &amp; conc calc'!E88</f>
        <v>1784122.9396141726</v>
      </c>
      <c r="E13" s="39">
        <f>'blk, drift &amp; conc calc'!F88</f>
        <v>3427817.16701018</v>
      </c>
      <c r="F13" s="1">
        <f>'blk, drift &amp; conc calc'!G88</f>
        <v>164967.0541638635</v>
      </c>
      <c r="G13" s="1">
        <f>'blk, drift &amp; conc calc'!H88</f>
        <v>35783.65272315377</v>
      </c>
      <c r="H13" s="1">
        <f>'blk, drift &amp; conc calc'!I88</f>
        <v>509.9967820263812</v>
      </c>
      <c r="I13" s="1">
        <f>'blk, drift &amp; conc calc'!J88</f>
        <v>-80.34569562318494</v>
      </c>
      <c r="J13" s="1">
        <f>'blk, drift &amp; conc calc'!K88</f>
        <v>3.5004406415942446</v>
      </c>
      <c r="K13" s="1">
        <f>'blk, drift &amp; conc calc'!L88</f>
        <v>1371.7426522061614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13.198523511475132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dts-1-2</v>
      </c>
      <c r="B14" s="1">
        <f>'blk, drift &amp; conc calc'!C105</f>
        <v>2248534.2906309213</v>
      </c>
      <c r="C14" s="1">
        <f>'blk, drift &amp; conc calc'!D105</f>
        <v>48073.35665011424</v>
      </c>
      <c r="D14" s="1">
        <f>'blk, drift &amp; conc calc'!E105</f>
        <v>2002750.0460178377</v>
      </c>
      <c r="E14" s="39">
        <f>'blk, drift &amp; conc calc'!F105</f>
        <v>3783559.0808390887</v>
      </c>
      <c r="F14" s="1">
        <f>'blk, drift &amp; conc calc'!G105</f>
        <v>186609.3553295469</v>
      </c>
      <c r="G14" s="1">
        <f>'blk, drift &amp; conc calc'!H105</f>
        <v>40300.86958321331</v>
      </c>
      <c r="H14" s="1">
        <f>'blk, drift &amp; conc calc'!I105</f>
        <v>1577.9100969898032</v>
      </c>
      <c r="I14" s="1">
        <f>'blk, drift &amp; conc calc'!J105</f>
        <v>-98.67883530874259</v>
      </c>
      <c r="J14" s="1">
        <f>'blk, drift &amp; conc calc'!K105</f>
        <v>-8.445951901143834</v>
      </c>
      <c r="K14" s="1">
        <f>'blk, drift &amp; conc calc'!L105</f>
        <v>1267.837106293724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90.99803314606804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2735336.235647537</v>
      </c>
      <c r="C15" s="1">
        <f>'blk, drift &amp; conc calc'!D76</f>
        <v>3375897.181683654</v>
      </c>
      <c r="D15" s="1">
        <f>'blk, drift &amp; conc calc'!E76</f>
        <v>2843290.599484024</v>
      </c>
      <c r="E15" s="39">
        <f>'blk, drift &amp; conc calc'!F76</f>
        <v>542798.9723635912</v>
      </c>
      <c r="F15" s="1">
        <f>'blk, drift &amp; conc calc'!G76</f>
        <v>253451.51480059137</v>
      </c>
      <c r="G15" s="1">
        <f>'blk, drift &amp; conc calc'!H76</f>
        <v>3125026.531428904</v>
      </c>
      <c r="H15" s="1">
        <f>'blk, drift &amp; conc calc'!I76</f>
        <v>278085.60194642993</v>
      </c>
      <c r="I15" s="1">
        <f>'blk, drift &amp; conc calc'!J76</f>
        <v>16575.846808078597</v>
      </c>
      <c r="J15" s="1">
        <f>'blk, drift &amp; conc calc'!K76</f>
        <v>89.52012261396956</v>
      </c>
      <c r="K15" s="1">
        <f>'blk, drift &amp; conc calc'!L76</f>
        <v>1072088.9441155822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101.3356139501665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bhvo2-1  unignited</v>
      </c>
      <c r="B16"/>
      <c r="C16"/>
      <c r="D16"/>
      <c r="E16"/>
      <c r="F16"/>
      <c r="G16"/>
      <c r="H16"/>
      <c r="I16"/>
      <c r="J16"/>
      <c r="K16"/>
    </row>
    <row r="17" spans="1:11" ht="10.5" customHeight="1">
      <c r="A17" s="1" t="str">
        <f>'blk, drift &amp; conc calc'!B106</f>
        <v>bhvo2-2  unignited</v>
      </c>
      <c r="B17"/>
      <c r="C17"/>
      <c r="D17"/>
      <c r="E17"/>
      <c r="F17"/>
      <c r="G17"/>
      <c r="H17"/>
      <c r="I17"/>
      <c r="J17"/>
      <c r="K17"/>
    </row>
    <row r="18" ht="11.25">
      <c r="E18" s="39"/>
    </row>
    <row r="19" spans="1:5" ht="11.25">
      <c r="A19" s="22" t="s">
        <v>100</v>
      </c>
      <c r="E19" s="39"/>
    </row>
    <row r="20" spans="1:21" ht="11.25">
      <c r="A20" s="1" t="s">
        <v>218</v>
      </c>
      <c r="B20" s="1">
        <v>0</v>
      </c>
      <c r="C20" s="1">
        <v>0</v>
      </c>
      <c r="D20" s="1">
        <v>0</v>
      </c>
      <c r="E20" s="39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36</v>
      </c>
      <c r="B21" s="32">
        <f>AVERAGE(B8:B9)</f>
        <v>2527884.4490746185</v>
      </c>
      <c r="C21" s="32">
        <f aca="true" t="shared" si="0" ref="C21:K21">AVERAGE(C8:C9)</f>
        <v>164669.54390086874</v>
      </c>
      <c r="D21" s="32">
        <f t="shared" si="0"/>
        <v>1925443.8268545265</v>
      </c>
      <c r="E21" s="32">
        <f t="shared" si="0"/>
        <v>3287531.8464718843</v>
      </c>
      <c r="F21" s="32">
        <f t="shared" si="0"/>
        <v>181579.4016395585</v>
      </c>
      <c r="G21" s="32">
        <f t="shared" si="0"/>
        <v>159959.74432112047</v>
      </c>
      <c r="H21" s="32">
        <f t="shared" si="0"/>
        <v>2913.7170512349803</v>
      </c>
      <c r="I21" s="32">
        <f t="shared" si="0"/>
        <v>105.09921004760092</v>
      </c>
      <c r="J21" s="32">
        <f t="shared" si="0"/>
        <v>-1.7192959606188283</v>
      </c>
      <c r="K21" s="32">
        <f t="shared" si="0"/>
        <v>1300.490672090064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5.711270553802676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bir-1-2</v>
      </c>
      <c r="B22" s="32">
        <f>AVERAGE(B6:B7)</f>
        <v>2752480.1629389</v>
      </c>
      <c r="C22" s="32">
        <f aca="true" t="shared" si="2" ref="C22:K22">AVERAGE(C6:C7)</f>
        <v>3767112.730895346</v>
      </c>
      <c r="D22" s="32">
        <f t="shared" si="2"/>
        <v>2574149.4786638767</v>
      </c>
      <c r="E22" s="32">
        <f t="shared" si="2"/>
        <v>724240.9999508858</v>
      </c>
      <c r="F22" s="32">
        <f t="shared" si="2"/>
        <v>249969.10986856883</v>
      </c>
      <c r="G22" s="32">
        <f t="shared" si="2"/>
        <v>3540587.333897312</v>
      </c>
      <c r="H22" s="32">
        <f t="shared" si="2"/>
        <v>212585.1802478101</v>
      </c>
      <c r="I22" s="32">
        <f t="shared" si="2"/>
        <v>641.542482970518</v>
      </c>
      <c r="J22" s="32">
        <f t="shared" si="2"/>
        <v>1.6661833620436455</v>
      </c>
      <c r="K22" s="32">
        <f t="shared" si="2"/>
        <v>390392.94022186263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12.194909749255583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ja-3-2</v>
      </c>
      <c r="B23" s="32">
        <f>AVERAGE(B10:B11)</f>
        <v>3565181.7113498556</v>
      </c>
      <c r="C23" s="32">
        <f aca="true" t="shared" si="4" ref="C23:K23">AVERAGE(C10:C11)</f>
        <v>4147420.6322788503</v>
      </c>
      <c r="D23" s="32">
        <f t="shared" si="4"/>
        <v>1439195.798900763</v>
      </c>
      <c r="E23" s="32">
        <f t="shared" si="4"/>
        <v>279969.6805002227</v>
      </c>
      <c r="F23" s="32">
        <f t="shared" si="4"/>
        <v>161308.6017084978</v>
      </c>
      <c r="G23" s="32">
        <f t="shared" si="4"/>
        <v>1784181.3046884974</v>
      </c>
      <c r="H23" s="32">
        <f t="shared" si="4"/>
        <v>441268.27611545264</v>
      </c>
      <c r="I23" s="32">
        <f t="shared" si="4"/>
        <v>44799.4614804878</v>
      </c>
      <c r="J23" s="32">
        <f t="shared" si="4"/>
        <v>34.537948573757895</v>
      </c>
      <c r="K23" s="32">
        <f t="shared" si="4"/>
        <v>253568.508210614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48.821839465140464</v>
      </c>
      <c r="T23" s="7" t="e">
        <f>T11</f>
        <v>#DIV/0!</v>
      </c>
      <c r="U23" s="1" t="e">
        <f>U11</f>
        <v>#DIV/0!</v>
      </c>
    </row>
    <row r="24" spans="1:21" ht="11.25">
      <c r="A24" s="1" t="str">
        <f>A13</f>
        <v>dts-1-1</v>
      </c>
      <c r="B24" s="32">
        <f>AVERAGE(B13:B14)</f>
        <v>2265347.6447442276</v>
      </c>
      <c r="C24" s="32">
        <f aca="true" t="shared" si="6" ref="C24:K24">AVERAGE(C13:C14)</f>
        <v>45812.385175205054</v>
      </c>
      <c r="D24" s="32">
        <f t="shared" si="6"/>
        <v>1893436.4928160051</v>
      </c>
      <c r="E24" s="32">
        <f t="shared" si="6"/>
        <v>3605688.1239246344</v>
      </c>
      <c r="F24" s="32">
        <f t="shared" si="6"/>
        <v>175788.2047467052</v>
      </c>
      <c r="G24" s="32">
        <f t="shared" si="6"/>
        <v>38042.26115318354</v>
      </c>
      <c r="H24" s="32">
        <f t="shared" si="6"/>
        <v>1043.9534395080923</v>
      </c>
      <c r="I24" s="32">
        <f t="shared" si="6"/>
        <v>-89.51226546596376</v>
      </c>
      <c r="J24" s="32">
        <f t="shared" si="6"/>
        <v>-2.472755629774795</v>
      </c>
      <c r="K24" s="32">
        <f t="shared" si="6"/>
        <v>1319.7898792499427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52.098278328771585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B25" s="1">
        <f>+B15</f>
        <v>2735336.235647537</v>
      </c>
      <c r="C25" s="1">
        <f aca="true" t="shared" si="8" ref="C25:U25">+C15</f>
        <v>3375897.181683654</v>
      </c>
      <c r="D25" s="1">
        <f t="shared" si="8"/>
        <v>2843290.599484024</v>
      </c>
      <c r="E25" s="39">
        <f t="shared" si="8"/>
        <v>542798.9723635912</v>
      </c>
      <c r="F25" s="1">
        <f t="shared" si="8"/>
        <v>253451.51480059137</v>
      </c>
      <c r="G25" s="1">
        <f t="shared" si="8"/>
        <v>3125026.531428904</v>
      </c>
      <c r="H25" s="1">
        <f t="shared" si="8"/>
        <v>278085.60194642993</v>
      </c>
      <c r="I25" s="1">
        <f t="shared" si="8"/>
        <v>16575.846808078597</v>
      </c>
      <c r="J25" s="1">
        <f t="shared" si="8"/>
        <v>89.52012261396956</v>
      </c>
      <c r="K25" s="1">
        <f t="shared" si="8"/>
        <v>1072088.9441155822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101.3356139501665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bhvo2-2  unignited</v>
      </c>
      <c r="B26"/>
      <c r="C26"/>
      <c r="D26"/>
      <c r="E26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1.25">
      <c r="E28" s="39"/>
    </row>
    <row r="29" spans="1:21" ht="11.25">
      <c r="A29" s="22"/>
      <c r="B29" s="1" t="s">
        <v>131</v>
      </c>
      <c r="C29" s="1" t="s">
        <v>130</v>
      </c>
      <c r="D29" s="1" t="s">
        <v>133</v>
      </c>
      <c r="E29" s="39" t="s">
        <v>135</v>
      </c>
      <c r="F29" s="1" t="s">
        <v>134</v>
      </c>
      <c r="G29" s="1" t="s">
        <v>136</v>
      </c>
      <c r="H29" s="1" t="s">
        <v>137</v>
      </c>
      <c r="I29" s="1" t="s">
        <v>138</v>
      </c>
      <c r="J29" s="1" t="s">
        <v>65</v>
      </c>
      <c r="K29" s="1" t="s">
        <v>132</v>
      </c>
      <c r="L29" s="1" t="s">
        <v>141</v>
      </c>
      <c r="M29" s="1" t="s">
        <v>143</v>
      </c>
      <c r="N29" s="1" t="s">
        <v>146</v>
      </c>
      <c r="O29" s="1" t="s">
        <v>139</v>
      </c>
      <c r="P29" s="1" t="s">
        <v>140</v>
      </c>
      <c r="Q29" s="1" t="s">
        <v>2</v>
      </c>
      <c r="R29" s="1" t="s">
        <v>1</v>
      </c>
      <c r="S29" s="1" t="s">
        <v>79</v>
      </c>
      <c r="T29" s="1" t="s">
        <v>142</v>
      </c>
      <c r="U29" s="1" t="s">
        <v>229</v>
      </c>
    </row>
    <row r="30" spans="1:21" ht="11.25">
      <c r="A30" s="1" t="s">
        <v>218</v>
      </c>
      <c r="B30" s="1">
        <v>0</v>
      </c>
      <c r="C30" s="1">
        <v>0</v>
      </c>
      <c r="D30" s="1">
        <v>0</v>
      </c>
      <c r="E30" s="39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123</v>
      </c>
      <c r="B31" s="49">
        <v>20.483173859940678</v>
      </c>
      <c r="C31" s="49">
        <v>0.3611773572275202</v>
      </c>
      <c r="D31" s="49">
        <v>6.053158810757512</v>
      </c>
      <c r="E31" s="117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96</v>
      </c>
      <c r="B32" s="49">
        <v>22.247760943304677</v>
      </c>
      <c r="C32" s="49">
        <v>8.141025488965884</v>
      </c>
      <c r="D32" s="49">
        <v>7.84342755654428</v>
      </c>
      <c r="E32" s="117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63</v>
      </c>
      <c r="B33" s="49">
        <v>29.1333925592658</v>
      </c>
      <c r="C33" s="49">
        <v>8.242559088981944</v>
      </c>
      <c r="D33" s="49">
        <v>4.620366665994165</v>
      </c>
      <c r="E33" s="117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175</v>
      </c>
      <c r="B34" s="49">
        <v>19.043871819468357</v>
      </c>
      <c r="C34" s="49">
        <v>0.10138186627606041</v>
      </c>
      <c r="D34" s="49">
        <v>6.120775290449932</v>
      </c>
      <c r="E34" s="117">
        <v>30.149666915583403</v>
      </c>
      <c r="F34" s="49">
        <v>0.09369667015291731</v>
      </c>
      <c r="G34" s="49">
        <v>0.12249330087345636</v>
      </c>
      <c r="H34" s="49">
        <v>0.007479382137820276</v>
      </c>
      <c r="I34" s="49">
        <v>0.008369521983482389</v>
      </c>
      <c r="J34" s="49">
        <v>0.0008799956852788578</v>
      </c>
      <c r="K34" s="49">
        <v>0.0030212774744215977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68</v>
      </c>
      <c r="B35" s="34">
        <v>23.640924877779227</v>
      </c>
      <c r="C35" s="34">
        <v>7.738668122537733</v>
      </c>
      <c r="D35" s="34">
        <v>7.775286039596052</v>
      </c>
      <c r="E35" s="125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25"/>
      <c r="F36" s="34"/>
      <c r="G36" s="34"/>
      <c r="H36" s="34"/>
      <c r="I36" s="34"/>
      <c r="J36" s="72"/>
      <c r="K36" s="7"/>
      <c r="L36" s="7"/>
    </row>
    <row r="37" ht="11.25">
      <c r="E37" s="39"/>
    </row>
    <row r="38" spans="1:22" ht="11.25">
      <c r="A38" s="1" t="s">
        <v>219</v>
      </c>
      <c r="B38" s="29">
        <f>SLOPE(B30:B34,B20:B24)</f>
        <v>8.149190330418758E-06</v>
      </c>
      <c r="C38" s="29">
        <f aca="true" t="shared" si="9" ref="C38:U38">SLOPE(C30:C34,C20:C24)</f>
        <v>2.060711117794315E-06</v>
      </c>
      <c r="D38" s="29">
        <f t="shared" si="9"/>
        <v>3.0878186224001107E-06</v>
      </c>
      <c r="E38" s="126">
        <f t="shared" si="9"/>
        <v>8.435896456487937E-06</v>
      </c>
      <c r="F38" s="29">
        <f t="shared" si="9"/>
        <v>5.3546671107674E-07</v>
      </c>
      <c r="G38" s="29">
        <f t="shared" si="9"/>
        <v>2.6434554874571904E-06</v>
      </c>
      <c r="H38" s="29">
        <f t="shared" si="9"/>
        <v>5.470865526357895E-06</v>
      </c>
      <c r="I38" s="29">
        <f t="shared" si="9"/>
        <v>2.6048490267667442E-05</v>
      </c>
      <c r="J38" s="29">
        <f t="shared" si="9"/>
        <v>0.0013677475152028675</v>
      </c>
      <c r="K38" s="29">
        <f t="shared" si="9"/>
        <v>1.5056073480437586E-06</v>
      </c>
      <c r="L38" s="29" t="e">
        <f t="shared" si="9"/>
        <v>#DIV/0!</v>
      </c>
      <c r="M38" s="29" t="e">
        <f t="shared" si="9"/>
        <v>#DIV/0!</v>
      </c>
      <c r="N38" s="29" t="e">
        <f t="shared" si="9"/>
        <v>#DIV/0!</v>
      </c>
      <c r="O38" s="29" t="e">
        <f t="shared" si="9"/>
        <v>#DIV/0!</v>
      </c>
      <c r="P38" s="29" t="e">
        <f t="shared" si="9"/>
        <v>#DIV/0!</v>
      </c>
      <c r="Q38" s="29" t="e">
        <f t="shared" si="9"/>
        <v>#DIV/0!</v>
      </c>
      <c r="R38" s="29" t="e">
        <f t="shared" si="9"/>
        <v>#DIV/0!</v>
      </c>
      <c r="S38" s="29">
        <f t="shared" si="9"/>
        <v>0.004319016909519105</v>
      </c>
      <c r="T38" s="29" t="e">
        <f t="shared" si="9"/>
        <v>#DIV/0!</v>
      </c>
      <c r="U38" s="29" t="e">
        <f t="shared" si="9"/>
        <v>#DIV/0!</v>
      </c>
      <c r="V38" s="29"/>
    </row>
    <row r="39" spans="1:22" ht="11.25">
      <c r="A39" s="1" t="s">
        <v>220</v>
      </c>
      <c r="B39" s="29">
        <f>INTERCEPT(B30:B34,B20:B24)</f>
        <v>0.0726818989537854</v>
      </c>
      <c r="C39" s="29">
        <f aca="true" t="shared" si="10" ref="C39:U39">INTERCEPT(C30:C34,C20:C24)</f>
        <v>0.020566891292490563</v>
      </c>
      <c r="D39" s="29">
        <f t="shared" si="10"/>
        <v>0.09064725395285844</v>
      </c>
      <c r="E39" s="126">
        <f t="shared" si="10"/>
        <v>-0.12248894660301701</v>
      </c>
      <c r="F39" s="29">
        <f t="shared" si="10"/>
        <v>-0.0011754109888256897</v>
      </c>
      <c r="G39" s="29">
        <f t="shared" si="10"/>
        <v>-0.03468966888718139</v>
      </c>
      <c r="H39" s="29">
        <f t="shared" si="10"/>
        <v>0.026673128446447092</v>
      </c>
      <c r="I39" s="29">
        <f t="shared" si="10"/>
        <v>0.004629386018108195</v>
      </c>
      <c r="J39" s="29">
        <f t="shared" si="10"/>
        <v>0.0035527247787576714</v>
      </c>
      <c r="K39" s="29">
        <f t="shared" si="10"/>
        <v>0.004830932856748155</v>
      </c>
      <c r="L39" s="29" t="e">
        <f t="shared" si="10"/>
        <v>#DIV/0!</v>
      </c>
      <c r="M39" s="29" t="e">
        <f t="shared" si="10"/>
        <v>#DIV/0!</v>
      </c>
      <c r="N39" s="29" t="e">
        <f t="shared" si="10"/>
        <v>#DIV/0!</v>
      </c>
      <c r="O39" s="29" t="e">
        <f t="shared" si="10"/>
        <v>#DIV/0!</v>
      </c>
      <c r="P39" s="29" t="e">
        <f t="shared" si="10"/>
        <v>#DIV/0!</v>
      </c>
      <c r="Q39" s="29" t="e">
        <f t="shared" si="10"/>
        <v>#DIV/0!</v>
      </c>
      <c r="R39" s="29" t="e">
        <f t="shared" si="10"/>
        <v>#DIV/0!</v>
      </c>
      <c r="S39" s="29">
        <f t="shared" si="10"/>
        <v>15.245357441844728</v>
      </c>
      <c r="T39" s="29" t="e">
        <f t="shared" si="10"/>
        <v>#DIV/0!</v>
      </c>
      <c r="U39" s="29" t="e">
        <f t="shared" si="10"/>
        <v>#DIV/0!</v>
      </c>
      <c r="V39" s="29"/>
    </row>
    <row r="40" spans="1:22" ht="11.25">
      <c r="A40" s="1" t="s">
        <v>221</v>
      </c>
      <c r="B40" s="29">
        <f>TREND(B30:B34,B20:B24,,TRUE)</f>
        <v>0.07268189895379103</v>
      </c>
      <c r="C40" s="29">
        <f aca="true" t="shared" si="11" ref="C40:U40">TREND(C30:C34,C20:C24,,TRUE)</f>
        <v>0.02056689129248943</v>
      </c>
      <c r="D40" s="29">
        <f t="shared" si="11"/>
        <v>0.09064725395285979</v>
      </c>
      <c r="E40" s="126">
        <f t="shared" si="11"/>
        <v>-0.1224889466030257</v>
      </c>
      <c r="F40" s="29">
        <f t="shared" si="11"/>
        <v>-0.0011754109888257463</v>
      </c>
      <c r="G40" s="29">
        <f t="shared" si="11"/>
        <v>-0.03468966888718004</v>
      </c>
      <c r="H40" s="29">
        <f t="shared" si="11"/>
        <v>0.026673128446446905</v>
      </c>
      <c r="I40" s="29">
        <f t="shared" si="11"/>
        <v>0.00462938601810796</v>
      </c>
      <c r="J40" s="29">
        <f t="shared" si="11"/>
        <v>0.003552724778757661</v>
      </c>
      <c r="K40" s="29">
        <f t="shared" si="11"/>
        <v>0.004830932856748098</v>
      </c>
      <c r="L40" s="29" t="e">
        <f t="shared" si="11"/>
        <v>#VALUE!</v>
      </c>
      <c r="M40" s="29" t="e">
        <f t="shared" si="11"/>
        <v>#VALUE!</v>
      </c>
      <c r="N40" s="29" t="e">
        <f t="shared" si="11"/>
        <v>#VALUE!</v>
      </c>
      <c r="O40" s="29" t="e">
        <f t="shared" si="11"/>
        <v>#VALUE!</v>
      </c>
      <c r="P40" s="29" t="e">
        <f t="shared" si="11"/>
        <v>#VALUE!</v>
      </c>
      <c r="Q40" s="29" t="e">
        <f t="shared" si="11"/>
        <v>#VALUE!</v>
      </c>
      <c r="R40" s="29" t="e">
        <f t="shared" si="11"/>
        <v>#VALUE!</v>
      </c>
      <c r="S40" s="29">
        <f t="shared" si="11"/>
        <v>15.245357441844732</v>
      </c>
      <c r="T40" s="29" t="e">
        <f t="shared" si="11"/>
        <v>#VALUE!</v>
      </c>
      <c r="U40" s="29" t="e">
        <f t="shared" si="11"/>
        <v>#VALUE!</v>
      </c>
      <c r="V40" s="29"/>
    </row>
    <row r="41" spans="1:22" ht="11.25">
      <c r="A41" s="1" t="s">
        <v>222</v>
      </c>
      <c r="B41" s="29">
        <f>RSQ(B30:B34,B20:B24)</f>
        <v>0.9992240063916928</v>
      </c>
      <c r="C41" s="29">
        <f aca="true" t="shared" si="12" ref="C41:U41">RSQ(C30:C34,C20:C24)</f>
        <v>0.9969866767864379</v>
      </c>
      <c r="D41" s="29">
        <f t="shared" si="12"/>
        <v>0.997529913902091</v>
      </c>
      <c r="E41" s="126">
        <f t="shared" si="12"/>
        <v>0.9998720129529244</v>
      </c>
      <c r="F41" s="29">
        <f t="shared" si="12"/>
        <v>0.9972571070324945</v>
      </c>
      <c r="G41" s="29">
        <f t="shared" si="12"/>
        <v>0.9990508570491217</v>
      </c>
      <c r="H41" s="29">
        <f t="shared" si="12"/>
        <v>0.9935496292607966</v>
      </c>
      <c r="I41" s="29">
        <f t="shared" si="12"/>
        <v>0.9999143542919277</v>
      </c>
      <c r="J41" s="29">
        <f t="shared" si="12"/>
        <v>0.9873930864196417</v>
      </c>
      <c r="K41" s="29">
        <f t="shared" si="12"/>
        <v>0.9946458316754252</v>
      </c>
      <c r="L41" s="29" t="e">
        <f t="shared" si="12"/>
        <v>#DIV/0!</v>
      </c>
      <c r="M41" s="29" t="e">
        <f t="shared" si="12"/>
        <v>#DIV/0!</v>
      </c>
      <c r="N41" s="29" t="e">
        <f t="shared" si="12"/>
        <v>#DIV/0!</v>
      </c>
      <c r="O41" s="29" t="e">
        <f t="shared" si="12"/>
        <v>#DIV/0!</v>
      </c>
      <c r="P41" s="29" t="e">
        <f t="shared" si="12"/>
        <v>#DIV/0!</v>
      </c>
      <c r="Q41" s="29" t="e">
        <f t="shared" si="12"/>
        <v>#DIV/0!</v>
      </c>
      <c r="R41" s="29" t="e">
        <f t="shared" si="12"/>
        <v>#DIV/0!</v>
      </c>
      <c r="S41" s="29">
        <f t="shared" si="12"/>
        <v>3.504505859201418E-05</v>
      </c>
      <c r="T41" s="29" t="e">
        <f t="shared" si="12"/>
        <v>#DIV/0!</v>
      </c>
      <c r="U41" s="29" t="e">
        <f t="shared" si="12"/>
        <v>#DIV/0!</v>
      </c>
      <c r="V41" s="29"/>
    </row>
    <row r="44" ht="11.25">
      <c r="A44" s="26" t="s">
        <v>94</v>
      </c>
    </row>
    <row r="69" spans="1:21" ht="11.25">
      <c r="A69" s="22"/>
      <c r="B69" s="1" t="s">
        <v>131</v>
      </c>
      <c r="C69" s="1" t="s">
        <v>130</v>
      </c>
      <c r="D69" s="1" t="s">
        <v>133</v>
      </c>
      <c r="E69" s="1" t="s">
        <v>135</v>
      </c>
      <c r="F69" s="1" t="s">
        <v>134</v>
      </c>
      <c r="G69" s="1" t="s">
        <v>136</v>
      </c>
      <c r="H69" s="1" t="s">
        <v>137</v>
      </c>
      <c r="I69" s="1" t="s">
        <v>138</v>
      </c>
      <c r="J69" s="1" t="s">
        <v>115</v>
      </c>
      <c r="K69" s="1" t="s">
        <v>132</v>
      </c>
      <c r="L69" s="1" t="s">
        <v>141</v>
      </c>
      <c r="M69" s="1" t="s">
        <v>143</v>
      </c>
      <c r="N69" s="1" t="s">
        <v>146</v>
      </c>
      <c r="O69" s="1" t="s">
        <v>139</v>
      </c>
      <c r="P69" s="1" t="s">
        <v>140</v>
      </c>
      <c r="Q69" s="1" t="s">
        <v>2</v>
      </c>
      <c r="R69" s="1" t="s">
        <v>1</v>
      </c>
      <c r="S69" s="1" t="s">
        <v>145</v>
      </c>
      <c r="T69" s="1" t="s">
        <v>142</v>
      </c>
      <c r="U69" s="1" t="s">
        <v>229</v>
      </c>
    </row>
    <row r="70" spans="1:21" ht="11.25">
      <c r="A70" s="1" t="s">
        <v>124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175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177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218</v>
      </c>
      <c r="B75" s="39">
        <v>0</v>
      </c>
    </row>
    <row r="76" spans="1:2" ht="11.25">
      <c r="A76" s="1" t="s">
        <v>33</v>
      </c>
      <c r="B76" s="91">
        <v>815775.5763590767</v>
      </c>
    </row>
    <row r="77" spans="1:2" ht="11.25">
      <c r="A77" s="1" t="s">
        <v>35</v>
      </c>
      <c r="B77" s="39">
        <v>324422.6703893792</v>
      </c>
    </row>
    <row r="78" spans="1:2" ht="11.25">
      <c r="A78" s="1" t="s">
        <v>34</v>
      </c>
      <c r="B78" s="91">
        <v>3725412.536306778</v>
      </c>
    </row>
    <row r="79" spans="1:2" ht="11.25">
      <c r="A79" s="1" t="s">
        <v>106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135</v>
      </c>
    </row>
    <row r="83" spans="1:2" ht="11.25">
      <c r="A83" s="1" t="s">
        <v>218</v>
      </c>
      <c r="B83" s="39">
        <v>0</v>
      </c>
    </row>
    <row r="84" spans="1:2" ht="11.25">
      <c r="A84" s="1" t="s">
        <v>96</v>
      </c>
      <c r="B84" s="117">
        <v>5.804982036802153</v>
      </c>
    </row>
    <row r="85" spans="1:2" ht="11.25">
      <c r="A85" s="1" t="s">
        <v>63</v>
      </c>
      <c r="B85" s="117">
        <v>2.245314319076767</v>
      </c>
    </row>
    <row r="86" spans="1:2" ht="11.25">
      <c r="A86" s="1" t="s">
        <v>175</v>
      </c>
      <c r="B86" s="117">
        <v>30.149666915583403</v>
      </c>
    </row>
    <row r="87" spans="1:2" ht="11.25">
      <c r="A87" s="34" t="s">
        <v>68</v>
      </c>
      <c r="B87" s="125">
        <v>4.922125747746678</v>
      </c>
    </row>
    <row r="88" ht="11.25">
      <c r="B88" s="125"/>
    </row>
    <row r="89" ht="11.25">
      <c r="B89" s="39"/>
    </row>
    <row r="90" spans="1:2" ht="11.25">
      <c r="A90" s="1" t="s">
        <v>219</v>
      </c>
      <c r="B90" s="126">
        <f>SLOPE(B83:B85,B75:B77)</f>
        <v>7.126336539044292E-06</v>
      </c>
    </row>
    <row r="91" spans="1:2" ht="11.25">
      <c r="A91" s="1" t="s">
        <v>220</v>
      </c>
      <c r="B91" s="126">
        <f>INTERCEPT(B83:B85,B75:B77)</f>
        <v>-0.02504669055961317</v>
      </c>
    </row>
    <row r="92" spans="1:2" ht="11.25">
      <c r="A92" s="1" t="s">
        <v>221</v>
      </c>
      <c r="B92" s="126">
        <f>TREND(B83:B85,B75:B77,,TRUE)</f>
        <v>-0.025046690559612284</v>
      </c>
    </row>
    <row r="93" spans="1:2" ht="11.25">
      <c r="A93" s="1" t="s">
        <v>222</v>
      </c>
      <c r="B93" s="126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173</v>
      </c>
      <c r="B1" s="3" t="s">
        <v>174</v>
      </c>
      <c r="C1" s="3" t="s">
        <v>175</v>
      </c>
      <c r="D1" s="3" t="s">
        <v>124</v>
      </c>
      <c r="E1" s="3" t="s">
        <v>96</v>
      </c>
      <c r="F1" s="3" t="s">
        <v>123</v>
      </c>
      <c r="G1" s="69" t="s">
        <v>68</v>
      </c>
      <c r="H1" s="3" t="s">
        <v>176</v>
      </c>
      <c r="I1" s="3" t="s">
        <v>177</v>
      </c>
      <c r="J1" s="3" t="s">
        <v>71</v>
      </c>
      <c r="K1" s="3" t="s">
        <v>72</v>
      </c>
      <c r="L1" s="12"/>
      <c r="M1" s="13" t="s">
        <v>107</v>
      </c>
      <c r="N1" s="54" t="s">
        <v>70</v>
      </c>
      <c r="O1" s="55" t="s">
        <v>175</v>
      </c>
      <c r="P1" s="55" t="s">
        <v>123</v>
      </c>
      <c r="Q1" s="55" t="s">
        <v>96</v>
      </c>
      <c r="R1" s="55" t="s">
        <v>177</v>
      </c>
      <c r="S1" s="55" t="s">
        <v>74</v>
      </c>
      <c r="T1" s="55" t="s">
        <v>124</v>
      </c>
      <c r="U1" s="55" t="s">
        <v>109</v>
      </c>
      <c r="V1" s="56" t="s">
        <v>176</v>
      </c>
      <c r="W1" s="55" t="s">
        <v>174</v>
      </c>
      <c r="X1" s="57" t="s">
        <v>75</v>
      </c>
    </row>
    <row r="2" spans="1:24" ht="11.25">
      <c r="A2" s="4" t="s">
        <v>3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131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4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130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211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133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212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135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179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134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178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136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180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137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213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138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214</v>
      </c>
      <c r="B10" s="5" t="s">
        <v>181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73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215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132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216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182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183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184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78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139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141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140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143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141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146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142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139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143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140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144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2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0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145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145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142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146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229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2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76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229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77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95</v>
      </c>
      <c r="B31" s="38"/>
      <c r="C31" s="12"/>
      <c r="E31" s="4"/>
      <c r="F31" s="44"/>
    </row>
    <row r="32" spans="1:11" ht="23.25" thickBot="1">
      <c r="A32" s="2" t="s">
        <v>173</v>
      </c>
      <c r="B32" s="3" t="s">
        <v>174</v>
      </c>
      <c r="C32" s="3" t="s">
        <v>175</v>
      </c>
      <c r="D32" s="3" t="s">
        <v>124</v>
      </c>
      <c r="E32" s="3" t="s">
        <v>96</v>
      </c>
      <c r="F32" s="3" t="s">
        <v>123</v>
      </c>
      <c r="G32" s="69" t="s">
        <v>68</v>
      </c>
      <c r="H32" s="3" t="s">
        <v>176</v>
      </c>
      <c r="I32" s="3" t="s">
        <v>177</v>
      </c>
      <c r="J32" s="3" t="s">
        <v>71</v>
      </c>
      <c r="K32" s="3" t="s">
        <v>72</v>
      </c>
    </row>
    <row r="33" spans="1:11" ht="11.25">
      <c r="A33" s="4" t="s">
        <v>3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4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211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212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179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178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180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213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214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215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183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A1">
      <selection activeCell="C9" sqref="C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121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5232.803226342054</v>
      </c>
      <c r="D4" s="7">
        <f>'blk, drift &amp; conc calc'!D5</f>
        <v>4738.7206825118565</v>
      </c>
      <c r="E4" s="7">
        <f>'blk, drift &amp; conc calc'!E5</f>
        <v>8179.359290761376</v>
      </c>
      <c r="F4" s="7">
        <f>'blk, drift &amp; conc calc'!F5</f>
        <v>556.65</v>
      </c>
      <c r="G4" s="7">
        <f>'blk, drift &amp; conc calc'!G5</f>
        <v>9268.089910479883</v>
      </c>
      <c r="H4" s="7">
        <f>'blk, drift &amp; conc calc'!H5</f>
        <v>7739.144987692436</v>
      </c>
      <c r="I4" s="7">
        <f>'blk, drift &amp; conc calc'!I5</f>
        <v>4443.622564660695</v>
      </c>
      <c r="J4" s="7">
        <f>'blk, drift &amp; conc calc'!J5</f>
        <v>158.51</v>
      </c>
      <c r="K4" s="7">
        <f>'blk, drift &amp; conc calc'!K5</f>
        <v>17.208255741824434</v>
      </c>
      <c r="L4" s="7">
        <f>'blk, drift &amp; conc calc'!L5</f>
        <v>732.9562747557958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17.208255741824434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6520.555478584032</v>
      </c>
      <c r="D5" s="7">
        <f>'blk, drift &amp; conc calc'!D32</f>
        <v>6060.38</v>
      </c>
      <c r="E5" s="7">
        <f>'blk, drift &amp; conc calc'!E32</f>
        <v>10404.02</v>
      </c>
      <c r="F5" s="7">
        <f>'blk, drift &amp; conc calc'!F32</f>
        <v>655.17</v>
      </c>
      <c r="G5" s="7">
        <f>'blk, drift &amp; conc calc'!G32</f>
        <v>11163.242351155728</v>
      </c>
      <c r="H5" s="7">
        <f>'blk, drift &amp; conc calc'!H32</f>
        <v>10257.394675761461</v>
      </c>
      <c r="I5" s="7">
        <f>'blk, drift &amp; conc calc'!I32</f>
        <v>4782.134581704624</v>
      </c>
      <c r="J5" s="7">
        <f>'blk, drift &amp; conc calc'!J32</f>
        <v>102.46</v>
      </c>
      <c r="K5" s="7">
        <f>'blk, drift &amp; conc calc'!K32</f>
        <v>35.93026217114075</v>
      </c>
      <c r="L5" s="7">
        <f>'blk, drift &amp; conc calc'!L32</f>
        <v>703.385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12.299279498746866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147</v>
      </c>
      <c r="C9" s="7">
        <f>AVERAGE(C4:C5)</f>
        <v>5876.679352463043</v>
      </c>
      <c r="D9" s="7">
        <f>AVERAGE(D4:D5)</f>
        <v>5399.550341255928</v>
      </c>
      <c r="E9" s="7">
        <f>AVERAGE(E4:E5)</f>
        <v>9291.689645380688</v>
      </c>
      <c r="F9" s="7">
        <f aca="true" t="shared" si="0" ref="F9:V9">AVERAGE(F4:F5)</f>
        <v>605.91</v>
      </c>
      <c r="G9" s="7">
        <f t="shared" si="0"/>
        <v>10215.666130817805</v>
      </c>
      <c r="H9" s="7">
        <f t="shared" si="0"/>
        <v>8998.26983172695</v>
      </c>
      <c r="I9" s="7">
        <f t="shared" si="0"/>
        <v>4612.878573182659</v>
      </c>
      <c r="J9" s="7">
        <f t="shared" si="0"/>
        <v>130.48499999999999</v>
      </c>
      <c r="K9" s="7">
        <f t="shared" si="0"/>
        <v>26.569258956482592</v>
      </c>
      <c r="L9" s="7">
        <f t="shared" si="0"/>
        <v>718.170637377898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14.75376762028565</v>
      </c>
      <c r="U9" s="7">
        <f t="shared" si="0"/>
        <v>0</v>
      </c>
      <c r="V9" s="7">
        <f t="shared" si="0"/>
        <v>0</v>
      </c>
    </row>
    <row r="12" ht="11.25">
      <c r="B12" s="71" t="s">
        <v>226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2005-02-09T16:48:45Z</dcterms:modified>
  <cp:category/>
  <cp:version/>
  <cp:contentType/>
  <cp:contentStatus/>
</cp:coreProperties>
</file>