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225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<sst xmlns="http://schemas.openxmlformats.org/spreadsheetml/2006/main" count="7178" uniqueCount="1415">
  <si>
    <t xml:space="preserve">     2,127.78</t>
  </si>
  <si>
    <t xml:space="preserve">     2,119.79</t>
  </si>
  <si>
    <t>80r2  104-114 (2)</t>
  </si>
  <si>
    <t xml:space="preserve">       52.34</t>
  </si>
  <si>
    <t xml:space="preserve">       30.31</t>
  </si>
  <si>
    <t>-       28.63</t>
  </si>
  <si>
    <t xml:space="preserve">   453,373.45</t>
  </si>
  <si>
    <t xml:space="preserve">   458,432.41</t>
  </si>
  <si>
    <t xml:space="preserve">   436,781.55</t>
  </si>
  <si>
    <t xml:space="preserve">  4,627,697.55</t>
  </si>
  <si>
    <t xml:space="preserve">  4,161,677.83</t>
  </si>
  <si>
    <t xml:space="preserve">  4,357,672.45</t>
  </si>
  <si>
    <t xml:space="preserve">   295,934.61</t>
  </si>
  <si>
    <t xml:space="preserve">   272,835.82</t>
  </si>
  <si>
    <t xml:space="preserve">   288,070.38</t>
  </si>
  <si>
    <t xml:space="preserve">  2,461,564.98</t>
  </si>
  <si>
    <t xml:space="preserve">  2,468,325.54</t>
  </si>
  <si>
    <t xml:space="preserve">  2,525,542.31</t>
  </si>
  <si>
    <t xml:space="preserve">  2,087,979.18</t>
  </si>
  <si>
    <t xml:space="preserve">  2,088,217.00</t>
  </si>
  <si>
    <t xml:space="preserve">  2,198,101.53</t>
  </si>
  <si>
    <t xml:space="preserve">   417,890.38</t>
  </si>
  <si>
    <t xml:space="preserve">   396,983.38</t>
  </si>
  <si>
    <t xml:space="preserve">   441,222.60</t>
  </si>
  <si>
    <t xml:space="preserve">   108,275.58</t>
  </si>
  <si>
    <t xml:space="preserve">   102,559.92</t>
  </si>
  <si>
    <t xml:space="preserve">   107,050.29</t>
  </si>
  <si>
    <t xml:space="preserve">  4,298,085.82</t>
  </si>
  <si>
    <t xml:space="preserve">  4,197,547.67</t>
  </si>
  <si>
    <t xml:space="preserve">  4,111,893.91</t>
  </si>
  <si>
    <t xml:space="preserve">  4,435,298.45</t>
  </si>
  <si>
    <t xml:space="preserve">  4,335,258.72</t>
  </si>
  <si>
    <t xml:space="preserve">  4,481,207.53</t>
  </si>
  <si>
    <t xml:space="preserve">   170,956.54</t>
  </si>
  <si>
    <t xml:space="preserve">   157,918.40</t>
  </si>
  <si>
    <t xml:space="preserve">   153,438.58</t>
  </si>
  <si>
    <t xml:space="preserve">     2,616.52</t>
  </si>
  <si>
    <t xml:space="preserve">     2,699.39</t>
  </si>
  <si>
    <t xml:space="preserve">     2,830.36</t>
  </si>
  <si>
    <t>drift-5</t>
  </si>
  <si>
    <t xml:space="preserve">      370.85</t>
  </si>
  <si>
    <t xml:space="preserve">      253.61</t>
  </si>
  <si>
    <t xml:space="preserve">      375.12</t>
  </si>
  <si>
    <t xml:space="preserve">   477,802.36</t>
  </si>
  <si>
    <t xml:space="preserve">   464,295.25</t>
  </si>
  <si>
    <t xml:space="preserve">   466,130.90</t>
  </si>
  <si>
    <t xml:space="preserve">  4,854,246.66</t>
  </si>
  <si>
    <t xml:space="preserve">  4,996,710.53</t>
  </si>
  <si>
    <t xml:space="preserve">  4,963,730.59</t>
  </si>
  <si>
    <t xml:space="preserve">   451,010.76</t>
  </si>
  <si>
    <t xml:space="preserve">   448,669.51</t>
  </si>
  <si>
    <t xml:space="preserve">   452,912.79</t>
  </si>
  <si>
    <t xml:space="preserve">  4,697,806.84</t>
  </si>
  <si>
    <t xml:space="preserve">  4,739,976.10</t>
  </si>
  <si>
    <t xml:space="preserve">  4,470,102.87</t>
  </si>
  <si>
    <t xml:space="preserve">   792,970.52</t>
  </si>
  <si>
    <t xml:space="preserve">   807,554.43</t>
  </si>
  <si>
    <t xml:space="preserve">   796,231.41</t>
  </si>
  <si>
    <t>JGb-1 (Imai et al., 1995)</t>
  </si>
  <si>
    <t xml:space="preserve">    25,366.85</t>
  </si>
  <si>
    <t xml:space="preserve">    25,814.56</t>
  </si>
  <si>
    <t xml:space="preserve">    25,515.73</t>
  </si>
  <si>
    <t>dts-1-1</t>
  </si>
  <si>
    <t xml:space="preserve">        8.73</t>
  </si>
  <si>
    <t>-       16.81</t>
  </si>
  <si>
    <t xml:space="preserve">       44.06</t>
  </si>
  <si>
    <t xml:space="preserve">   396,341.84</t>
  </si>
  <si>
    <t xml:space="preserve">   376,271.25</t>
  </si>
  <si>
    <t xml:space="preserve">   369,179.03</t>
  </si>
  <si>
    <t xml:space="preserve">  3,898,161.50</t>
  </si>
  <si>
    <t xml:space="preserve">  3,868,372.44</t>
  </si>
  <si>
    <t xml:space="preserve">  4,041,477.22</t>
  </si>
  <si>
    <t xml:space="preserve">   317,283.72</t>
  </si>
  <si>
    <t xml:space="preserve">   310,012.92</t>
  </si>
  <si>
    <t xml:space="preserve">   291,245.04</t>
  </si>
  <si>
    <t xml:space="preserve">  2,821,929.56</t>
  </si>
  <si>
    <t xml:space="preserve">  3,283,012.65</t>
  </si>
  <si>
    <t xml:space="preserve">  3,147,407.49</t>
  </si>
  <si>
    <t xml:space="preserve">  5,252,593.52</t>
  </si>
  <si>
    <t xml:space="preserve">  4,962,284.66</t>
  </si>
  <si>
    <t xml:space="preserve">  5,208,912.82</t>
  </si>
  <si>
    <t xml:space="preserve">   374,569.08</t>
  </si>
  <si>
    <t xml:space="preserve">   390,233.17</t>
  </si>
  <si>
    <t xml:space="preserve">   370,049.92</t>
  </si>
  <si>
    <t xml:space="preserve">     2,791.00</t>
  </si>
  <si>
    <t xml:space="preserve">     2,947.87</t>
  </si>
  <si>
    <t xml:space="preserve">     2,618.82</t>
  </si>
  <si>
    <t xml:space="preserve">    62,895.31</t>
  </si>
  <si>
    <t xml:space="preserve">    60,455.37</t>
  </si>
  <si>
    <t xml:space="preserve">    61,731.57</t>
  </si>
  <si>
    <t xml:space="preserve">    66,039.86</t>
  </si>
  <si>
    <t xml:space="preserve">    67,785.03</t>
  </si>
  <si>
    <t xml:space="preserve">    67,515.13</t>
  </si>
  <si>
    <t xml:space="preserve">     4,376.91</t>
  </si>
  <si>
    <t xml:space="preserve">     4,545.79</t>
  </si>
  <si>
    <t xml:space="preserve">     4,587.70</t>
  </si>
  <si>
    <t xml:space="preserve">      206.59</t>
  </si>
  <si>
    <t xml:space="preserve">      155.45</t>
  </si>
  <si>
    <t xml:space="preserve">      125.05</t>
  </si>
  <si>
    <t>83r1  98-108</t>
  </si>
  <si>
    <t>-        6.84</t>
  </si>
  <si>
    <t>-        3.68</t>
  </si>
  <si>
    <t xml:space="preserve">       26.48</t>
  </si>
  <si>
    <t xml:space="preserve">   445,115.79</t>
  </si>
  <si>
    <t xml:space="preserve">   425,363.69</t>
  </si>
  <si>
    <t xml:space="preserve">   443,746.93</t>
  </si>
  <si>
    <t xml:space="preserve">  4,275,969.45</t>
  </si>
  <si>
    <t xml:space="preserve">  4,474,690.66</t>
  </si>
  <si>
    <t xml:space="preserve">  4,333,636.98</t>
  </si>
  <si>
    <t xml:space="preserve">   298,036.35</t>
  </si>
  <si>
    <t xml:space="preserve">   284,305.18</t>
  </si>
  <si>
    <t xml:space="preserve">   299,993.99</t>
  </si>
  <si>
    <t xml:space="preserve">  2,362,505.55</t>
  </si>
  <si>
    <t xml:space="preserve">  2,456,131.71</t>
  </si>
  <si>
    <t xml:space="preserve">  2,436,605.76</t>
  </si>
  <si>
    <t xml:space="preserve">  2,062,879.93</t>
  </si>
  <si>
    <t xml:space="preserve">  2,187,283.94</t>
  </si>
  <si>
    <t xml:space="preserve">  1,914,277.33</t>
  </si>
  <si>
    <t xml:space="preserve">   432,094.12</t>
  </si>
  <si>
    <t xml:space="preserve">   422,185.09</t>
  </si>
  <si>
    <t xml:space="preserve">   415,486.03</t>
  </si>
  <si>
    <t xml:space="preserve">   101,664.16</t>
  </si>
  <si>
    <t xml:space="preserve">   102,754.70</t>
  </si>
  <si>
    <t xml:space="preserve">   103,886.27</t>
  </si>
  <si>
    <t xml:space="preserve">  3,806,353.50</t>
  </si>
  <si>
    <t xml:space="preserve">  4,280,483.59</t>
  </si>
  <si>
    <t xml:space="preserve">  4,048,116.84</t>
  </si>
  <si>
    <t xml:space="preserve">  4,892,137.90</t>
  </si>
  <si>
    <t xml:space="preserve">  4,721,942.86</t>
  </si>
  <si>
    <t xml:space="preserve">  5,035,295.43</t>
  </si>
  <si>
    <t xml:space="preserve">   112,820.15</t>
  </si>
  <si>
    <t xml:space="preserve">   116,157.21</t>
  </si>
  <si>
    <t xml:space="preserve">   116,016.80</t>
  </si>
  <si>
    <t xml:space="preserve">     1,855.46</t>
  </si>
  <si>
    <t xml:space="preserve">     1,944.37</t>
  </si>
  <si>
    <t xml:space="preserve">     2,066.43</t>
  </si>
  <si>
    <t>83r2  32-42</t>
  </si>
  <si>
    <t xml:space="preserve">       36.84</t>
  </si>
  <si>
    <t xml:space="preserve">       41.36</t>
  </si>
  <si>
    <t xml:space="preserve">       16.10</t>
  </si>
  <si>
    <t xml:space="preserve">   390,471.85</t>
  </si>
  <si>
    <t xml:space="preserve">   399,386.31</t>
  </si>
  <si>
    <t xml:space="preserve">   441,536.29</t>
  </si>
  <si>
    <t xml:space="preserve">  4,066,955.08</t>
  </si>
  <si>
    <t xml:space="preserve">  4,102,954.50</t>
  </si>
  <si>
    <t xml:space="preserve">  4,279,468.36</t>
  </si>
  <si>
    <t xml:space="preserve">   296,078.75</t>
  </si>
  <si>
    <t xml:space="preserve">   298,325.59</t>
  </si>
  <si>
    <t xml:space="preserve">   298,403.91</t>
  </si>
  <si>
    <t xml:space="preserve">  2,435,052.13</t>
  </si>
  <si>
    <t xml:space="preserve">  2,621,295.75</t>
  </si>
  <si>
    <t xml:space="preserve">  2,741,015.95</t>
  </si>
  <si>
    <t xml:space="preserve">  2,374,540.61</t>
  </si>
  <si>
    <t xml:space="preserve">  2,421,247.82</t>
  </si>
  <si>
    <t xml:space="preserve">  2,313,939.88</t>
  </si>
  <si>
    <t xml:space="preserve">   401,125.39</t>
  </si>
  <si>
    <t xml:space="preserve">   412,641.50</t>
  </si>
  <si>
    <t xml:space="preserve">   430,156.63</t>
  </si>
  <si>
    <t xml:space="preserve">    95,480.64</t>
  </si>
  <si>
    <t xml:space="preserve">   102,121.01</t>
  </si>
  <si>
    <t xml:space="preserve">    99,188.60</t>
  </si>
  <si>
    <t xml:space="preserve">  3,562,990.04</t>
  </si>
  <si>
    <t xml:space="preserve">  3,822,180.37</t>
  </si>
  <si>
    <t xml:space="preserve">  3,774,701.03</t>
  </si>
  <si>
    <t xml:space="preserve">  4,634,746.84</t>
  </si>
  <si>
    <t xml:space="preserve">  4,484,168.86</t>
  </si>
  <si>
    <t xml:space="preserve">  4,440,134.97</t>
  </si>
  <si>
    <t xml:space="preserve">   152,450.43</t>
  </si>
  <si>
    <t xml:space="preserve">   160,656.42</t>
  </si>
  <si>
    <t xml:space="preserve">   163,994.17</t>
  </si>
  <si>
    <t xml:space="preserve">     2,035.58</t>
  </si>
  <si>
    <t xml:space="preserve">   373,771.85</t>
  </si>
  <si>
    <t xml:space="preserve">      896.72</t>
  </si>
  <si>
    <t xml:space="preserve">      953.31</t>
  </si>
  <si>
    <t xml:space="preserve">     1,067.79</t>
  </si>
  <si>
    <t>82r2  101-110</t>
  </si>
  <si>
    <t xml:space="preserve">       45.44</t>
  </si>
  <si>
    <t xml:space="preserve">       35.79</t>
  </si>
  <si>
    <t>-        1.92</t>
  </si>
  <si>
    <t xml:space="preserve">   401,838.31</t>
  </si>
  <si>
    <t xml:space="preserve">   433,960.16</t>
  </si>
  <si>
    <t xml:space="preserve">   424,282.43</t>
  </si>
  <si>
    <t xml:space="preserve">  3,774,899.95</t>
  </si>
  <si>
    <t xml:space="preserve">  4,206,240.42</t>
  </si>
  <si>
    <t xml:space="preserve">  4,055,628.91</t>
  </si>
  <si>
    <t xml:space="preserve">   324,969.03</t>
  </si>
  <si>
    <t xml:space="preserve">   337,553.17</t>
  </si>
  <si>
    <t xml:space="preserve">   332,917.04</t>
  </si>
  <si>
    <t xml:space="preserve">  2,696,963.21</t>
  </si>
  <si>
    <t xml:space="preserve">  2,894,993.26</t>
  </si>
  <si>
    <t xml:space="preserve">  2,791,238.97</t>
  </si>
  <si>
    <t xml:space="preserve">  2,257,409.31</t>
  </si>
  <si>
    <t xml:space="preserve">  2,226,348.47</t>
  </si>
  <si>
    <t xml:space="preserve">  2,193,365.85</t>
  </si>
  <si>
    <t xml:space="preserve">   423,303.26</t>
  </si>
  <si>
    <t xml:space="preserve">   420,076.06</t>
  </si>
  <si>
    <t xml:space="preserve">   427,585.53</t>
  </si>
  <si>
    <t xml:space="preserve">   115,651.60</t>
  </si>
  <si>
    <t xml:space="preserve">   110,083.75</t>
  </si>
  <si>
    <t xml:space="preserve">   110,237.26</t>
  </si>
  <si>
    <t xml:space="preserve">  3,878,340.67</t>
  </si>
  <si>
    <t xml:space="preserve">  3,850,487.37</t>
  </si>
  <si>
    <t xml:space="preserve">  3,768,905.39</t>
  </si>
  <si>
    <t xml:space="preserve">  4,080,938.03</t>
  </si>
  <si>
    <t xml:space="preserve">  4,055,866.66</t>
  </si>
  <si>
    <t xml:space="preserve">  4,152,191.53</t>
  </si>
  <si>
    <t xml:space="preserve">   205,275.44</t>
  </si>
  <si>
    <t xml:space="preserve">   215,898.45</t>
  </si>
  <si>
    <t xml:space="preserve">   203,300.53</t>
  </si>
  <si>
    <t xml:space="preserve">      738.88</t>
  </si>
  <si>
    <t xml:space="preserve">      613.45</t>
  </si>
  <si>
    <t xml:space="preserve">      636.67</t>
  </si>
  <si>
    <t>ja-3-1</t>
  </si>
  <si>
    <t xml:space="preserve">      144.85</t>
  </si>
  <si>
    <t xml:space="preserve">      116.43</t>
  </si>
  <si>
    <t xml:space="preserve">      171.97</t>
  </si>
  <si>
    <t xml:space="preserve">   585,758.49</t>
  </si>
  <si>
    <t xml:space="preserve">   595,423.06</t>
  </si>
  <si>
    <t xml:space="preserve">   519,979.25</t>
  </si>
  <si>
    <t xml:space="preserve">  5,889,232.31</t>
  </si>
  <si>
    <t xml:space="preserve">  5,683,418.49</t>
  </si>
  <si>
    <t xml:space="preserve">  5,837,104.26</t>
  </si>
  <si>
    <t xml:space="preserve">   270,067.84</t>
  </si>
  <si>
    <t xml:space="preserve">   271,471.74</t>
  </si>
  <si>
    <t xml:space="preserve">   277,851.52</t>
  </si>
  <si>
    <t xml:space="preserve">  2,516,796.91</t>
  </si>
  <si>
    <t xml:space="preserve">  2,473,444.83</t>
  </si>
  <si>
    <t xml:space="preserve">  2,415,564.56</t>
  </si>
  <si>
    <t xml:space="preserve">   405,702.05</t>
  </si>
  <si>
    <t xml:space="preserve">   389,401.80</t>
  </si>
  <si>
    <t xml:space="preserve">   390,185.70</t>
  </si>
  <si>
    <t xml:space="preserve">   564,367.47</t>
  </si>
  <si>
    <t xml:space="preserve">   586,052.15</t>
  </si>
  <si>
    <t xml:space="preserve">   594,799.15</t>
  </si>
  <si>
    <t xml:space="preserve">   385,174.34</t>
  </si>
  <si>
    <t xml:space="preserve">   374,937.67</t>
  </si>
  <si>
    <t xml:space="preserve">   381,523.84</t>
  </si>
  <si>
    <t xml:space="preserve">  2,409,271.33</t>
  </si>
  <si>
    <t xml:space="preserve">  2,296,108.57</t>
  </si>
  <si>
    <t xml:space="preserve">  2,267,897.77</t>
  </si>
  <si>
    <t xml:space="preserve">  5,255,811.15</t>
  </si>
  <si>
    <t xml:space="preserve">  5,296,796.61</t>
  </si>
  <si>
    <t xml:space="preserve">  5,452,087.29</t>
  </si>
  <si>
    <t xml:space="preserve">   682,154.72</t>
  </si>
  <si>
    <t xml:space="preserve">   668,137.89</t>
  </si>
  <si>
    <t xml:space="preserve">   676,256.52</t>
  </si>
  <si>
    <t xml:space="preserve">    68,398.77</t>
  </si>
  <si>
    <t xml:space="preserve">    68,847.08</t>
  </si>
  <si>
    <t xml:space="preserve">    67,006.43</t>
  </si>
  <si>
    <t>drift-4</t>
  </si>
  <si>
    <t xml:space="preserve">      368.95</t>
  </si>
  <si>
    <t xml:space="preserve">      260.59</t>
  </si>
  <si>
    <t xml:space="preserve">      331.32</t>
  </si>
  <si>
    <t xml:space="preserve">   486,126.39</t>
  </si>
  <si>
    <t xml:space="preserve">   483,514.44</t>
  </si>
  <si>
    <t xml:space="preserve">   469,575.24</t>
  </si>
  <si>
    <t xml:space="preserve">  4,685,068.53</t>
  </si>
  <si>
    <t xml:space="preserve">  4,962,598.08</t>
  </si>
  <si>
    <t xml:space="preserve">  4,912,229.28</t>
  </si>
  <si>
    <t xml:space="preserve">   443,723.89</t>
  </si>
  <si>
    <t xml:space="preserve">   440,513.18</t>
  </si>
  <si>
    <t xml:space="preserve">   415,657.35</t>
  </si>
  <si>
    <t xml:space="preserve">  4,639,132.59</t>
  </si>
  <si>
    <t xml:space="preserve">  4,451,260.87</t>
  </si>
  <si>
    <t xml:space="preserve">  4,523,757.23</t>
  </si>
  <si>
    <t xml:space="preserve">   816,163.89</t>
  </si>
  <si>
    <t xml:space="preserve">   800,857.02</t>
  </si>
  <si>
    <t xml:space="preserve">   798,574.38</t>
  </si>
  <si>
    <t xml:space="preserve">   478,031.97</t>
  </si>
  <si>
    <t xml:space="preserve">   477,909.09</t>
  </si>
  <si>
    <t xml:space="preserve">   498,336.20</t>
  </si>
  <si>
    <t xml:space="preserve">  1,610,993.20</t>
  </si>
  <si>
    <t xml:space="preserve">  1,552,370.99</t>
  </si>
  <si>
    <t xml:space="preserve">  1,620,470.45</t>
  </si>
  <si>
    <t xml:space="preserve">  4,283,686.34</t>
  </si>
  <si>
    <t xml:space="preserve">  4,081,168.20</t>
  </si>
  <si>
    <t xml:space="preserve">  3,898,389.70</t>
  </si>
  <si>
    <t xml:space="preserve">  4,688,300.31</t>
  </si>
  <si>
    <t xml:space="preserve">  4,554,375.44</t>
  </si>
  <si>
    <t xml:space="preserve">  4,692,195.77</t>
  </si>
  <si>
    <t xml:space="preserve">   512,798.97</t>
  </si>
  <si>
    <t xml:space="preserve">   490,444.33</t>
  </si>
  <si>
    <t xml:space="preserve">   458,244.00</t>
  </si>
  <si>
    <t xml:space="preserve">   190,495.02</t>
  </si>
  <si>
    <t xml:space="preserve">     3,610.02</t>
  </si>
  <si>
    <t xml:space="preserve">     3,840.44</t>
  </si>
  <si>
    <t xml:space="preserve">     3,857.49</t>
  </si>
  <si>
    <t>drift-3</t>
  </si>
  <si>
    <t xml:space="preserve">      402.97</t>
  </si>
  <si>
    <t xml:space="preserve">      296.81</t>
  </si>
  <si>
    <t xml:space="preserve">      270.43</t>
  </si>
  <si>
    <t xml:space="preserve">   488,737.28</t>
  </si>
  <si>
    <t xml:space="preserve">   482,277.19</t>
  </si>
  <si>
    <t xml:space="preserve">   472,609.02</t>
  </si>
  <si>
    <t xml:space="preserve">  4,772,085.62</t>
  </si>
  <si>
    <t xml:space="preserve">  4,920,272.35</t>
  </si>
  <si>
    <t xml:space="preserve">  4,640,584.42</t>
  </si>
  <si>
    <t xml:space="preserve">   423,673.88</t>
  </si>
  <si>
    <t xml:space="preserve">   456,948.42</t>
  </si>
  <si>
    <t xml:space="preserve">   429,405.82</t>
  </si>
  <si>
    <t xml:space="preserve">  4,689,094.51</t>
  </si>
  <si>
    <t xml:space="preserve">  4,694,065.76</t>
  </si>
  <si>
    <t xml:space="preserve">  4,476,514.68</t>
  </si>
  <si>
    <t xml:space="preserve">   776,197.84</t>
  </si>
  <si>
    <t xml:space="preserve">   789,618.88</t>
  </si>
  <si>
    <t xml:space="preserve">   795,792.40</t>
  </si>
  <si>
    <t xml:space="preserve">   465,756.43</t>
  </si>
  <si>
    <t xml:space="preserve">   486,739.63</t>
  </si>
  <si>
    <t xml:space="preserve">   488,817.13</t>
  </si>
  <si>
    <t xml:space="preserve">  1,588,234.40</t>
  </si>
  <si>
    <t xml:space="preserve">  1,465,923.83</t>
  </si>
  <si>
    <t xml:space="preserve">  1,620,613.91</t>
  </si>
  <si>
    <t xml:space="preserve">  3,991,635.32</t>
  </si>
  <si>
    <t xml:space="preserve">  3,878,266.80</t>
  </si>
  <si>
    <t xml:space="preserve">  4,130,350.36</t>
  </si>
  <si>
    <t xml:space="preserve">  4,653,736.62</t>
  </si>
  <si>
    <t xml:space="preserve">  4,584,181.87</t>
  </si>
  <si>
    <t xml:space="preserve">  4,416,698.61</t>
  </si>
  <si>
    <t xml:space="preserve">   478,714.92</t>
  </si>
  <si>
    <t xml:space="preserve">   442,395.78</t>
  </si>
  <si>
    <t xml:space="preserve">   460,985.87</t>
  </si>
  <si>
    <t xml:space="preserve">    25,501.61</t>
  </si>
  <si>
    <t xml:space="preserve">    23,374.00</t>
  </si>
  <si>
    <t xml:space="preserve">    25,037.50</t>
  </si>
  <si>
    <t>80r2  104-114 (1)</t>
  </si>
  <si>
    <t xml:space="preserve">       65.78</t>
  </si>
  <si>
    <t>-       33.81</t>
  </si>
  <si>
    <t xml:space="preserve">        9.96</t>
  </si>
  <si>
    <t xml:space="preserve">   432,855.66</t>
  </si>
  <si>
    <t xml:space="preserve">   435,096.97</t>
  </si>
  <si>
    <t xml:space="preserve">   419,524.88</t>
  </si>
  <si>
    <t xml:space="preserve">  4,401,666.33</t>
  </si>
  <si>
    <t xml:space="preserve">  4,480,059.12</t>
  </si>
  <si>
    <t xml:space="preserve">  4,334,086.98</t>
  </si>
  <si>
    <t xml:space="preserve">   285,881.28</t>
  </si>
  <si>
    <t xml:space="preserve">   289,651.21</t>
  </si>
  <si>
    <t xml:space="preserve">   250,038.99</t>
  </si>
  <si>
    <t xml:space="preserve">  2,303,932.61</t>
  </si>
  <si>
    <t xml:space="preserve">  2,328,165.16</t>
  </si>
  <si>
    <t xml:space="preserve">  2,381,760.12</t>
  </si>
  <si>
    <t xml:space="preserve">  1,907,465.44</t>
  </si>
  <si>
    <t xml:space="preserve">  2,071,211.64</t>
  </si>
  <si>
    <t xml:space="preserve">  2,150,428.45</t>
  </si>
  <si>
    <t xml:space="preserve">   427,665.64</t>
  </si>
  <si>
    <t xml:space="preserve">   428,076.01</t>
  </si>
  <si>
    <t xml:space="preserve">   430,380.64</t>
  </si>
  <si>
    <t xml:space="preserve">   106,656.16</t>
  </si>
  <si>
    <t xml:space="preserve">   110,079.44</t>
  </si>
  <si>
    <t xml:space="preserve">   108,527.33</t>
  </si>
  <si>
    <t xml:space="preserve">  4,086,217.48</t>
  </si>
  <si>
    <t xml:space="preserve">  4,084,220.55</t>
  </si>
  <si>
    <t xml:space="preserve">  3,754,700.40</t>
  </si>
  <si>
    <t xml:space="preserve">  4,204,274.31</t>
  </si>
  <si>
    <t xml:space="preserve">  4,186,129.27</t>
  </si>
  <si>
    <t xml:space="preserve">  4,258,914.88</t>
  </si>
  <si>
    <t xml:space="preserve">   158,764.03</t>
  </si>
  <si>
    <t xml:space="preserve">   152,387.19</t>
  </si>
  <si>
    <t xml:space="preserve">   158,275.93</t>
  </si>
  <si>
    <t xml:space="preserve">     2,448.06</t>
  </si>
  <si>
    <t xml:space="preserve">     2,611.64</t>
  </si>
  <si>
    <t xml:space="preserve">     2,496.27</t>
  </si>
  <si>
    <t>81r3  33-43</t>
  </si>
  <si>
    <t xml:space="preserve">       20.05</t>
  </si>
  <si>
    <t>-        6.39</t>
  </si>
  <si>
    <t xml:space="preserve">       45.08</t>
  </si>
  <si>
    <t xml:space="preserve">   478,194.77</t>
  </si>
  <si>
    <t xml:space="preserve">   471,050.55</t>
  </si>
  <si>
    <t xml:space="preserve">   482,192.96</t>
  </si>
  <si>
    <t xml:space="preserve">  4,711,123.25</t>
  </si>
  <si>
    <t xml:space="preserve">  5,006,393.62</t>
  </si>
  <si>
    <t xml:space="preserve">  4,667,790.81</t>
  </si>
  <si>
    <t xml:space="preserve">   311,344.94</t>
  </si>
  <si>
    <t xml:space="preserve">   307,446.63</t>
  </si>
  <si>
    <t xml:space="preserve">   296,699.49</t>
  </si>
  <si>
    <t xml:space="preserve">  2,181,127.77</t>
  </si>
  <si>
    <t xml:space="preserve">  2,171,641.88</t>
  </si>
  <si>
    <t xml:space="preserve">  2,201,471.21</t>
  </si>
  <si>
    <t xml:space="preserve">  1,238,465.07</t>
  </si>
  <si>
    <t xml:space="preserve">  1,261,524.07</t>
  </si>
  <si>
    <t xml:space="preserve">  1,223,785.04</t>
  </si>
  <si>
    <t xml:space="preserve">   491,593.92</t>
  </si>
  <si>
    <t xml:space="preserve">   472,638.57</t>
  </si>
  <si>
    <t xml:space="preserve">   463,180.03</t>
  </si>
  <si>
    <t xml:space="preserve">   151,489.87</t>
  </si>
  <si>
    <t xml:space="preserve">   143,543.68</t>
  </si>
  <si>
    <t xml:space="preserve">   147,734.47</t>
  </si>
  <si>
    <t xml:space="preserve">  4,927,689.37</t>
  </si>
  <si>
    <t xml:space="preserve">  5,020,384.53</t>
  </si>
  <si>
    <t xml:space="preserve">  4,996,531.06</t>
  </si>
  <si>
    <t xml:space="preserve">  4,817,310.23</t>
  </si>
  <si>
    <t xml:space="preserve">  4,658,090.49</t>
  </si>
  <si>
    <t xml:space="preserve">  4,753,571.23</t>
  </si>
  <si>
    <t xml:space="preserve">   370,141.83</t>
  </si>
  <si>
    <t xml:space="preserve">   344,460.91</t>
  </si>
  <si>
    <t xml:space="preserve">   373,826.87</t>
  </si>
  <si>
    <t xml:space="preserve">   374,143.74</t>
  </si>
  <si>
    <t xml:space="preserve">     1,163.83</t>
  </si>
  <si>
    <t xml:space="preserve">     1,210.97</t>
  </si>
  <si>
    <t xml:space="preserve">     1,233.87</t>
  </si>
  <si>
    <t>drift-2</t>
  </si>
  <si>
    <t xml:space="preserve">      324.78</t>
  </si>
  <si>
    <t xml:space="preserve">      321.18</t>
  </si>
  <si>
    <t xml:space="preserve">      310.72</t>
  </si>
  <si>
    <t xml:space="preserve">   484,116.91</t>
  </si>
  <si>
    <t xml:space="preserve">   449,395.14</t>
  </si>
  <si>
    <t xml:space="preserve">   494,208.13</t>
  </si>
  <si>
    <t xml:space="preserve">  4,444,992.77</t>
  </si>
  <si>
    <t xml:space="preserve">  4,586,172.74</t>
  </si>
  <si>
    <t xml:space="preserve">  4,762,451.46</t>
  </si>
  <si>
    <t xml:space="preserve">   389,049.32</t>
  </si>
  <si>
    <t xml:space="preserve">   409,874.17</t>
  </si>
  <si>
    <t xml:space="preserve">   453,009.98</t>
  </si>
  <si>
    <t xml:space="preserve">  4,612,360.70</t>
  </si>
  <si>
    <t xml:space="preserve">  4,768,326.64</t>
  </si>
  <si>
    <t xml:space="preserve">  4,714,873.54</t>
  </si>
  <si>
    <t xml:space="preserve">   761,428.60</t>
  </si>
  <si>
    <t xml:space="preserve">   743,634.08</t>
  </si>
  <si>
    <t xml:space="preserve">   821,314.62</t>
  </si>
  <si>
    <t xml:space="preserve">   487,222.23</t>
  </si>
  <si>
    <t xml:space="preserve">   471,347.36</t>
  </si>
  <si>
    <t xml:space="preserve">   502,781.80</t>
  </si>
  <si>
    <t xml:space="preserve">  1,500,507.91</t>
  </si>
  <si>
    <t xml:space="preserve">  1,528,494.25</t>
  </si>
  <si>
    <t xml:space="preserve">  1,493,394.79</t>
  </si>
  <si>
    <t xml:space="preserve">  4,028,900.48</t>
  </si>
  <si>
    <t xml:space="preserve">  4,050,794.73</t>
  </si>
  <si>
    <t xml:space="preserve">  3,807,251.06</t>
  </si>
  <si>
    <t xml:space="preserve">  4,385,507.75</t>
  </si>
  <si>
    <t xml:space="preserve">  4,728,518.69</t>
  </si>
  <si>
    <t xml:space="preserve">  4,575,229.35</t>
  </si>
  <si>
    <t xml:space="preserve">   491,417.86</t>
  </si>
  <si>
    <t xml:space="preserve">   461,619.08</t>
  </si>
  <si>
    <t xml:space="preserve">   466,767.85</t>
  </si>
  <si>
    <t xml:space="preserve">    24,592.09</t>
  </si>
  <si>
    <t xml:space="preserve">    24,270.33</t>
  </si>
  <si>
    <t xml:space="preserve">    24,640.97</t>
  </si>
  <si>
    <t>jp-1-1</t>
  </si>
  <si>
    <t>-        2.59</t>
  </si>
  <si>
    <t xml:space="preserve">       33.07</t>
  </si>
  <si>
    <t xml:space="preserve">       23.52</t>
  </si>
  <si>
    <t xml:space="preserve">   421,807.04</t>
  </si>
  <si>
    <t xml:space="preserve">   407,697.71</t>
  </si>
  <si>
    <t xml:space="preserve">   404,609.85</t>
  </si>
  <si>
    <t xml:space="preserve">  4,135,861.82</t>
  </si>
  <si>
    <t xml:space="preserve">  4,022,909.43</t>
  </si>
  <si>
    <t xml:space="preserve">  4,143,094.88</t>
  </si>
  <si>
    <t xml:space="preserve">   314,201.03</t>
  </si>
  <si>
    <t xml:space="preserve">   303,682.32</t>
  </si>
  <si>
    <t xml:space="preserve">   315,310.48</t>
  </si>
  <si>
    <t xml:space="preserve">  3,076,787.65</t>
  </si>
  <si>
    <t xml:space="preserve">  3,024,803.53</t>
  </si>
  <si>
    <t xml:space="preserve">  3,171,134.52</t>
  </si>
  <si>
    <t xml:space="preserve">  4,663,283.88</t>
  </si>
  <si>
    <t xml:space="preserve">  4,846,668.94</t>
  </si>
  <si>
    <t xml:space="preserve">  4,979,557.37</t>
  </si>
  <si>
    <t xml:space="preserve">   423,087.69</t>
  </si>
  <si>
    <t xml:space="preserve">   406,949.27</t>
  </si>
  <si>
    <t xml:space="preserve">   394,064.68</t>
  </si>
  <si>
    <t xml:space="preserve">     2,847.25</t>
  </si>
  <si>
    <t xml:space="preserve">     2,633.22</t>
  </si>
  <si>
    <t xml:space="preserve">     3,291.81</t>
  </si>
  <si>
    <t xml:space="preserve">   211,843.55</t>
  </si>
  <si>
    <t xml:space="preserve">   205,312.64</t>
  </si>
  <si>
    <t xml:space="preserve">   209,178.19</t>
  </si>
  <si>
    <t xml:space="preserve">   226,117.49</t>
  </si>
  <si>
    <t xml:space="preserve">   233,370.38</t>
  </si>
  <si>
    <t xml:space="preserve">   221,736.70</t>
  </si>
  <si>
    <t xml:space="preserve">     7,684.54</t>
  </si>
  <si>
    <t xml:space="preserve">     7,636.68</t>
  </si>
  <si>
    <t xml:space="preserve">     7,586.44</t>
  </si>
  <si>
    <t xml:space="preserve">      225.44</t>
  </si>
  <si>
    <t xml:space="preserve">      338.48</t>
  </si>
  <si>
    <t xml:space="preserve">      390.74</t>
  </si>
  <si>
    <t>80r2  19-28</t>
  </si>
  <si>
    <t xml:space="preserve">        7.03</t>
  </si>
  <si>
    <t xml:space="preserve">       30.30</t>
  </si>
  <si>
    <t xml:space="preserve">       74.02</t>
  </si>
  <si>
    <t xml:space="preserve">   434,590.48</t>
  </si>
  <si>
    <t xml:space="preserve">   449,660.64</t>
  </si>
  <si>
    <t xml:space="preserve">   446,774.16</t>
  </si>
  <si>
    <t xml:space="preserve">  4,311,666.91</t>
  </si>
  <si>
    <t xml:space="preserve">  4,118,042.28</t>
  </si>
  <si>
    <t xml:space="preserve">  4,560,911.59</t>
  </si>
  <si>
    <t xml:space="preserve">   264,326.57</t>
  </si>
  <si>
    <t xml:space="preserve">   255,246.46</t>
  </si>
  <si>
    <t xml:space="preserve">   241,216.74</t>
  </si>
  <si>
    <t xml:space="preserve">  2,160,657.63</t>
  </si>
  <si>
    <t xml:space="preserve">  2,147,671.10</t>
  </si>
  <si>
    <t xml:space="preserve">  2,244,044.18</t>
  </si>
  <si>
    <t xml:space="preserve">  1,927,083.26</t>
  </si>
  <si>
    <t xml:space="preserve">  2,021,437.53</t>
  </si>
  <si>
    <t xml:space="preserve">  1,952,226.93</t>
  </si>
  <si>
    <t xml:space="preserve">   446,051.96</t>
  </si>
  <si>
    <t xml:space="preserve">   442,094.94</t>
  </si>
  <si>
    <t xml:space="preserve">   446,657.17</t>
  </si>
  <si>
    <t xml:space="preserve">    92,662.38</t>
  </si>
  <si>
    <t xml:space="preserve">    89,386.99</t>
  </si>
  <si>
    <t xml:space="preserve">    91,082.28</t>
  </si>
  <si>
    <t xml:space="preserve">  4,223,527.57</t>
  </si>
  <si>
    <t xml:space="preserve">  3,932,625.32</t>
  </si>
  <si>
    <t xml:space="preserve">  3,955,294.10</t>
  </si>
  <si>
    <t xml:space="preserve">  5,595,836.19</t>
  </si>
  <si>
    <t xml:space="preserve">  5,649,382.89</t>
  </si>
  <si>
    <t xml:space="preserve">  5,619,455.02</t>
  </si>
  <si>
    <t xml:space="preserve">   195,712.26</t>
  </si>
  <si>
    <t xml:space="preserve">   191,051.16</t>
  </si>
  <si>
    <t>JGb-1 (2)</t>
  </si>
  <si>
    <t>Drift (8)</t>
  </si>
  <si>
    <t>P 178.229</t>
  </si>
  <si>
    <t>Analysis report from: 23.01.2005             Run: 305majors1</t>
  </si>
  <si>
    <t>305ROCK</t>
  </si>
  <si>
    <t>drift-1</t>
  </si>
  <si>
    <t xml:space="preserve">      356.45</t>
  </si>
  <si>
    <t xml:space="preserve">      268.25</t>
  </si>
  <si>
    <t xml:space="preserve">      347.60</t>
  </si>
  <si>
    <t xml:space="preserve">   445,156.45</t>
  </si>
  <si>
    <t xml:space="preserve">   446,936.34</t>
  </si>
  <si>
    <t xml:space="preserve">   486,129.32</t>
  </si>
  <si>
    <t xml:space="preserve">  5,043,024.60</t>
  </si>
  <si>
    <t xml:space="preserve">  4,851,188.03</t>
  </si>
  <si>
    <t xml:space="preserve">  4,968,037.16</t>
  </si>
  <si>
    <t xml:space="preserve">   443,960.79</t>
  </si>
  <si>
    <t xml:space="preserve">   444,050.72</t>
  </si>
  <si>
    <t xml:space="preserve">   440,438.22</t>
  </si>
  <si>
    <t xml:space="preserve">  4,617,308.29</t>
  </si>
  <si>
    <t xml:space="preserve">  4,412,418.36</t>
  </si>
  <si>
    <t xml:space="preserve">  4,688,882.98</t>
  </si>
  <si>
    <t xml:space="preserve">   801,320.83</t>
  </si>
  <si>
    <t xml:space="preserve">   811,246.44</t>
  </si>
  <si>
    <t xml:space="preserve">   807,850.04</t>
  </si>
  <si>
    <t xml:space="preserve">   454,801.29</t>
  </si>
  <si>
    <t xml:space="preserve">   499,647.85</t>
  </si>
  <si>
    <t xml:space="preserve">   490,009.68</t>
  </si>
  <si>
    <t xml:space="preserve">  1,617,066.94</t>
  </si>
  <si>
    <t xml:space="preserve">  1,626,039.75</t>
  </si>
  <si>
    <t xml:space="preserve">  1,560,763.56</t>
  </si>
  <si>
    <t xml:space="preserve">  3,985,537.27</t>
  </si>
  <si>
    <t xml:space="preserve">  4,077,544.31</t>
  </si>
  <si>
    <t xml:space="preserve">  4,044,466.42</t>
  </si>
  <si>
    <t xml:space="preserve">  4,545,439.65</t>
  </si>
  <si>
    <t xml:space="preserve">  4,642,420.09</t>
  </si>
  <si>
    <t xml:space="preserve">  4,578,449.31</t>
  </si>
  <si>
    <t xml:space="preserve">   466,894.69</t>
  </si>
  <si>
    <t xml:space="preserve">   454,805.13</t>
  </si>
  <si>
    <t xml:space="preserve">   466,377.64</t>
  </si>
  <si>
    <t xml:space="preserve">    24,017.47</t>
  </si>
  <si>
    <t xml:space="preserve">    24,434.15</t>
  </si>
  <si>
    <t xml:space="preserve">    23,943.39</t>
  </si>
  <si>
    <t>blank-1</t>
  </si>
  <si>
    <t xml:space="preserve">        3.89</t>
  </si>
  <si>
    <t xml:space="preserve">       28.55</t>
  </si>
  <si>
    <t xml:space="preserve">       37.17</t>
  </si>
  <si>
    <t xml:space="preserve">     1,074.70</t>
  </si>
  <si>
    <t xml:space="preserve">     1,078.13</t>
  </si>
  <si>
    <t xml:space="preserve">     1,082.59</t>
  </si>
  <si>
    <t xml:space="preserve">     8,150.04</t>
  </si>
  <si>
    <t xml:space="preserve">     7,891.22</t>
  </si>
  <si>
    <t xml:space="preserve">     8,399.71</t>
  </si>
  <si>
    <t xml:space="preserve">    22,354.45</t>
  </si>
  <si>
    <t xml:space="preserve">    21,982.92</t>
  </si>
  <si>
    <t xml:space="preserve">    22,313.42</t>
  </si>
  <si>
    <t xml:space="preserve">    18,687.37</t>
  </si>
  <si>
    <t xml:space="preserve">    22,482.66</t>
  </si>
  <si>
    <t xml:space="preserve">    22,171.08</t>
  </si>
  <si>
    <t xml:space="preserve">      379.72</t>
  </si>
  <si>
    <t xml:space="preserve">      378.25</t>
  </si>
  <si>
    <t xml:space="preserve">      328.25</t>
  </si>
  <si>
    <t xml:space="preserve">     1,004.94</t>
  </si>
  <si>
    <t xml:space="preserve">     1,036.31</t>
  </si>
  <si>
    <t xml:space="preserve">     1,041.33</t>
  </si>
  <si>
    <t xml:space="preserve">      800.22</t>
  </si>
  <si>
    <t xml:space="preserve">      597.36</t>
  </si>
  <si>
    <t xml:space="preserve">      778.73</t>
  </si>
  <si>
    <t xml:space="preserve">    16,938.48</t>
  </si>
  <si>
    <t xml:space="preserve">    16,242.29</t>
  </si>
  <si>
    <t xml:space="preserve">    15,578.62</t>
  </si>
  <si>
    <t xml:space="preserve">     7,217.89</t>
  </si>
  <si>
    <t xml:space="preserve">     6,332.95</t>
  </si>
  <si>
    <t xml:space="preserve">     8,387.51</t>
  </si>
  <si>
    <t xml:space="preserve">     2,843.00</t>
  </si>
  <si>
    <t xml:space="preserve">     2,628.57</t>
  </si>
  <si>
    <t xml:space="preserve">     2,836.88</t>
  </si>
  <si>
    <t xml:space="preserve">       48.33</t>
  </si>
  <si>
    <t xml:space="preserve">      112.04</t>
  </si>
  <si>
    <t xml:space="preserve">      136.74</t>
  </si>
  <si>
    <t>bir-1-1</t>
  </si>
  <si>
    <t xml:space="preserve">       40.82</t>
  </si>
  <si>
    <t xml:space="preserve">       19.88</t>
  </si>
  <si>
    <t xml:space="preserve">       10.86</t>
  </si>
  <si>
    <t xml:space="preserve">   443,188.69</t>
  </si>
  <si>
    <t xml:space="preserve">   408,109.27</t>
  </si>
  <si>
    <t xml:space="preserve">   450,542.23</t>
  </si>
  <si>
    <t xml:space="preserve">  4,684,205.36</t>
  </si>
  <si>
    <t xml:space="preserve">  4,552,568.31</t>
  </si>
  <si>
    <t xml:space="preserve">  4,630,768.60</t>
  </si>
  <si>
    <t xml:space="preserve">   443,651.46</t>
  </si>
  <si>
    <t xml:space="preserve">   448,744.01</t>
  </si>
  <si>
    <t xml:space="preserve">   454,254.48</t>
  </si>
  <si>
    <t xml:space="preserve">  4,431,886.45</t>
  </si>
  <si>
    <t xml:space="preserve">  4,265,274.27</t>
  </si>
  <si>
    <t xml:space="preserve">  4,140,945.85</t>
  </si>
  <si>
    <t xml:space="preserve">  1,033,771.76</t>
  </si>
  <si>
    <t xml:space="preserve">  1,015,135.65</t>
  </si>
  <si>
    <t xml:space="preserve">  1,045,913.25</t>
  </si>
  <si>
    <t xml:space="preserve">   467,510.85</t>
  </si>
  <si>
    <t xml:space="preserve">   474,042.64</t>
  </si>
  <si>
    <t xml:space="preserve">   458,627.50</t>
  </si>
  <si>
    <t xml:space="preserve">   573,624.87</t>
  </si>
  <si>
    <t xml:space="preserve">   561,066.36</t>
  </si>
  <si>
    <t xml:space="preserve">   566,689.82</t>
  </si>
  <si>
    <t xml:space="preserve">  4,451,987.66</t>
  </si>
  <si>
    <t xml:space="preserve">  4,315,976.68</t>
  </si>
  <si>
    <t xml:space="preserve">  4,662,590.37</t>
  </si>
  <si>
    <t xml:space="preserve">  5,116,051.40</t>
  </si>
  <si>
    <t xml:space="preserve">  5,350,800.15</t>
  </si>
  <si>
    <t xml:space="preserve">  5,235,881.63</t>
  </si>
  <si>
    <t xml:space="preserve">   361,632.99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</si>
  <si>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</si>
  <si>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</si>
  <si>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</si>
  <si>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</si>
  <si>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</si>
  <si>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</si>
  <si>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</si>
  <si>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</si>
  <si>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</si>
  <si>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</si>
  <si>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</si>
  <si>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</si>
  <si>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</si>
  <si>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</si>
  <si>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</si>
  <si>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</si>
  <si>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</si>
  <si>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</si>
  <si>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</si>
  <si>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</si>
  <si>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</si>
  <si>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</si>
  <si>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</si>
  <si>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</si>
  <si>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</si>
  <si>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</si>
  <si>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</si>
  <si>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</si>
  <si>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</si>
  <si>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</si>
  <si>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</si>
  <si>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</si>
  <si>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</si>
  <si>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</si>
  <si>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</si>
  <si>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</si>
  <si>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</si>
  <si>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</si>
  <si>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</si>
  <si>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</si>
  <si>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</si>
  <si>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</si>
  <si>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</si>
  <si>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</si>
  <si>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</si>
  <si>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</si>
  <si>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</si>
  <si>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</si>
  <si>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</si>
  <si>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</si>
  <si>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</si>
  <si>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</si>
  <si>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</si>
  <si>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</si>
  <si>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</si>
  <si>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</si>
  <si>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</si>
  <si>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</si>
  <si>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</si>
  <si>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</si>
  <si>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</si>
  <si>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</si>
  <si>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</si>
  <si>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</si>
  <si>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</si>
  <si>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</si>
  <si>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</si>
  <si>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</si>
  <si>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</si>
  <si>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</si>
  <si>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</si>
  <si>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</si>
  <si>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</si>
  <si>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</si>
  <si>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</si>
  <si>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</si>
  <si>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</si>
  <si>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t>K 766.490</t>
  </si>
  <si>
    <t>Ti 334.941</t>
  </si>
  <si>
    <t>Nb</t>
  </si>
  <si>
    <t>K2O</t>
  </si>
  <si>
    <t>TiO2</t>
  </si>
  <si>
    <t>Nebulizer :</t>
  </si>
  <si>
    <t>Meinhard</t>
  </si>
  <si>
    <t>Drift (1)</t>
  </si>
  <si>
    <t>Blank 1</t>
  </si>
  <si>
    <t>Drift (2)</t>
  </si>
  <si>
    <t>1309D80R2(18-28)</t>
  </si>
  <si>
    <t>Drift (3)</t>
  </si>
  <si>
    <t>1309D80R2(104-114)</t>
  </si>
  <si>
    <t>1309D81R3(33-43)</t>
  </si>
  <si>
    <t>1309D82R2(102-111)</t>
  </si>
  <si>
    <t>Drift (4)</t>
  </si>
  <si>
    <t>1309D83R1(98-107)</t>
  </si>
  <si>
    <t>1309D83R2(32-42)</t>
  </si>
  <si>
    <t>1309D80R2(104-114)(II)</t>
  </si>
  <si>
    <t>Drift (5)</t>
  </si>
  <si>
    <t>BIR-1 (2)</t>
  </si>
  <si>
    <t>1309D84R3(55-64)</t>
  </si>
  <si>
    <t>1309D85R2(115-124)</t>
  </si>
  <si>
    <t>JGb-1 (1)</t>
  </si>
  <si>
    <t>Drift (6)</t>
  </si>
  <si>
    <t>1309D86R3(102-110)</t>
  </si>
  <si>
    <t>1309D87R2(80-93)</t>
  </si>
  <si>
    <t>1309D88R4(30-40)</t>
  </si>
  <si>
    <t>Drift (7)</t>
  </si>
  <si>
    <t>Blank 2</t>
  </si>
  <si>
    <t xml:space="preserve">  4,393,798.29</t>
  </si>
  <si>
    <t xml:space="preserve">  4,348,966.30</t>
  </si>
  <si>
    <t xml:space="preserve">  3,883,681.94</t>
  </si>
  <si>
    <t xml:space="preserve">  4,925,236.88</t>
  </si>
  <si>
    <t xml:space="preserve">  3,914,951.99</t>
  </si>
  <si>
    <t xml:space="preserve">  4,519,011.67</t>
  </si>
  <si>
    <t xml:space="preserve">   513,876.79</t>
  </si>
  <si>
    <t xml:space="preserve">   544,049.39</t>
  </si>
  <si>
    <t xml:space="preserve">   480,498.95</t>
  </si>
  <si>
    <t xml:space="preserve">    26,493.01</t>
  </si>
  <si>
    <t xml:space="preserve">    27,009.96</t>
  </si>
  <si>
    <t xml:space="preserve">    25,855.09</t>
  </si>
  <si>
    <t>3</t>
  </si>
  <si>
    <t>Print Date: 23-01-2005</t>
  </si>
  <si>
    <t>Print Date: 06-12-2004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</si>
  <si>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</si>
  <si>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</si>
  <si>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</si>
  <si>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</si>
  <si>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</si>
  <si>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</si>
  <si>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</si>
  <si>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</si>
  <si>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</si>
  <si>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</si>
  <si>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</si>
  <si>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</si>
  <si>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</si>
  <si>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</si>
  <si>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</si>
  <si>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</si>
  <si>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</si>
  <si>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</si>
  <si>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</si>
  <si>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</si>
  <si>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</si>
  <si>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</si>
  <si>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</si>
  <si>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</si>
  <si>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</si>
  <si>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</si>
  <si>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</si>
  <si>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</si>
  <si>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</si>
  <si>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</si>
  <si>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</si>
  <si>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</si>
  <si>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</si>
  <si>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</si>
  <si>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</si>
  <si>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</si>
  <si>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</si>
  <si>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</si>
  <si>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</si>
  <si>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</si>
  <si>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</si>
  <si>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</si>
  <si>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</si>
  <si>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</si>
  <si>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</si>
  <si>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</si>
  <si>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</si>
  <si>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</si>
  <si>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</si>
  <si>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</si>
  <si>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</si>
  <si>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</si>
  <si>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</si>
  <si>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</si>
  <si>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</si>
  <si>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</si>
  <si>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</si>
  <si>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</si>
  <si>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</si>
  <si>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</si>
  <si>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</si>
  <si>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</si>
  <si>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</si>
  <si>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</si>
  <si>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</si>
  <si>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</si>
  <si>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</si>
  <si>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</si>
  <si>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</si>
  <si>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</si>
  <si>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</si>
  <si>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</si>
  <si>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</si>
  <si>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</si>
  <si>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</si>
  <si>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</si>
  <si>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</si>
  <si>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</si>
  <si>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</si>
  <si>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</si>
  <si>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</si>
  <si>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</si>
  <si>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</si>
  <si>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</si>
  <si>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</si>
  <si>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</si>
  <si>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</si>
  <si>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</si>
  <si>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</si>
  <si>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</si>
  <si>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</si>
  <si>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</si>
  <si>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</si>
  <si>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</si>
  <si>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</si>
  <si>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</si>
  <si>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</si>
  <si>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</si>
  <si>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</si>
  <si>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</si>
  <si>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</si>
  <si>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</si>
  <si>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</si>
  <si>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</si>
  <si>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</si>
  <si>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</si>
  <si>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</si>
  <si>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</si>
  <si>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</si>
  <si>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</si>
  <si>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-      100.00</t>
  </si>
  <si>
    <t xml:space="preserve">      275.00</t>
  </si>
  <si>
    <t xml:space="preserve">    18,702.30</t>
  </si>
  <si>
    <t xml:space="preserve">    18,879.12</t>
  </si>
  <si>
    <t xml:space="preserve">    19,097.84</t>
  </si>
  <si>
    <t xml:space="preserve">     6,153.21</t>
  </si>
  <si>
    <t xml:space="preserve">     7,588.01</t>
  </si>
  <si>
    <t xml:space="preserve">     8,182.15</t>
  </si>
  <si>
    <t xml:space="preserve">     3,055.97</t>
  </si>
  <si>
    <t xml:space="preserve">     3,074.10</t>
  </si>
  <si>
    <t xml:space="preserve">     2,955.62</t>
  </si>
  <si>
    <t xml:space="preserve">      155.00</t>
  </si>
  <si>
    <t xml:space="preserve">       49.19</t>
  </si>
  <si>
    <t xml:space="preserve">      263.70</t>
  </si>
  <si>
    <t>dts-1-2</t>
  </si>
  <si>
    <t>-       16.73</t>
  </si>
  <si>
    <t>-       16.49</t>
  </si>
  <si>
    <t>-        1.90</t>
  </si>
  <si>
    <t xml:space="preserve">   385,941.22</t>
  </si>
  <si>
    <t xml:space="preserve">   412,891.50</t>
  </si>
  <si>
    <t xml:space="preserve">   414,612.69</t>
  </si>
  <si>
    <t xml:space="preserve">  4,044,533.49</t>
  </si>
  <si>
    <t xml:space="preserve">  4,238,165.89</t>
  </si>
  <si>
    <t xml:space="preserve">  3,866,693.34</t>
  </si>
  <si>
    <t xml:space="preserve">   328,048.24</t>
  </si>
  <si>
    <t xml:space="preserve">   329,056.27</t>
  </si>
  <si>
    <t xml:space="preserve">   327,778.64</t>
  </si>
  <si>
    <t xml:space="preserve">  3,260,231.14</t>
  </si>
  <si>
    <t xml:space="preserve">  3,129,339.58</t>
  </si>
  <si>
    <t xml:space="preserve">  3,284,872.76</t>
  </si>
  <si>
    <t xml:space="preserve">  5,461,404.26</t>
  </si>
  <si>
    <t xml:space="preserve">  5,547,696.97</t>
  </si>
  <si>
    <t xml:space="preserve">  5,600,112.02</t>
  </si>
  <si>
    <t xml:space="preserve">   388,395.71</t>
  </si>
  <si>
    <t xml:space="preserve">   392,741.89</t>
  </si>
  <si>
    <t xml:space="preserve">   381,394.83</t>
  </si>
  <si>
    <t xml:space="preserve">     2,522.37</t>
  </si>
  <si>
    <t xml:space="preserve">     2,578.99</t>
  </si>
  <si>
    <t xml:space="preserve">     2,310.60</t>
  </si>
  <si>
    <t xml:space="preserve">    65,289.83</t>
  </si>
  <si>
    <t xml:space="preserve">    67,314.76</t>
  </si>
  <si>
    <t xml:space="preserve">    62,555.64</t>
  </si>
  <si>
    <t xml:space="preserve">    69,648.09</t>
  </si>
  <si>
    <t xml:space="preserve">    72,621.68</t>
  </si>
  <si>
    <t xml:space="preserve">    67,825.46</t>
  </si>
  <si>
    <t xml:space="preserve">     4,984.74</t>
  </si>
  <si>
    <t xml:space="preserve">     4,741.83</t>
  </si>
  <si>
    <t xml:space="preserve">     4,887.07</t>
  </si>
  <si>
    <t xml:space="preserve">      221.92</t>
  </si>
  <si>
    <t xml:space="preserve">      273.80</t>
  </si>
  <si>
    <t xml:space="preserve">      268.56</t>
  </si>
  <si>
    <t>jgb-1-2</t>
  </si>
  <si>
    <t xml:space="preserve">      110.23</t>
  </si>
  <si>
    <t xml:space="preserve">      114.21</t>
  </si>
  <si>
    <t xml:space="preserve">       36.58</t>
  </si>
  <si>
    <t xml:space="preserve">   458,664.10</t>
  </si>
  <si>
    <t xml:space="preserve">   446,094.54</t>
  </si>
  <si>
    <t xml:space="preserve">   436,731.75</t>
  </si>
  <si>
    <t xml:space="preserve">  4,519,297.05</t>
  </si>
  <si>
    <t xml:space="preserve">  4,504,403.47</t>
  </si>
  <si>
    <t xml:space="preserve">  4,564,203.04</t>
  </si>
  <si>
    <t xml:space="preserve">   468,309.66</t>
  </si>
  <si>
    <t xml:space="preserve">   510,488.96</t>
  </si>
  <si>
    <t xml:space="preserve">   523,249.61</t>
  </si>
  <si>
    <t xml:space="preserve">  6,304,827.55</t>
  </si>
  <si>
    <t xml:space="preserve">  5,977,228.04</t>
  </si>
  <si>
    <t xml:space="preserve">  5,993,453.29</t>
  </si>
  <si>
    <t xml:space="preserve">   908,966.36</t>
  </si>
  <si>
    <t xml:space="preserve">   889,668.01</t>
  </si>
  <si>
    <t xml:space="preserve">   881,554.40</t>
  </si>
  <si>
    <t xml:space="preserve">   431,373.26</t>
  </si>
  <si>
    <t xml:space="preserve">   442,548.85</t>
  </si>
  <si>
    <t xml:space="preserve">   420,879.39</t>
  </si>
  <si>
    <t xml:space="preserve">  1,025,313.24</t>
  </si>
  <si>
    <t xml:space="preserve">   999,417.54</t>
  </si>
  <si>
    <t xml:space="preserve">   929,169.42</t>
  </si>
  <si>
    <t xml:space="preserve">  4,298,450.20</t>
  </si>
  <si>
    <t xml:space="preserve">  4,438,782.36</t>
  </si>
  <si>
    <t xml:space="preserve">  4,461,137.70</t>
  </si>
  <si>
    <t xml:space="preserve">  6,330,869.28</t>
  </si>
  <si>
    <t xml:space="preserve">  6,462,193.16</t>
  </si>
  <si>
    <t xml:space="preserve">  6,265,091.80</t>
  </si>
  <si>
    <t xml:space="preserve">   284,763.35</t>
  </si>
  <si>
    <t xml:space="preserve">   286,039.83</t>
  </si>
  <si>
    <t xml:space="preserve">   297,574.95</t>
  </si>
  <si>
    <t xml:space="preserve">    12,261.49</t>
  </si>
  <si>
    <t xml:space="preserve">    11,895.24</t>
  </si>
  <si>
    <t xml:space="preserve">    11,476.35</t>
  </si>
  <si>
    <t>drift-8</t>
  </si>
  <si>
    <t xml:space="preserve">      365.09</t>
  </si>
  <si>
    <t xml:space="preserve">      394.52</t>
  </si>
  <si>
    <t xml:space="preserve">      421.10</t>
  </si>
  <si>
    <t xml:space="preserve">   513,721.35</t>
  </si>
  <si>
    <t xml:space="preserve">   475,428.82</t>
  </si>
  <si>
    <t xml:space="preserve">   482,085.52</t>
  </si>
  <si>
    <t xml:space="preserve">  4,826,967.58</t>
  </si>
  <si>
    <t xml:space="preserve">  4,915,232.01</t>
  </si>
  <si>
    <t xml:space="preserve">  5,043,069.29</t>
  </si>
  <si>
    <t xml:space="preserve">   483,004.83</t>
  </si>
  <si>
    <t xml:space="preserve">   473,508.37</t>
  </si>
  <si>
    <t xml:space="preserve">   471,197.30</t>
  </si>
  <si>
    <t xml:space="preserve">  4,766,623.76</t>
  </si>
  <si>
    <t xml:space="preserve">  4,778,853.16</t>
  </si>
  <si>
    <t xml:space="preserve">  4,163,996.21</t>
  </si>
  <si>
    <t xml:space="preserve">   804,877.60</t>
  </si>
  <si>
    <t xml:space="preserve">   822,844.51</t>
  </si>
  <si>
    <t xml:space="preserve">   840,955.23</t>
  </si>
  <si>
    <t xml:space="preserve">   485,596.29</t>
  </si>
  <si>
    <t xml:space="preserve">   450,608.10</t>
  </si>
  <si>
    <t xml:space="preserve">   500,246.01</t>
  </si>
  <si>
    <t xml:space="preserve">  1,717,367.94</t>
  </si>
  <si>
    <t xml:space="preserve">  1,707,124.61</t>
  </si>
  <si>
    <t xml:space="preserve">  1,612,624.47</t>
  </si>
  <si>
    <t xml:space="preserve">   465,835.94</t>
  </si>
  <si>
    <t xml:space="preserve">   116,050.56</t>
  </si>
  <si>
    <t xml:space="preserve">   115,459.32</t>
  </si>
  <si>
    <t xml:space="preserve">   110,418.98</t>
  </si>
  <si>
    <t xml:space="preserve">  4,545,257.95</t>
  </si>
  <si>
    <t xml:space="preserve">  4,584,418.75</t>
  </si>
  <si>
    <t xml:space="preserve">  4,745,086.53</t>
  </si>
  <si>
    <t xml:space="preserve">  5,173,545.85</t>
  </si>
  <si>
    <t xml:space="preserve">  5,169,694.83</t>
  </si>
  <si>
    <t xml:space="preserve">  5,312,390.94</t>
  </si>
  <si>
    <t xml:space="preserve">   232,625.12</t>
  </si>
  <si>
    <t xml:space="preserve">   231,707.86</t>
  </si>
  <si>
    <t xml:space="preserve">   222,652.04</t>
  </si>
  <si>
    <t xml:space="preserve">      938.05</t>
  </si>
  <si>
    <t xml:space="preserve">      710.56</t>
  </si>
  <si>
    <t xml:space="preserve">     1,063.31</t>
  </si>
  <si>
    <t>drift-7</t>
  </si>
  <si>
    <t xml:space="preserve">      362.00</t>
  </si>
  <si>
    <t xml:space="preserve">      352.51</t>
  </si>
  <si>
    <t xml:space="preserve">      355.35</t>
  </si>
  <si>
    <t xml:space="preserve">   481,320.54</t>
  </si>
  <si>
    <t xml:space="preserve">   493,277.67</t>
  </si>
  <si>
    <t xml:space="preserve">   503,311.02</t>
  </si>
  <si>
    <t xml:space="preserve">  5,062,974.60</t>
  </si>
  <si>
    <t xml:space="preserve">  5,061,002.86</t>
  </si>
  <si>
    <t xml:space="preserve">  4,918,867.74</t>
  </si>
  <si>
    <t xml:space="preserve">   433,439.54</t>
  </si>
  <si>
    <t xml:space="preserve">   456,676.16</t>
  </si>
  <si>
    <t xml:space="preserve">   463,081.58</t>
  </si>
  <si>
    <t xml:space="preserve">  4,902,678.23</t>
  </si>
  <si>
    <t xml:space="preserve">  4,795,103.13</t>
  </si>
  <si>
    <t xml:space="preserve">  4,818,539.00</t>
  </si>
  <si>
    <t xml:space="preserve">   783,865.72</t>
  </si>
  <si>
    <t xml:space="preserve">   860,814.05</t>
  </si>
  <si>
    <t xml:space="preserve">   822,600.60</t>
  </si>
  <si>
    <t xml:space="preserve">   510,910.14</t>
  </si>
  <si>
    <t xml:space="preserve">   468,821.97</t>
  </si>
  <si>
    <t xml:space="preserve">   492,524.10</t>
  </si>
  <si>
    <t xml:space="preserve">  1,633,289.37</t>
  </si>
  <si>
    <t xml:space="preserve">  1,673,407.63</t>
  </si>
  <si>
    <t xml:space="preserve">  1,708,490.66</t>
  </si>
  <si>
    <t xml:space="preserve">  4,406,189.15</t>
  </si>
  <si>
    <t xml:space="preserve">  3,910,271.77</t>
  </si>
  <si>
    <t xml:space="preserve">  4,384,383.83</t>
  </si>
  <si>
    <t xml:space="preserve">  4,760,661.61</t>
  </si>
  <si>
    <t xml:space="preserve">  4,547,430.30</t>
  </si>
  <si>
    <t xml:space="preserve">  3,169,994.50</t>
  </si>
  <si>
    <t xml:space="preserve">   507,258.70</t>
  </si>
  <si>
    <t xml:space="preserve">   505,458.22</t>
  </si>
  <si>
    <t xml:space="preserve">   516,034.93</t>
  </si>
  <si>
    <t xml:space="preserve">    26,403.75</t>
  </si>
  <si>
    <t xml:space="preserve">    25,617.90</t>
  </si>
  <si>
    <t xml:space="preserve">    25,605.73</t>
  </si>
  <si>
    <t>ja-3-2</t>
  </si>
  <si>
    <t xml:space="preserve">      173.50</t>
  </si>
  <si>
    <t xml:space="preserve">       59.51</t>
  </si>
  <si>
    <t xml:space="preserve">       94.66</t>
  </si>
  <si>
    <t xml:space="preserve">   590,996.38</t>
  </si>
  <si>
    <t xml:space="preserve">   599,835.09</t>
  </si>
  <si>
    <t xml:space="preserve">   568,496.64</t>
  </si>
  <si>
    <t xml:space="preserve">  6,307,598.11</t>
  </si>
  <si>
    <t xml:space="preserve">  6,073,221.15</t>
  </si>
  <si>
    <t xml:space="preserve">  6,380,486.68</t>
  </si>
  <si>
    <t xml:space="preserve">   280,131.06</t>
  </si>
  <si>
    <t xml:space="preserve">   288,192.32</t>
  </si>
  <si>
    <t xml:space="preserve">   290,622.95</t>
  </si>
  <si>
    <t xml:space="preserve">  2,503,624.28</t>
  </si>
  <si>
    <t xml:space="preserve">  2,535,334.90</t>
  </si>
  <si>
    <t xml:space="preserve">  2,405,895.91</t>
  </si>
  <si>
    <t xml:space="preserve">   428,797.74</t>
  </si>
  <si>
    <t xml:space="preserve">   428,405.87</t>
  </si>
  <si>
    <t xml:space="preserve">   400,960.81</t>
  </si>
  <si>
    <t xml:space="preserve">   604,930.32</t>
  </si>
  <si>
    <t xml:space="preserve">   625,837.84</t>
  </si>
  <si>
    <t xml:space="preserve">   626,214.05</t>
  </si>
  <si>
    <t xml:space="preserve">   392,487.92</t>
  </si>
  <si>
    <t xml:space="preserve">   402,909.99</t>
  </si>
  <si>
    <t xml:space="preserve">   256,575.00</t>
  </si>
  <si>
    <t xml:space="preserve">  2,307,835.88</t>
  </si>
  <si>
    <t xml:space="preserve">  2,268,875.10</t>
  </si>
  <si>
    <t xml:space="preserve">  1,437,525.00</t>
  </si>
  <si>
    <t xml:space="preserve">  5,182,931.02</t>
  </si>
  <si>
    <t xml:space="preserve">  2,755,306.66</t>
  </si>
  <si>
    <t xml:space="preserve">  5,212,614.09</t>
  </si>
  <si>
    <t xml:space="preserve">   706,352.94</t>
  </si>
  <si>
    <t xml:space="preserve">   734,823.63</t>
  </si>
  <si>
    <t xml:space="preserve">   700,280.22</t>
  </si>
  <si>
    <t xml:space="preserve">    71,742.35</t>
  </si>
  <si>
    <t xml:space="preserve">    68,640.82</t>
  </si>
  <si>
    <t xml:space="preserve">    72,477.76</t>
  </si>
  <si>
    <t>blank-2</t>
  </si>
  <si>
    <t xml:space="preserve">       49.93</t>
  </si>
  <si>
    <t xml:space="preserve">       69.82</t>
  </si>
  <si>
    <t xml:space="preserve">       30.97</t>
  </si>
  <si>
    <t xml:space="preserve">     1,098.01</t>
  </si>
  <si>
    <t xml:space="preserve">     1,105.39</t>
  </si>
  <si>
    <t xml:space="preserve">     1,056.19</t>
  </si>
  <si>
    <t xml:space="preserve">     8,681.08</t>
  </si>
  <si>
    <t xml:space="preserve">     8,922.65</t>
  </si>
  <si>
    <t xml:space="preserve">     8,538.32</t>
  </si>
  <si>
    <t xml:space="preserve">    20,280.87</t>
  </si>
  <si>
    <t xml:space="preserve">    20,004.64</t>
  </si>
  <si>
    <t xml:space="preserve">    20,355.81</t>
  </si>
  <si>
    <t xml:space="preserve">    18,415.52</t>
  </si>
  <si>
    <t xml:space="preserve">    20,482.16</t>
  </si>
  <si>
    <t xml:space="preserve">    19,597.27</t>
  </si>
  <si>
    <t xml:space="preserve">      200.61</t>
  </si>
  <si>
    <t xml:space="preserve">      228.96</t>
  </si>
  <si>
    <t xml:space="preserve">      219.97</t>
  </si>
  <si>
    <t xml:space="preserve">     1,081.28</t>
  </si>
  <si>
    <t xml:space="preserve">     1,110.25</t>
  </si>
  <si>
    <t xml:space="preserve">     1,056.76</t>
  </si>
  <si>
    <t xml:space="preserve">      774.15</t>
  </si>
  <si>
    <t xml:space="preserve">   439,883.55</t>
  </si>
  <si>
    <t xml:space="preserve">   452,378.68</t>
  </si>
  <si>
    <t xml:space="preserve">    73,245.79</t>
  </si>
  <si>
    <t xml:space="preserve">    70,934.13</t>
  </si>
  <si>
    <t xml:space="preserve">    72,018.65</t>
  </si>
  <si>
    <t xml:space="preserve">  4,309,759.76</t>
  </si>
  <si>
    <t xml:space="preserve">  4,121,729.19</t>
  </si>
  <si>
    <t xml:space="preserve">  4,090,795.53</t>
  </si>
  <si>
    <t xml:space="preserve">  6,488,524.92</t>
  </si>
  <si>
    <t xml:space="preserve">  6,554,086.40</t>
  </si>
  <si>
    <t xml:space="preserve">  6,470,691.14</t>
  </si>
  <si>
    <t xml:space="preserve">   291,784.84</t>
  </si>
  <si>
    <t xml:space="preserve">   304,535.62</t>
  </si>
  <si>
    <t xml:space="preserve">   296,114.79</t>
  </si>
  <si>
    <t xml:space="preserve">     2,715.15</t>
  </si>
  <si>
    <t xml:space="preserve">     2,980.68</t>
  </si>
  <si>
    <t xml:space="preserve">     2,888.78</t>
  </si>
  <si>
    <t>jp-1-2</t>
  </si>
  <si>
    <t>-        2.83</t>
  </si>
  <si>
    <t xml:space="preserve">       38.56</t>
  </si>
  <si>
    <t xml:space="preserve">       41.03</t>
  </si>
  <si>
    <t xml:space="preserve">   406,715.56</t>
  </si>
  <si>
    <t xml:space="preserve">   408,588.50</t>
  </si>
  <si>
    <t xml:space="preserve">   401,240.30</t>
  </si>
  <si>
    <t xml:space="preserve">  4,268,710.83</t>
  </si>
  <si>
    <t xml:space="preserve">  4,254,606.11</t>
  </si>
  <si>
    <t xml:space="preserve">  4,299,159.47</t>
  </si>
  <si>
    <t xml:space="preserve">   333,718.55</t>
  </si>
  <si>
    <t xml:space="preserve">   327,465.43</t>
  </si>
  <si>
    <t xml:space="preserve">   335,460.58</t>
  </si>
  <si>
    <t xml:space="preserve">  3,366,418.82</t>
  </si>
  <si>
    <t xml:space="preserve">  3,425,223.33</t>
  </si>
  <si>
    <t xml:space="preserve">  3,222,177.76</t>
  </si>
  <si>
    <t xml:space="preserve">  4,905,992.11</t>
  </si>
  <si>
    <t xml:space="preserve">  5,186,616.90</t>
  </si>
  <si>
    <t xml:space="preserve">  4,860,501.21</t>
  </si>
  <si>
    <t xml:space="preserve">   439,541.17</t>
  </si>
  <si>
    <t xml:space="preserve">   439,171.94</t>
  </si>
  <si>
    <t xml:space="preserve">   443,157.65</t>
  </si>
  <si>
    <t xml:space="preserve">     2,150.00</t>
  </si>
  <si>
    <t xml:space="preserve">     3,038.26</t>
  </si>
  <si>
    <t xml:space="preserve">     2,503.41</t>
  </si>
  <si>
    <t xml:space="preserve">   233,164.91</t>
  </si>
  <si>
    <t xml:space="preserve">   221,706.24</t>
  </si>
  <si>
    <t xml:space="preserve">   230,247.16</t>
  </si>
  <si>
    <t xml:space="preserve">   243,285.88</t>
  </si>
  <si>
    <t xml:space="preserve">   244,557.57</t>
  </si>
  <si>
    <t xml:space="preserve">   247,748.77</t>
  </si>
  <si>
    <t xml:space="preserve">     8,272.20</t>
  </si>
  <si>
    <t xml:space="preserve">     8,599.35</t>
  </si>
  <si>
    <t xml:space="preserve">     8,759.35</t>
  </si>
  <si>
    <t xml:space="preserve">      421.64</t>
  </si>
  <si>
    <t xml:space="preserve">      368.79</t>
  </si>
  <si>
    <t xml:space="preserve">      416.47</t>
  </si>
  <si>
    <t>87r2  80-93</t>
  </si>
  <si>
    <t xml:space="preserve">      152.05</t>
  </si>
  <si>
    <t xml:space="preserve">      112.29</t>
  </si>
  <si>
    <t xml:space="preserve">      152.22</t>
  </si>
  <si>
    <t xml:space="preserve">   431,225.35</t>
  </si>
  <si>
    <t xml:space="preserve">   473,072.49</t>
  </si>
  <si>
    <t xml:space="preserve">   477,676.34</t>
  </si>
  <si>
    <t xml:space="preserve">  3,893,503.66</t>
  </si>
  <si>
    <t xml:space="preserve">  4,717,576.62</t>
  </si>
  <si>
    <t xml:space="preserve">  4,805,516.38</t>
  </si>
  <si>
    <t xml:space="preserve">   938,443.34</t>
  </si>
  <si>
    <t xml:space="preserve">   977,856.73</t>
  </si>
  <si>
    <t xml:space="preserve">   991,133.13</t>
  </si>
  <si>
    <t xml:space="preserve">  4,915,882.26</t>
  </si>
  <si>
    <t xml:space="preserve">  5,487,453.94</t>
  </si>
  <si>
    <t xml:space="preserve">  5,772,695.93</t>
  </si>
  <si>
    <t xml:space="preserve">   823,830.91</t>
  </si>
  <si>
    <t xml:space="preserve">   777,090.15</t>
  </si>
  <si>
    <t xml:space="preserve">   789,006.65</t>
  </si>
  <si>
    <t xml:space="preserve">   473,680.13</t>
  </si>
  <si>
    <t xml:space="preserve">   457,747.46</t>
  </si>
  <si>
    <t xml:space="preserve">   480,315.21</t>
  </si>
  <si>
    <t xml:space="preserve">  3,703,278.70</t>
  </si>
  <si>
    <t xml:space="preserve">  3,865,551.29</t>
  </si>
  <si>
    <t xml:space="preserve">  3,808,690.98</t>
  </si>
  <si>
    <t xml:space="preserve">  4,346,604.80</t>
  </si>
  <si>
    <t xml:space="preserve">  4,041,149.96</t>
  </si>
  <si>
    <t xml:space="preserve">  4,203,270.05</t>
  </si>
  <si>
    <t xml:space="preserve">  3,574,893.46</t>
  </si>
  <si>
    <t xml:space="preserve">  3,529,039.35</t>
  </si>
  <si>
    <t xml:space="preserve">  3,477,791.00</t>
  </si>
  <si>
    <t xml:space="preserve">   557,656.56</t>
  </si>
  <si>
    <t xml:space="preserve">   582,448.77</t>
  </si>
  <si>
    <t xml:space="preserve">   532,179.10</t>
  </si>
  <si>
    <t xml:space="preserve">     1,683.87</t>
  </si>
  <si>
    <t xml:space="preserve">     1,769.61</t>
  </si>
  <si>
    <t xml:space="preserve">     1,981.14</t>
  </si>
  <si>
    <t>88r4  30-39</t>
  </si>
  <si>
    <t xml:space="preserve">       57.56</t>
  </si>
  <si>
    <t>-       35.91</t>
  </si>
  <si>
    <t xml:space="preserve">       48.75</t>
  </si>
  <si>
    <t xml:space="preserve">   484,366.60</t>
  </si>
  <si>
    <t xml:space="preserve">   473,656.14</t>
  </si>
  <si>
    <t xml:space="preserve">   453,873.69</t>
  </si>
  <si>
    <t xml:space="preserve">  4,740,288.19</t>
  </si>
  <si>
    <t xml:space="preserve">  4,842,262.94</t>
  </si>
  <si>
    <t xml:space="preserve">  4,711,748.90</t>
  </si>
  <si>
    <t xml:space="preserve">   285,493.09</t>
  </si>
  <si>
    <t xml:space="preserve">   293,901.76</t>
  </si>
  <si>
    <t xml:space="preserve">   295,624.35</t>
  </si>
  <si>
    <t xml:space="preserve">  2,299,410.18</t>
  </si>
  <si>
    <t xml:space="preserve">  2,394,812.16</t>
  </si>
  <si>
    <t xml:space="preserve">  2,412,034.97</t>
  </si>
  <si>
    <t xml:space="preserve">  2,091,712.94</t>
  </si>
  <si>
    <t xml:space="preserve">  2,066,352.66</t>
  </si>
  <si>
    <t xml:space="preserve">  1,993,534.24</t>
  </si>
  <si>
    <t xml:space="preserve">   474,899.02</t>
  </si>
  <si>
    <t xml:space="preserve">   469,977.73</t>
  </si>
  <si>
    <t xml:space="preserve">   449,915.35</t>
  </si>
  <si>
    <t xml:space="preserve">   430,890.09</t>
  </si>
  <si>
    <t xml:space="preserve">   455,723.63</t>
  </si>
  <si>
    <t xml:space="preserve">    91,225.98</t>
  </si>
  <si>
    <t xml:space="preserve">    89,935.99</t>
  </si>
  <si>
    <t xml:space="preserve">    94,979.56</t>
  </si>
  <si>
    <t xml:space="preserve">  4,029,824.49</t>
  </si>
  <si>
    <t xml:space="preserve">  3,980,263.03</t>
  </si>
  <si>
    <t xml:space="preserve">  3,993,968.44</t>
  </si>
  <si>
    <t xml:space="preserve">  4,747,176.47</t>
  </si>
  <si>
    <t xml:space="preserve">  4,828,937.39</t>
  </si>
  <si>
    <t xml:space="preserve">  4,998,224.49</t>
  </si>
  <si>
    <t xml:space="preserve">   131,323.56</t>
  </si>
  <si>
    <t xml:space="preserve">   140,708.83</t>
  </si>
  <si>
    <t xml:space="preserve">   138,328.59</t>
  </si>
  <si>
    <t xml:space="preserve">     1,678.04</t>
  </si>
  <si>
    <t xml:space="preserve">     1,627.14</t>
  </si>
  <si>
    <t xml:space="preserve">     1,589.64</t>
  </si>
  <si>
    <t>jgb-1-1</t>
  </si>
  <si>
    <t xml:space="preserve">       44.79</t>
  </si>
  <si>
    <t xml:space="preserve">       65.41</t>
  </si>
  <si>
    <t xml:space="preserve">      137.55</t>
  </si>
  <si>
    <t xml:space="preserve">   445,455.05</t>
  </si>
  <si>
    <t xml:space="preserve">   431,427.30</t>
  </si>
  <si>
    <t xml:space="preserve">   402,656.12</t>
  </si>
  <si>
    <t xml:space="preserve">  4,530,612.16</t>
  </si>
  <si>
    <t xml:space="preserve">  4,149,179.73</t>
  </si>
  <si>
    <t xml:space="preserve">  4,158,714.65</t>
  </si>
  <si>
    <t xml:space="preserve">   511,767.61</t>
  </si>
  <si>
    <t xml:space="preserve">   500,116.86</t>
  </si>
  <si>
    <t xml:space="preserve">   496,953.76</t>
  </si>
  <si>
    <t xml:space="preserve">  5,996,495.97</t>
  </si>
  <si>
    <t xml:space="preserve">  5,839,391.54</t>
  </si>
  <si>
    <t xml:space="preserve">  5,668,202.19</t>
  </si>
  <si>
    <t xml:space="preserve">   900,185.67</t>
  </si>
  <si>
    <t xml:space="preserve">   935,157.73</t>
  </si>
  <si>
    <t xml:space="preserve">   858,106.59</t>
  </si>
  <si>
    <t xml:space="preserve">   426,083.42</t>
  </si>
  <si>
    <t xml:space="preserve">   433,759.73</t>
  </si>
  <si>
    <t xml:space="preserve">   445,921.90</t>
  </si>
  <si>
    <t xml:space="preserve">   942,813.12</t>
  </si>
  <si>
    <t xml:space="preserve">   905,370.67</t>
  </si>
  <si>
    <t xml:space="preserve">   940,269.02</t>
  </si>
  <si>
    <t xml:space="preserve">  4,152,047.62</t>
  </si>
  <si>
    <t xml:space="preserve">  4,294,660.29</t>
  </si>
  <si>
    <t xml:space="preserve">  4,494,597.76</t>
  </si>
  <si>
    <t xml:space="preserve">  6,412,318.02</t>
  </si>
  <si>
    <t xml:space="preserve">  6,401,724.86</t>
  </si>
  <si>
    <t xml:space="preserve">  5,990,233.06</t>
  </si>
  <si>
    <t xml:space="preserve">   288,182.01</t>
  </si>
  <si>
    <t xml:space="preserve">   269,779.63</t>
  </si>
  <si>
    <t xml:space="preserve">   264,735.76</t>
  </si>
  <si>
    <t xml:space="preserve">    11,564.29</t>
  </si>
  <si>
    <t xml:space="preserve">    11,381.79</t>
  </si>
  <si>
    <t xml:space="preserve">    11,340.97</t>
  </si>
  <si>
    <t>drift-6</t>
  </si>
  <si>
    <t xml:space="preserve">      354.79</t>
  </si>
  <si>
    <t xml:space="preserve">      334.05</t>
  </si>
  <si>
    <t xml:space="preserve">      341.47</t>
  </si>
  <si>
    <t xml:space="preserve">   508,563.02</t>
  </si>
  <si>
    <t xml:space="preserve">   449,856.63</t>
  </si>
  <si>
    <t xml:space="preserve">   482,193.07</t>
  </si>
  <si>
    <t xml:space="preserve">  5,188,238.69</t>
  </si>
  <si>
    <t xml:space="preserve">  5,014,828.61</t>
  </si>
  <si>
    <t xml:space="preserve">  4,890,149.00</t>
  </si>
  <si>
    <t xml:space="preserve">   448,166.11</t>
  </si>
  <si>
    <t xml:space="preserve">   440,362.24</t>
  </si>
  <si>
    <t xml:space="preserve">   467,570.31</t>
  </si>
  <si>
    <t xml:space="preserve">  5,033,632.15</t>
  </si>
  <si>
    <t xml:space="preserve">  4,544,528.90</t>
  </si>
  <si>
    <t xml:space="preserve">  4,931,273.81</t>
  </si>
  <si>
    <t xml:space="preserve">   819,933.52</t>
  </si>
  <si>
    <t xml:space="preserve">   832,159.44</t>
  </si>
  <si>
    <t xml:space="preserve">   762,890.41</t>
  </si>
  <si>
    <t xml:space="preserve">   484,302.67</t>
  </si>
  <si>
    <t xml:space="preserve">   504,595.46</t>
  </si>
  <si>
    <t xml:space="preserve">   462,279.59</t>
  </si>
  <si>
    <t xml:space="preserve">  1,723,525.83</t>
  </si>
  <si>
    <t xml:space="preserve">  1,686,407.10</t>
  </si>
  <si>
    <t xml:space="preserve">  1,708,423.38</t>
  </si>
  <si>
    <t xml:space="preserve">  3,960,098.12</t>
  </si>
  <si>
    <t xml:space="preserve">  4,238,937.07</t>
  </si>
  <si>
    <t xml:space="preserve">  4,356,053.86</t>
  </si>
  <si>
    <t xml:space="preserve">  4,715,666.07</t>
  </si>
  <si>
    <t xml:space="preserve">  4,443,609.59</t>
  </si>
  <si>
    <t xml:space="preserve">  4,724,333.97</t>
  </si>
  <si>
    <t xml:space="preserve">   506,946.41</t>
  </si>
  <si>
    <t xml:space="preserve">   509,914.82</t>
  </si>
  <si>
    <t xml:space="preserve">   495,853.61</t>
  </si>
  <si>
    <t xml:space="preserve">    25,573.77</t>
  </si>
  <si>
    <t xml:space="preserve">    26,339.72</t>
  </si>
  <si>
    <t xml:space="preserve">    26,586.75</t>
  </si>
  <si>
    <t>86r3  102-110</t>
  </si>
  <si>
    <t>-       12.29</t>
  </si>
  <si>
    <t xml:space="preserve">        0.43</t>
  </si>
  <si>
    <t xml:space="preserve">       16.58</t>
  </si>
  <si>
    <t xml:space="preserve">   483,462.06</t>
  </si>
  <si>
    <t xml:space="preserve">   463,937.29</t>
  </si>
  <si>
    <t xml:space="preserve">   467,063.37</t>
  </si>
  <si>
    <t xml:space="preserve">  4,298,879.40</t>
  </si>
  <si>
    <t xml:space="preserve">  4,609,910.79</t>
  </si>
  <si>
    <t xml:space="preserve">  4,622,513.49</t>
  </si>
  <si>
    <t xml:space="preserve">   316,586.63</t>
  </si>
  <si>
    <t xml:space="preserve">   300,984.50</t>
  </si>
  <si>
    <t xml:space="preserve">   314,743.79</t>
  </si>
  <si>
    <t xml:space="preserve">  2,916,466.91</t>
  </si>
  <si>
    <t xml:space="preserve">  2,892,106.68</t>
  </si>
  <si>
    <t xml:space="preserve">  2,735,498.08</t>
  </si>
  <si>
    <t xml:space="preserve">  1,505,548.85</t>
  </si>
  <si>
    <t xml:space="preserve">  1,466,491.07</t>
  </si>
  <si>
    <t xml:space="preserve">  1,479,653.00</t>
  </si>
  <si>
    <t xml:space="preserve">   473,309.88</t>
  </si>
  <si>
    <t xml:space="preserve">   494,526.37</t>
  </si>
  <si>
    <t xml:space="preserve">   481,245.39</t>
  </si>
  <si>
    <t xml:space="preserve">   465,773.67</t>
  </si>
  <si>
    <t xml:space="preserve">  1,544,969.26</t>
  </si>
  <si>
    <t xml:space="preserve">  1,605,777.36</t>
  </si>
  <si>
    <t xml:space="preserve">  1,624,801.25</t>
  </si>
  <si>
    <t xml:space="preserve">  3,881,689.61</t>
  </si>
  <si>
    <t xml:space="preserve">  4,000,774.63</t>
  </si>
  <si>
    <t xml:space="preserve">  4,039,209.16</t>
  </si>
  <si>
    <t xml:space="preserve">  4,713,776.21</t>
  </si>
  <si>
    <t xml:space="preserve">  3,642,546.25</t>
  </si>
  <si>
    <t xml:space="preserve">  4,736,164.63</t>
  </si>
  <si>
    <t xml:space="preserve">   496,985.95</t>
  </si>
  <si>
    <t xml:space="preserve">   479,302.97</t>
  </si>
  <si>
    <t xml:space="preserve">   483,484.88</t>
  </si>
  <si>
    <t xml:space="preserve">    27,215.03</t>
  </si>
  <si>
    <t xml:space="preserve">    25,018.33</t>
  </si>
  <si>
    <t xml:space="preserve">    26,088.94</t>
  </si>
  <si>
    <t>bir-1-2</t>
  </si>
  <si>
    <t xml:space="preserve">       88.53</t>
  </si>
  <si>
    <t xml:space="preserve">       10.26</t>
  </si>
  <si>
    <t xml:space="preserve">       68.77</t>
  </si>
  <si>
    <t xml:space="preserve">   471,916.98</t>
  </si>
  <si>
    <t xml:space="preserve">   474,541.05</t>
  </si>
  <si>
    <t xml:space="preserve">   441,094.11</t>
  </si>
  <si>
    <t xml:space="preserve">  4,716,680.17</t>
  </si>
  <si>
    <t xml:space="preserve">  4,569,095.27</t>
  </si>
  <si>
    <t xml:space="preserve">  4,416,977.46</t>
  </si>
  <si>
    <t xml:space="preserve">   441,206.17</t>
  </si>
  <si>
    <t xml:space="preserve">   454,352.22</t>
  </si>
  <si>
    <t xml:space="preserve">   455,713.09</t>
  </si>
  <si>
    <t xml:space="preserve">  4,186,941.10</t>
  </si>
  <si>
    <t xml:space="preserve">  4,180,277.51</t>
  </si>
  <si>
    <t xml:space="preserve">  4,414,899.46</t>
  </si>
  <si>
    <t xml:space="preserve">  1,068,918.53</t>
  </si>
  <si>
    <t xml:space="preserve">  1,052,929.69</t>
  </si>
  <si>
    <t xml:space="preserve">  1,089,774.39</t>
  </si>
  <si>
    <t xml:space="preserve">   458,769.77</t>
  </si>
  <si>
    <t xml:space="preserve">   436,452.83</t>
  </si>
  <si>
    <t xml:space="preserve">   409,355.61</t>
  </si>
  <si>
    <t xml:space="preserve">   582,406.53</t>
  </si>
  <si>
    <t xml:space="preserve">   577,443.97</t>
  </si>
  <si>
    <t xml:space="preserve">   574,947.85</t>
  </si>
  <si>
    <t xml:space="preserve">  4,795,941.17</t>
  </si>
  <si>
    <t xml:space="preserve">  4,790,445.78</t>
  </si>
  <si>
    <t xml:space="preserve">  4,646,505.13</t>
  </si>
  <si>
    <t xml:space="preserve">  5,522,329.03</t>
  </si>
  <si>
    <t xml:space="preserve">  5,552,875.51</t>
  </si>
  <si>
    <t xml:space="preserve">  5,443,834.30</t>
  </si>
  <si>
    <t xml:space="preserve">   410,100.44</t>
  </si>
  <si>
    <t xml:space="preserve">   402,693.32</t>
  </si>
  <si>
    <t xml:space="preserve">   380,153.70</t>
  </si>
  <si>
    <t xml:space="preserve">     1,143.38</t>
  </si>
  <si>
    <t xml:space="preserve">     1,186.71</t>
  </si>
  <si>
    <t xml:space="preserve">     1,224.19</t>
  </si>
  <si>
    <t>84r3  54-64</t>
  </si>
  <si>
    <t xml:space="preserve">       49.76</t>
  </si>
  <si>
    <t xml:space="preserve">       34.55</t>
  </si>
  <si>
    <t>-        6.42</t>
  </si>
  <si>
    <t xml:space="preserve">   467,077.88</t>
  </si>
  <si>
    <t xml:space="preserve">   481,028.55</t>
  </si>
  <si>
    <t xml:space="preserve">   438,232.87</t>
  </si>
  <si>
    <t xml:space="preserve">  4,977,118.06</t>
  </si>
  <si>
    <t xml:space="preserve">  4,870,317.68</t>
  </si>
  <si>
    <t xml:space="preserve">  4,861,449.13</t>
  </si>
  <si>
    <t xml:space="preserve">   234,536.70</t>
  </si>
  <si>
    <t xml:space="preserve">   234,967.69</t>
  </si>
  <si>
    <t xml:space="preserve">   234,649.15</t>
  </si>
  <si>
    <t xml:space="preserve">  2,507,668.72</t>
  </si>
  <si>
    <t xml:space="preserve">  2,450,124.63</t>
  </si>
  <si>
    <t xml:space="preserve">  2,307,979.58</t>
  </si>
  <si>
    <t xml:space="preserve">  1,187,802.73</t>
  </si>
  <si>
    <t xml:space="preserve">  1,190,934.64</t>
  </si>
  <si>
    <t xml:space="preserve">  1,209,239.14</t>
  </si>
  <si>
    <t xml:space="preserve">   484,877.31</t>
  </si>
  <si>
    <t xml:space="preserve">   445,459.58</t>
  </si>
  <si>
    <t xml:space="preserve">   487,935.63</t>
  </si>
  <si>
    <t xml:space="preserve">   145,767.34</t>
  </si>
  <si>
    <t xml:space="preserve">   149,053.78</t>
  </si>
  <si>
    <t xml:space="preserve">   151,090.81</t>
  </si>
  <si>
    <t xml:space="preserve">  4,890,490.12</t>
  </si>
  <si>
    <t xml:space="preserve">  4,785,618.09</t>
  </si>
  <si>
    <t xml:space="preserve">  4,765,109.83</t>
  </si>
  <si>
    <t xml:space="preserve">  6,473,459.61</t>
  </si>
  <si>
    <t xml:space="preserve">  6,164,319.37</t>
  </si>
  <si>
    <t xml:space="preserve">  6,490,189.14</t>
  </si>
  <si>
    <t xml:space="preserve">   437,049.47</t>
  </si>
  <si>
    <t xml:space="preserve">   435,919.75</t>
  </si>
  <si>
    <t xml:space="preserve">   437,051.10</t>
  </si>
  <si>
    <t xml:space="preserve">     1,639.31</t>
  </si>
  <si>
    <t xml:space="preserve">     1,543.65</t>
  </si>
  <si>
    <t xml:space="preserve">     1,445.26</t>
  </si>
  <si>
    <t>85r2  116-125</t>
  </si>
  <si>
    <t>-       20.26</t>
  </si>
  <si>
    <t>-        4.89</t>
  </si>
  <si>
    <t xml:space="preserve">       31.06</t>
  </si>
  <si>
    <t xml:space="preserve">   418,015.35</t>
  </si>
  <si>
    <t xml:space="preserve">   443,822.04</t>
  </si>
  <si>
    <t xml:space="preserve">   441,542.00</t>
  </si>
  <si>
    <t xml:space="preserve">  4,411,363.34</t>
  </si>
  <si>
    <t xml:space="preserve">  4,683,983.31</t>
  </si>
  <si>
    <t xml:space="preserve">  4,388,326.70</t>
  </si>
  <si>
    <t xml:space="preserve">   270,072.94</t>
  </si>
  <si>
    <t xml:space="preserve">   271,874.47</t>
  </si>
  <si>
    <t xml:space="preserve">   275,955.66</t>
  </si>
  <si>
    <t xml:space="preserve">  2,771,140.52</t>
  </si>
  <si>
    <t xml:space="preserve">  2,782,778.97</t>
  </si>
  <si>
    <t xml:space="preserve">  2,896,304.81</t>
  </si>
  <si>
    <t xml:space="preserve">  2,133,850.66</t>
  </si>
  <si>
    <t xml:space="preserve">  2,188,656.89</t>
  </si>
  <si>
    <t xml:space="preserve">  2,157,803.51</t>
  </si>
  <si>
    <t>23/1/2005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</si>
  <si>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</si>
  <si>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</si>
  <si>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This file includes major element data of hole U1309D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</si>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</sst>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1" fillId="5" borderId="0" xfId="0" applyFont="1" applyFill="1" applyBorder="1" applyAlignment="1">
      <alignment horizontal="left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/>
    </xf>
    <xf numFmtId="0" fontId="21" fillId="5" borderId="0" xfId="0" applyFill="1" applyAlignment="1">
      <alignment horizontal="right" vertical="center"/>
    </xf>
    <xf numFmtId="2" fontId="1" fillId="5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4942411.273138421</c:v>
                </c:pt>
                <c:pt idx="2">
                  <c:v>1061912.0271732768</c:v>
                </c:pt>
                <c:pt idx="3">
                  <c:v>404230.8135449459</c:v>
                </c:pt>
                <c:pt idx="4">
                  <c:v>5294185.929973355</c:v>
                </c:pt>
                <c:pt idx="5">
                  <c:v>806516.4742157556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4942411.273138421</c:v>
                </c:pt>
                <c:pt idx="2">
                  <c:v>1061912.0271732768</c:v>
                </c:pt>
                <c:pt idx="3">
                  <c:v>404230.8135449459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9927720"/>
        <c:axId val="914025"/>
      </c:scatterChart>
      <c:valAx>
        <c:axId val="2992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4025"/>
        <c:crossesAt val="-5"/>
        <c:crossBetween val="midCat"/>
        <c:dispUnits/>
      </c:valAx>
      <c:valAx>
        <c:axId val="91402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2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0.9279749389546013</c:v>
                </c:pt>
                <c:pt idx="2">
                  <c:v>0.964325073696224</c:v>
                </c:pt>
                <c:pt idx="3">
                  <c:v>0.9796215710260266</c:v>
                </c:pt>
                <c:pt idx="4">
                  <c:v>0.9967943564521423</c:v>
                </c:pt>
                <c:pt idx="5">
                  <c:v>1.015566971338248</c:v>
                </c:pt>
                <c:pt idx="6">
                  <c:v>1.0121719970357042</c:v>
                </c:pt>
                <c:pt idx="7">
                  <c:v>0.9948115429713665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0.9943938348267506</c:v>
                </c:pt>
                <c:pt idx="2">
                  <c:v>0.9918736271513469</c:v>
                </c:pt>
                <c:pt idx="3">
                  <c:v>1.0122641036509117</c:v>
                </c:pt>
                <c:pt idx="4">
                  <c:v>1.0297286796743148</c:v>
                </c:pt>
                <c:pt idx="5">
                  <c:v>1.0085344410909138</c:v>
                </c:pt>
                <c:pt idx="6">
                  <c:v>1.0142479215002533</c:v>
                </c:pt>
                <c:pt idx="7">
                  <c:v>1.0291074485875056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1.0098050336158964</c:v>
                </c:pt>
                <c:pt idx="2">
                  <c:v>0.9928328314466681</c:v>
                </c:pt>
                <c:pt idx="3">
                  <c:v>0.9845339998556717</c:v>
                </c:pt>
                <c:pt idx="4">
                  <c:v>0.9963016457661178</c:v>
                </c:pt>
                <c:pt idx="5">
                  <c:v>1.0395836343903806</c:v>
                </c:pt>
                <c:pt idx="6">
                  <c:v>1.0400790524576364</c:v>
                </c:pt>
                <c:pt idx="7">
                  <c:v>1.0258252229648457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0.9808631836071293</c:v>
                </c:pt>
                <c:pt idx="2">
                  <c:v>0.9756945708614982</c:v>
                </c:pt>
                <c:pt idx="3">
                  <c:v>0.998007062276026</c:v>
                </c:pt>
                <c:pt idx="4">
                  <c:v>0.9902209260000874</c:v>
                </c:pt>
                <c:pt idx="5">
                  <c:v>0.9977541547738678</c:v>
                </c:pt>
                <c:pt idx="6">
                  <c:v>1.0193685079479722</c:v>
                </c:pt>
                <c:pt idx="7">
                  <c:v>1.019945882503363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0.9730207092008358</c:v>
                </c:pt>
                <c:pt idx="2">
                  <c:v>0.9854352043243214</c:v>
                </c:pt>
                <c:pt idx="3">
                  <c:v>0.9774231278474632</c:v>
                </c:pt>
                <c:pt idx="4">
                  <c:v>1.0190886015050187</c:v>
                </c:pt>
                <c:pt idx="5">
                  <c:v>1.0218602471310725</c:v>
                </c:pt>
                <c:pt idx="6">
                  <c:v>1.019566316691631</c:v>
                </c:pt>
                <c:pt idx="7">
                  <c:v>1.0784791901731454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0.9817001359239987</c:v>
                </c:pt>
                <c:pt idx="2">
                  <c:v>0.9910993737530093</c:v>
                </c:pt>
                <c:pt idx="3">
                  <c:v>0.9885347894302996</c:v>
                </c:pt>
                <c:pt idx="4">
                  <c:v>0.9845809009019578</c:v>
                </c:pt>
                <c:pt idx="5">
                  <c:v>1.0371254588035643</c:v>
                </c:pt>
                <c:pt idx="6">
                  <c:v>1.0492165230463975</c:v>
                </c:pt>
                <c:pt idx="7">
                  <c:v>1.0835017164506908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1.0230011417774598</c:v>
                </c:pt>
                <c:pt idx="2">
                  <c:v>0.9956640643518588</c:v>
                </c:pt>
                <c:pt idx="3">
                  <c:v>1.0253411094761637</c:v>
                </c:pt>
                <c:pt idx="4">
                  <c:v>1.0519771997458336</c:v>
                </c:pt>
                <c:pt idx="5">
                  <c:v>1.0903575156840688</c:v>
                </c:pt>
                <c:pt idx="6">
                  <c:v>1.1019837454250445</c:v>
                </c:pt>
                <c:pt idx="7">
                  <c:v>1.1441312384348374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1.0153915766707955</c:v>
                </c:pt>
                <c:pt idx="2">
                  <c:v>1.0210810355758213</c:v>
                </c:pt>
                <c:pt idx="3">
                  <c:v>1.0597414184604677</c:v>
                </c:pt>
                <c:pt idx="4">
                  <c:v>1.0823092349613992</c:v>
                </c:pt>
                <c:pt idx="5">
                  <c:v>1.0847802381055838</c:v>
                </c:pt>
                <c:pt idx="6">
                  <c:v>1.0726592357094373</c:v>
                </c:pt>
                <c:pt idx="7">
                  <c:v>1.096692335082263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0.9815685255223765</c:v>
                </c:pt>
                <c:pt idx="2">
                  <c:v>0.997532852148391</c:v>
                </c:pt>
                <c:pt idx="3">
                  <c:v>0.9864923833537059</c:v>
                </c:pt>
                <c:pt idx="4">
                  <c:v>1.032183899377784</c:v>
                </c:pt>
                <c:pt idx="5">
                  <c:v>1.0684345172667518</c:v>
                </c:pt>
                <c:pt idx="6">
                  <c:v>1.1150861606164506</c:v>
                </c:pt>
                <c:pt idx="7">
                  <c:v>1.197149476117155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0.9413879042754527</c:v>
                </c:pt>
                <c:pt idx="2">
                  <c:v>1.0019578530944102</c:v>
                </c:pt>
                <c:pt idx="3">
                  <c:v>0.9958279178842117</c:v>
                </c:pt>
                <c:pt idx="4">
                  <c:v>0.9941023388996871</c:v>
                </c:pt>
                <c:pt idx="5">
                  <c:v>1.0440033042851387</c:v>
                </c:pt>
                <c:pt idx="6">
                  <c:v>1.048569726762282</c:v>
                </c:pt>
              </c:numCache>
            </c:numRef>
          </c:yVal>
          <c:smooth val="0"/>
        </c:ser>
        <c:axId val="8226226"/>
        <c:axId val="6927171"/>
      </c:scatterChart>
      <c:valAx>
        <c:axId val="822622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crossBetween val="midCat"/>
        <c:dispUnits/>
      </c:valAx>
      <c:valAx>
        <c:axId val="6927171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5317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F10" sqref="F10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 t="s">
        <v>1410</v>
      </c>
      <c r="B1" t="s">
        <v>1413</v>
      </c>
    </row>
    <row r="3" ht="12.75">
      <c r="B3" t="s">
        <v>1411</v>
      </c>
    </row>
    <row r="5" spans="1:2" ht="12.75">
      <c r="A5" s="1"/>
      <c r="B5" t="s">
        <v>1412</v>
      </c>
    </row>
    <row r="6" spans="1:2" ht="12.75">
      <c r="A6" s="1"/>
      <c r="B6" s="14"/>
    </row>
    <row r="7" ht="12.75">
      <c r="A7" s="1"/>
    </row>
    <row r="8" spans="1:3" ht="12.75">
      <c r="A8" s="1"/>
      <c r="B8" t="s">
        <v>699</v>
      </c>
      <c r="C8" t="s">
        <v>700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150" zoomScaleNormal="150" workbookViewId="0" topLeftCell="A33">
      <selection activeCell="H48" sqref="H48"/>
    </sheetView>
  </sheetViews>
  <sheetFormatPr defaultColWidth="11.421875" defaultRowHeight="12.75"/>
  <cols>
    <col min="1" max="1" width="17.28125" style="32" customWidth="1"/>
    <col min="2" max="2" width="6.140625" style="32" customWidth="1"/>
    <col min="3" max="3" width="6.421875" style="32" customWidth="1"/>
    <col min="4" max="4" width="5.7109375" style="32" customWidth="1"/>
    <col min="5" max="5" width="5.57421875" style="32" customWidth="1"/>
    <col min="6" max="6" width="6.7109375" style="32" customWidth="1"/>
    <col min="7" max="7" width="4.7109375" style="32" customWidth="1"/>
    <col min="8" max="8" width="7.140625" style="32" customWidth="1"/>
    <col min="9" max="9" width="6.00390625" style="32" customWidth="1"/>
    <col min="10" max="10" width="6.7109375" style="32" customWidth="1"/>
    <col min="11" max="11" width="7.7109375" style="32" customWidth="1"/>
    <col min="12" max="12" width="8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70" t="s">
        <v>678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94" customFormat="1" ht="11.25">
      <c r="A2" s="170">
        <f>'recalc raw'!A1</f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22" s="95" customFormat="1" ht="12" thickBot="1">
      <c r="A3" s="172" t="str">
        <f>'blk, drift &amp; conc calc'!B2</f>
        <v>Sample</v>
      </c>
      <c r="B3" s="173" t="str">
        <f>'blk, drift &amp; conc calc'!C145</f>
        <v>SiO2</v>
      </c>
      <c r="C3" s="173" t="str">
        <f>'blk, drift &amp; conc calc'!D145</f>
        <v>Al2O3</v>
      </c>
      <c r="D3" s="173" t="str">
        <f>'blk, drift &amp; conc calc'!E145</f>
        <v>Fe2O3</v>
      </c>
      <c r="E3" s="173" t="str">
        <f>'blk, drift &amp; conc calc'!F145</f>
        <v>MgO</v>
      </c>
      <c r="F3" s="173" t="str">
        <f>'blk, drift &amp; conc calc'!G145</f>
        <v>MnO</v>
      </c>
      <c r="G3" s="173" t="str">
        <f>'blk, drift &amp; conc calc'!H145</f>
        <v>CaO</v>
      </c>
      <c r="H3" s="173" t="str">
        <f>'blk, drift &amp; conc calc'!I145</f>
        <v>Na2O</v>
      </c>
      <c r="I3" s="173" t="str">
        <f>'blk, drift &amp; conc calc'!J145</f>
        <v>K2O</v>
      </c>
      <c r="J3" s="173" t="str">
        <f>'blk, drift &amp; conc calc'!K145</f>
        <v>P2O5</v>
      </c>
      <c r="K3" s="173" t="str">
        <f>'blk, drift &amp; conc calc'!L145</f>
        <v>TiO2</v>
      </c>
      <c r="L3" s="173" t="s">
        <v>692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P 178.229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4"/>
      <c r="C4" s="174"/>
      <c r="D4" s="174"/>
      <c r="E4" s="174"/>
      <c r="F4" s="174"/>
      <c r="G4" s="174"/>
    </row>
    <row r="5" spans="1:29" ht="11.25">
      <c r="A5" s="32" t="str">
        <f>'recalc raw'!C3</f>
        <v>Drift (1)</v>
      </c>
      <c r="B5" s="32">
        <f>'blk, drift &amp; conc calc'!C146</f>
        <v>50.561193128411034</v>
      </c>
      <c r="C5" s="32">
        <f>'blk, drift &amp; conc calc'!D146</f>
        <v>13.505082355305236</v>
      </c>
      <c r="D5" s="32">
        <f>'blk, drift &amp; conc calc'!E146</f>
        <v>12.484326137313175</v>
      </c>
      <c r="E5" s="32">
        <f>'blk, drift &amp; conc calc'!F146</f>
        <v>7.430635194124835</v>
      </c>
      <c r="F5" s="32">
        <f>'blk, drift &amp; conc calc'!G146</f>
        <v>0.17200944941687513</v>
      </c>
      <c r="G5" s="32">
        <f>'blk, drift &amp; conc calc'!H146</f>
        <v>11.402032509673832</v>
      </c>
      <c r="H5" s="32">
        <f>'blk, drift &amp; conc calc'!I146</f>
        <v>2.259523756394598</v>
      </c>
      <c r="I5" s="32">
        <f>'blk, drift &amp; conc calc'!J146</f>
        <v>0.5213032651740638</v>
      </c>
      <c r="J5" s="32">
        <f>'blk, drift &amp; conc calc'!K146</f>
        <v>0.27055435896618996</v>
      </c>
      <c r="K5" s="32">
        <f>'blk, drift &amp; conc calc'!L146</f>
        <v>2.7262620500951957</v>
      </c>
      <c r="L5" s="32">
        <f>SUM(B5:K5)</f>
        <v>101.33292220487505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67.44900178967958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-0.08780445761440135</v>
      </c>
      <c r="C6" s="32">
        <f>'blk, drift &amp; conc calc'!D147</f>
        <v>0.007585675064367031</v>
      </c>
      <c r="D6" s="32">
        <f>'blk, drift &amp; conc calc'!E147</f>
        <v>0.07149695035171592</v>
      </c>
      <c r="E6" s="32">
        <f>'blk, drift &amp; conc calc'!F147</f>
        <v>-0.10371373420430849</v>
      </c>
      <c r="F6" s="32">
        <f>'blk, drift &amp; conc calc'!G147</f>
        <v>0.0007235212623317953</v>
      </c>
      <c r="G6" s="32">
        <f>'blk, drift &amp; conc calc'!H147</f>
        <v>-0.028819934368124907</v>
      </c>
      <c r="H6" s="32">
        <f>'blk, drift &amp; conc calc'!I147</f>
        <v>-0.0012079591194670471</v>
      </c>
      <c r="I6" s="32">
        <f>'blk, drift &amp; conc calc'!J147</f>
        <v>0.0013707489035127102</v>
      </c>
      <c r="J6" s="32">
        <f>'blk, drift &amp; conc calc'!K147</f>
        <v>0.006614506980715982</v>
      </c>
      <c r="K6" s="32">
        <f>'blk, drift &amp; conc calc'!L147</f>
        <v>0.006390289146755629</v>
      </c>
      <c r="L6" s="32">
        <f aca="true" t="shared" si="0" ref="L6:L36">SUM(B6:K6)</f>
        <v>-0.12736439359690274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9.346399180197935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49.5490080813176</v>
      </c>
      <c r="C7" s="32">
        <f>'blk, drift &amp; conc calc'!D148</f>
        <v>15.46449413089824</v>
      </c>
      <c r="D7" s="32">
        <f>'blk, drift &amp; conc calc'!E148</f>
        <v>11.408688330023244</v>
      </c>
      <c r="E7" s="32">
        <f>'blk, drift &amp; conc calc'!F148</f>
        <v>9.655396607414984</v>
      </c>
      <c r="F7" s="32">
        <f>'blk, drift &amp; conc calc'!G148</f>
        <v>0.17767013501318948</v>
      </c>
      <c r="G7" s="32">
        <f>'blk, drift &amp; conc calc'!H148</f>
        <v>12.812763969358214</v>
      </c>
      <c r="H7" s="32">
        <f>'blk, drift &amp; conc calc'!I148</f>
        <v>1.7760050851407232</v>
      </c>
      <c r="I7" s="32">
        <f>'blk, drift &amp; conc calc'!J148</f>
        <v>0.025012690688844933</v>
      </c>
      <c r="J7" s="32">
        <f>'blk, drift &amp; conc calc'!K148</f>
        <v>-0.0016985717217371998</v>
      </c>
      <c r="K7" s="32">
        <f>'blk, drift &amp; conc calc'!L148</f>
        <v>1.0080312370721891</v>
      </c>
      <c r="L7" s="32">
        <f t="shared" si="0"/>
        <v>101.87537169520549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7.553404799148625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50.561193128411034</v>
      </c>
      <c r="C8" s="32">
        <f>'blk, drift &amp; conc calc'!D149</f>
        <v>13.505082355305236</v>
      </c>
      <c r="D8" s="32">
        <f>'blk, drift &amp; conc calc'!E149</f>
        <v>12.484326137313175</v>
      </c>
      <c r="E8" s="32">
        <f>'blk, drift &amp; conc calc'!F149</f>
        <v>7.430635194124835</v>
      </c>
      <c r="F8" s="32">
        <f>'blk, drift &amp; conc calc'!G149</f>
        <v>0.17200944941687513</v>
      </c>
      <c r="G8" s="32">
        <f>'blk, drift &amp; conc calc'!H149</f>
        <v>11.402032509673832</v>
      </c>
      <c r="H8" s="32">
        <f>'blk, drift &amp; conc calc'!I149</f>
        <v>2.259523756394598</v>
      </c>
      <c r="I8" s="32">
        <f>'blk, drift &amp; conc calc'!J149</f>
        <v>0.5213032651740638</v>
      </c>
      <c r="J8" s="32">
        <f>'blk, drift &amp; conc calc'!K149</f>
        <v>0.27055435896618996</v>
      </c>
      <c r="K8" s="32">
        <f>'blk, drift &amp; conc calc'!L149</f>
        <v>2.7262620500951957</v>
      </c>
      <c r="L8" s="32">
        <f t="shared" si="0"/>
        <v>101.33292220487505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67.44900178967958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44.491826009257124</v>
      </c>
      <c r="C9" s="32">
        <f>'blk, drift &amp; conc calc'!D150</f>
        <v>0.6592305995853533</v>
      </c>
      <c r="D9" s="32">
        <f>'blk, drift &amp; conc calc'!E150</f>
        <v>8.263976420474966</v>
      </c>
      <c r="E9" s="32">
        <f>'blk, drift &amp; conc calc'!F150</f>
        <v>45.97782647057373</v>
      </c>
      <c r="F9" s="32">
        <f>'blk, drift &amp; conc calc'!G150</f>
        <v>0.12111255011978916</v>
      </c>
      <c r="G9" s="32">
        <f>'blk, drift &amp; conc calc'!H150</f>
        <v>0.5270748474604313</v>
      </c>
      <c r="H9" s="32">
        <f>'blk, drift &amp; conc calc'!I150</f>
        <v>0.0223889014258664</v>
      </c>
      <c r="I9" s="32">
        <f>'blk, drift &amp; conc calc'!J150</f>
        <v>0.006039459177044009</v>
      </c>
      <c r="J9" s="32">
        <f>'blk, drift &amp; conc calc'!K150</f>
        <v>-0.007082725080263404</v>
      </c>
      <c r="K9" s="32">
        <f>'blk, drift &amp; conc calc'!L150</f>
        <v>0.009950075306184232</v>
      </c>
      <c r="L9" s="32">
        <f t="shared" si="0"/>
        <v>100.07234260830023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6.3739762708031105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1309D80R2(18-28)</v>
      </c>
      <c r="B10" s="93">
        <f>'blk, drift &amp; conc calc'!C151</f>
        <v>47.53452353726606</v>
      </c>
      <c r="C10" s="93">
        <f>'blk, drift &amp; conc calc'!D151</f>
        <v>16.66919672431071</v>
      </c>
      <c r="D10" s="93">
        <f>'blk, drift &amp; conc calc'!E151</f>
        <v>5.876724866607572</v>
      </c>
      <c r="E10" s="93">
        <f>'blk, drift &amp; conc calc'!F151</f>
        <v>18.693693363431304</v>
      </c>
      <c r="F10" s="93">
        <f>'blk, drift &amp; conc calc'!G151</f>
        <v>0.09675315617861734</v>
      </c>
      <c r="G10" s="93">
        <f>'blk, drift &amp; conc calc'!H151</f>
        <v>11.544958452711644</v>
      </c>
      <c r="H10" s="93">
        <f>'blk, drift &amp; conc calc'!I151</f>
        <v>0.9265771030432789</v>
      </c>
      <c r="I10" s="93">
        <f>'blk, drift &amp; conc calc'!J151</f>
        <v>0.07928943543390878</v>
      </c>
      <c r="J10" s="93">
        <f>'blk, drift &amp; conc calc'!K151</f>
        <v>0.010488247865782946</v>
      </c>
      <c r="K10" s="93">
        <f>'blk, drift &amp; conc calc'!L151</f>
        <v>0.1627209019213791</v>
      </c>
      <c r="L10" s="93">
        <f t="shared" si="0"/>
        <v>101.59492578877025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10.208574325833318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50.561193128411034</v>
      </c>
      <c r="C11" s="32">
        <f>'blk, drift &amp; conc calc'!D152</f>
        <v>13.505082355305236</v>
      </c>
      <c r="D11" s="32">
        <f>'blk, drift &amp; conc calc'!E152</f>
        <v>12.484326137313175</v>
      </c>
      <c r="E11" s="32">
        <f>'blk, drift &amp; conc calc'!F152</f>
        <v>7.430635194124835</v>
      </c>
      <c r="F11" s="32">
        <f>'blk, drift &amp; conc calc'!G152</f>
        <v>0.17200944941687513</v>
      </c>
      <c r="G11" s="32">
        <f>'blk, drift &amp; conc calc'!H152</f>
        <v>11.402032509673832</v>
      </c>
      <c r="H11" s="32">
        <f>'blk, drift &amp; conc calc'!I152</f>
        <v>2.259523756394598</v>
      </c>
      <c r="I11" s="32">
        <f>'blk, drift &amp; conc calc'!J152</f>
        <v>0.521303265174064</v>
      </c>
      <c r="J11" s="32">
        <f>'blk, drift &amp; conc calc'!K152</f>
        <v>0.27055435896618996</v>
      </c>
      <c r="K11" s="32">
        <f>'blk, drift &amp; conc calc'!L152</f>
        <v>2.7262620500951953</v>
      </c>
      <c r="L11" s="32">
        <f t="shared" si="0"/>
        <v>101.33292220487505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67.44900178967958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1309D80R2(104-114)</v>
      </c>
      <c r="B12" s="93">
        <f>'blk, drift &amp; conc calc'!C153</f>
        <v>46.45913239761333</v>
      </c>
      <c r="C12" s="93">
        <f>'blk, drift &amp; conc calc'!D153</f>
        <v>12.458559989119</v>
      </c>
      <c r="D12" s="93">
        <f>'blk, drift &amp; conc calc'!E153</f>
        <v>6.3354984226614</v>
      </c>
      <c r="E12" s="93">
        <f>'blk, drift &amp; conc calc'!F153</f>
        <v>20.01282071037891</v>
      </c>
      <c r="F12" s="93">
        <f>'blk, drift &amp; conc calc'!G153</f>
        <v>0.11064888651813475</v>
      </c>
      <c r="G12" s="93">
        <f>'blk, drift &amp; conc calc'!H153</f>
        <v>11.336070214023461</v>
      </c>
      <c r="H12" s="93">
        <f>'blk, drift &amp; conc calc'!I153</f>
        <v>0.7531196577212481</v>
      </c>
      <c r="I12" s="93">
        <f>'blk, drift &amp; conc calc'!J153</f>
        <v>0.052266232798068225</v>
      </c>
      <c r="J12" s="93">
        <f>'blk, drift &amp; conc calc'!K153</f>
        <v>-0.010564681061580376</v>
      </c>
      <c r="K12" s="93">
        <f>'blk, drift &amp; conc calc'!L153</f>
        <v>0.18926643511897115</v>
      </c>
      <c r="L12" s="93">
        <f t="shared" si="0"/>
        <v>97.69681826489092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5.555573181921435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1309D81R3(33-43)</v>
      </c>
      <c r="B13" s="93">
        <f>'blk, drift &amp; conc calc'!C154</f>
        <v>50.426065683543655</v>
      </c>
      <c r="C13" s="93">
        <f>'blk, drift &amp; conc calc'!D154</f>
        <v>13.959018988781715</v>
      </c>
      <c r="D13" s="93">
        <f>'blk, drift &amp; conc calc'!E154</f>
        <v>5.931096136978836</v>
      </c>
      <c r="E13" s="93">
        <f>'blk, drift &amp; conc calc'!F154</f>
        <v>11.670694206172897</v>
      </c>
      <c r="F13" s="93">
        <f>'blk, drift &amp; conc calc'!G154</f>
        <v>0.11804219427017969</v>
      </c>
      <c r="G13" s="93">
        <f>'blk, drift &amp; conc calc'!H154</f>
        <v>14.232880961745508</v>
      </c>
      <c r="H13" s="93">
        <f>'blk, drift &amp; conc calc'!I154</f>
        <v>1.7552340261192396</v>
      </c>
      <c r="I13" s="93">
        <f>'blk, drift &amp; conc calc'!J154</f>
        <v>0.01962231162645249</v>
      </c>
      <c r="J13" s="93">
        <f>'blk, drift &amp; conc calc'!K154</f>
        <v>-0.005507770839015316</v>
      </c>
      <c r="K13" s="93">
        <f>'blk, drift &amp; conc calc'!L154</f>
        <v>0.2560832045413697</v>
      </c>
      <c r="L13" s="93">
        <f t="shared" si="0"/>
        <v>98.36322994294083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6.6823473642941025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1309D82R2(102-111)</v>
      </c>
      <c r="B14" s="93">
        <f>'blk, drift &amp; conc calc'!C155</f>
        <v>43.280788971348024</v>
      </c>
      <c r="C14" s="93">
        <f>'blk, drift &amp; conc calc'!D155</f>
        <v>12.00502031933128</v>
      </c>
      <c r="D14" s="93">
        <f>'blk, drift &amp; conc calc'!E155</f>
        <v>7.594782221787997</v>
      </c>
      <c r="E14" s="93">
        <f>'blk, drift &amp; conc calc'!F155</f>
        <v>20.916502315073988</v>
      </c>
      <c r="F14" s="93">
        <f>'blk, drift &amp; conc calc'!G155</f>
        <v>0.12930196321813764</v>
      </c>
      <c r="G14" s="93">
        <f>'blk, drift &amp; conc calc'!H155</f>
        <v>10.938425704902532</v>
      </c>
      <c r="H14" s="93">
        <f>'blk, drift &amp; conc calc'!I155</f>
        <v>0.9949583308719983</v>
      </c>
      <c r="I14" s="93">
        <f>'blk, drift &amp; conc calc'!J155</f>
        <v>0.012291491410096582</v>
      </c>
      <c r="J14" s="93">
        <f>'blk, drift &amp; conc calc'!K155</f>
        <v>0.0007191101527798824</v>
      </c>
      <c r="K14" s="93">
        <f>'blk, drift &amp; conc calc'!L155</f>
        <v>0.19579241864505909</v>
      </c>
      <c r="L14" s="93">
        <f t="shared" si="0"/>
        <v>96.06858284674189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8.066159604040422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calc'!C156</f>
        <v>60.68133446808652</v>
      </c>
      <c r="C15" s="32">
        <f>'blk, drift &amp; conc calc'!D156</f>
        <v>15.5758210998448</v>
      </c>
      <c r="D15" s="32">
        <f>'blk, drift &amp; conc calc'!E156</f>
        <v>6.722153230160501</v>
      </c>
      <c r="E15" s="32">
        <f>'blk, drift &amp; conc calc'!F156</f>
        <v>3.608129329166874</v>
      </c>
      <c r="F15" s="32">
        <f>'blk, drift &amp; conc calc'!G156</f>
        <v>0.10510249570753373</v>
      </c>
      <c r="G15" s="32">
        <f>'blk, drift &amp; conc calc'!H156</f>
        <v>6.607772922838065</v>
      </c>
      <c r="H15" s="32">
        <f>'blk, drift &amp; conc calc'!I156</f>
        <v>3.2427143254279587</v>
      </c>
      <c r="I15" s="32">
        <f>'blk, drift &amp; conc calc'!J156</f>
        <v>1.399510498206089</v>
      </c>
      <c r="J15" s="32">
        <f>'blk, drift &amp; conc calc'!K156</f>
        <v>0.10881010601048165</v>
      </c>
      <c r="K15" s="32">
        <f>'blk, drift &amp; conc calc'!L156</f>
        <v>0.6537337198908024</v>
      </c>
      <c r="L15" s="32">
        <f t="shared" si="0"/>
        <v>98.70508219533961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31.861741459212674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50.561193128411034</v>
      </c>
      <c r="C16" s="32">
        <f>'blk, drift &amp; conc calc'!D157</f>
        <v>13.505082355305236</v>
      </c>
      <c r="D16" s="32">
        <f>'blk, drift &amp; conc calc'!E157</f>
        <v>12.484326137313175</v>
      </c>
      <c r="E16" s="32">
        <f>'blk, drift &amp; conc calc'!F157</f>
        <v>7.430635194124835</v>
      </c>
      <c r="F16" s="32">
        <f>'blk, drift &amp; conc calc'!G157</f>
        <v>0.17200944941687513</v>
      </c>
      <c r="G16" s="32">
        <f>'blk, drift &amp; conc calc'!H157</f>
        <v>11.402032509673829</v>
      </c>
      <c r="H16" s="32">
        <f>'blk, drift &amp; conc calc'!I157</f>
        <v>2.259523756394598</v>
      </c>
      <c r="I16" s="32">
        <f>'blk, drift &amp; conc calc'!J157</f>
        <v>0.521303265174064</v>
      </c>
      <c r="J16" s="32">
        <f>'blk, drift &amp; conc calc'!K157</f>
        <v>0.27055435896618996</v>
      </c>
      <c r="K16" s="32">
        <f>'blk, drift &amp; conc calc'!L157</f>
        <v>2.7262620500951957</v>
      </c>
      <c r="L16" s="32">
        <f t="shared" si="0"/>
        <v>101.33292220487505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67.44900178967958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40.82877081180665</v>
      </c>
      <c r="C17" s="32">
        <f>'blk, drift &amp; conc calc'!D158</f>
        <v>0.18103185076802367</v>
      </c>
      <c r="D17" s="32">
        <f>'blk, drift &amp; conc calc'!E158</f>
        <v>8.744825991927891</v>
      </c>
      <c r="E17" s="32">
        <f>'blk, drift &amp; conc calc'!F158</f>
        <v>48.097254781612854</v>
      </c>
      <c r="F17" s="32">
        <f>'blk, drift &amp; conc calc'!G158</f>
        <v>0.11804120373505164</v>
      </c>
      <c r="G17" s="32">
        <f>'blk, drift &amp; conc calc'!H158</f>
        <v>0.10198381367844413</v>
      </c>
      <c r="H17" s="32">
        <f>'blk, drift &amp; conc calc'!I158</f>
        <v>0.007075870581425643</v>
      </c>
      <c r="I17" s="32">
        <f>'blk, drift &amp; conc calc'!J158</f>
        <v>0.002692161574007825</v>
      </c>
      <c r="J17" s="32">
        <f>'blk, drift &amp; conc calc'!K158</f>
        <v>-0.012360454915303297</v>
      </c>
      <c r="K17" s="32">
        <f>'blk, drift &amp; conc calc'!L158</f>
        <v>0.009908204129138292</v>
      </c>
      <c r="L17" s="32">
        <f t="shared" si="0"/>
        <v>98.07922423489816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5.1583022715449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1309D83R1(98-107)</v>
      </c>
      <c r="B18" s="93">
        <f>'blk, drift &amp; conc calc'!C159</f>
        <v>45.102594847367705</v>
      </c>
      <c r="C18" s="93">
        <f>'blk, drift &amp; conc calc'!D159</f>
        <v>14.100990745268726</v>
      </c>
      <c r="D18" s="93">
        <f>'blk, drift &amp; conc calc'!E159</f>
        <v>6.5657033727634495</v>
      </c>
      <c r="E18" s="93">
        <f>'blk, drift &amp; conc calc'!F159</f>
        <v>19.848789298041748</v>
      </c>
      <c r="F18" s="93">
        <f>'blk, drift &amp; conc calc'!G159</f>
        <v>0.11211009830681044</v>
      </c>
      <c r="G18" s="93">
        <f>'blk, drift &amp; conc calc'!H159</f>
        <v>11.579411888827883</v>
      </c>
      <c r="H18" s="93">
        <f>'blk, drift &amp; conc calc'!I159</f>
        <v>0.5312980023353329</v>
      </c>
      <c r="I18" s="93">
        <f>'blk, drift &amp; conc calc'!J159</f>
        <v>0.03898515128474393</v>
      </c>
      <c r="J18" s="93">
        <f>'blk, drift &amp; conc calc'!K159</f>
        <v>-0.01813591163684907</v>
      </c>
      <c r="K18" s="93">
        <f>'blk, drift &amp; conc calc'!L159</f>
        <v>0.18064186979872113</v>
      </c>
      <c r="L18" s="93">
        <f>SUM(B18:K18)</f>
        <v>98.04238936235828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3.8293036279009875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1309D83R2(32-42)</v>
      </c>
      <c r="B19" s="93">
        <f>'blk, drift &amp; conc calc'!C160</f>
        <v>42.756459976743194</v>
      </c>
      <c r="C19" s="93">
        <f>'blk, drift &amp; conc calc'!D160</f>
        <v>13.005927220701773</v>
      </c>
      <c r="D19" s="93">
        <f>'blk, drift &amp; conc calc'!E160</f>
        <v>7.038649183802655</v>
      </c>
      <c r="E19" s="93">
        <f>'blk, drift &amp; conc calc'!F160</f>
        <v>22.182763396405345</v>
      </c>
      <c r="F19" s="93">
        <f>'blk, drift &amp; conc calc'!G160</f>
        <v>0.11259896721348918</v>
      </c>
      <c r="G19" s="93">
        <f>'blk, drift &amp; conc calc'!H160</f>
        <v>10.651442358106072</v>
      </c>
      <c r="H19" s="93">
        <f>'blk, drift &amp; conc calc'!I160</f>
        <v>0.7364430697658464</v>
      </c>
      <c r="I19" s="93">
        <f>'blk, drift &amp; conc calc'!J160</f>
        <v>0.0416306804213571</v>
      </c>
      <c r="J19" s="93">
        <f>'blk, drift &amp; conc calc'!K160</f>
        <v>0.005499031246159904</v>
      </c>
      <c r="K19" s="93">
        <f>'blk, drift &amp; conc calc'!L160</f>
        <v>0.17414567892052052</v>
      </c>
      <c r="L19" s="93">
        <f t="shared" si="0"/>
        <v>96.7055595633264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8.985986406084702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1309D80R2(104-114)(II)</v>
      </c>
      <c r="B20" s="93">
        <f>'blk, drift &amp; conc calc'!C161</f>
        <v>46.143201480150196</v>
      </c>
      <c r="C20" s="93">
        <f>'blk, drift &amp; conc calc'!D161</f>
        <v>12.667633927952865</v>
      </c>
      <c r="D20" s="93">
        <f>'blk, drift &amp; conc calc'!E161</f>
        <v>6.714850646672594</v>
      </c>
      <c r="E20" s="93">
        <f>'blk, drift &amp; conc calc'!F161</f>
        <v>19.908470692198502</v>
      </c>
      <c r="F20" s="93">
        <f>'blk, drift &amp; conc calc'!G161</f>
        <v>0.10684258907024649</v>
      </c>
      <c r="G20" s="93">
        <f>'blk, drift &amp; conc calc'!H161</f>
        <v>12.05265197924132</v>
      </c>
      <c r="H20" s="93">
        <f>'blk, drift &amp; conc calc'!I161</f>
        <v>0.7169345873115877</v>
      </c>
      <c r="I20" s="93">
        <f>'blk, drift &amp; conc calc'!J161</f>
        <v>0.053930724219248355</v>
      </c>
      <c r="J20" s="93">
        <f>'blk, drift &amp; conc calc'!K161</f>
        <v>-0.0063146685609886425</v>
      </c>
      <c r="K20" s="93">
        <f>'blk, drift &amp; conc calc'!L161</f>
        <v>0.18621997713567887</v>
      </c>
      <c r="L20" s="93">
        <f t="shared" si="0"/>
        <v>98.54442193539123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6.326979309203862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calc'!C162</f>
        <v>50.561193128411034</v>
      </c>
      <c r="C21" s="32">
        <f>'blk, drift &amp; conc calc'!D162</f>
        <v>13.505082355305234</v>
      </c>
      <c r="D21" s="32">
        <f>'blk, drift &amp; conc calc'!E162</f>
        <v>12.484326137313175</v>
      </c>
      <c r="E21" s="32">
        <f>'blk, drift &amp; conc calc'!F162</f>
        <v>7.430635194124835</v>
      </c>
      <c r="F21" s="32">
        <f>'blk, drift &amp; conc calc'!G162</f>
        <v>0.17200944941687513</v>
      </c>
      <c r="G21" s="32">
        <f>'blk, drift &amp; conc calc'!H162</f>
        <v>11.402032509673832</v>
      </c>
      <c r="H21" s="32">
        <f>'blk, drift &amp; conc calc'!I162</f>
        <v>2.259523756394598</v>
      </c>
      <c r="I21" s="32">
        <f>'blk, drift &amp; conc calc'!J162</f>
        <v>0.5213032651740638</v>
      </c>
      <c r="J21" s="32">
        <f>'blk, drift &amp; conc calc'!K162</f>
        <v>0.27055435896618996</v>
      </c>
      <c r="K21" s="32">
        <f>'blk, drift &amp; conc calc'!L162</f>
        <v>2.7262620500951957</v>
      </c>
      <c r="L21" s="32">
        <f t="shared" si="0"/>
        <v>101.33292220487505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67.44900178967958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46.577633298098995</v>
      </c>
      <c r="C22" s="32">
        <f>'blk, drift &amp; conc calc'!D163</f>
        <v>15.805677209240631</v>
      </c>
      <c r="D22" s="32">
        <f>'blk, drift &amp; conc calc'!E163</f>
        <v>11.376734773218653</v>
      </c>
      <c r="E22" s="32">
        <f>'blk, drift &amp; conc calc'!F163</f>
        <v>9.978036654493057</v>
      </c>
      <c r="F22" s="32">
        <f>'blk, drift &amp; conc calc'!G163</f>
        <v>0.1717401561267924</v>
      </c>
      <c r="G22" s="32">
        <f>'blk, drift &amp; conc calc'!H163</f>
        <v>13.483026850821933</v>
      </c>
      <c r="H22" s="32">
        <f>'blk, drift &amp; conc calc'!I163</f>
        <v>1.830571437391038</v>
      </c>
      <c r="I22" s="32">
        <f>'blk, drift &amp; conc calc'!J163</f>
        <v>0.023107554887555247</v>
      </c>
      <c r="J22" s="32">
        <f>'blk, drift &amp; conc calc'!K163</f>
        <v>0.027008427243659483</v>
      </c>
      <c r="K22" s="32">
        <f>'blk, drift &amp; conc calc'!L163</f>
        <v>0.9796613244355413</v>
      </c>
      <c r="L22" s="32">
        <f t="shared" si="0"/>
        <v>100.25319768595786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13.601267819185422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1309D84R3(55-64)</v>
      </c>
      <c r="B23" s="93">
        <f>'blk, drift &amp; conc calc'!C164</f>
        <v>49.822908256250976</v>
      </c>
      <c r="C23" s="93">
        <f>'blk, drift &amp; conc calc'!D164</f>
        <v>18.380004110784185</v>
      </c>
      <c r="D23" s="93">
        <f>'blk, drift &amp; conc calc'!E164</f>
        <v>6.418771452003424</v>
      </c>
      <c r="E23" s="93">
        <f>'blk, drift &amp; conc calc'!F164</f>
        <v>11.142779005192825</v>
      </c>
      <c r="F23" s="93">
        <f>'blk, drift &amp; conc calc'!G164</f>
        <v>0.08553966521784967</v>
      </c>
      <c r="G23" s="93">
        <f>'blk, drift &amp; conc calc'!H164</f>
        <v>13.538240032132467</v>
      </c>
      <c r="H23" s="93">
        <f>'blk, drift &amp; conc calc'!I164</f>
        <v>1.9971241680540244</v>
      </c>
      <c r="I23" s="93">
        <f>'blk, drift &amp; conc calc'!J164</f>
        <v>0.029282906416076105</v>
      </c>
      <c r="J23" s="93">
        <f>'blk, drift &amp; conc calc'!K164</f>
        <v>0.0010449777464109052</v>
      </c>
      <c r="K23" s="93">
        <f>'blk, drift &amp; conc calc'!L164</f>
        <v>0.2521723945486286</v>
      </c>
      <c r="L23" s="93">
        <f t="shared" si="0"/>
        <v>101.66786696834687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7.8213746111068145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1309D85R2(115-124)</v>
      </c>
      <c r="B24" s="93">
        <f>'blk, drift &amp; conc calc'!C165</f>
        <v>45.48819231608086</v>
      </c>
      <c r="C24" s="93">
        <f>'blk, drift &amp; conc calc'!D165</f>
        <v>14.059544021007541</v>
      </c>
      <c r="D24" s="93">
        <f>'blk, drift &amp; conc calc'!E165</f>
        <v>7.399989767975153</v>
      </c>
      <c r="E24" s="93">
        <f>'blk, drift &amp; conc calc'!F165</f>
        <v>20.1807603189517</v>
      </c>
      <c r="F24" s="93">
        <f>'blk, drift &amp; conc calc'!G165</f>
        <v>0.100620996829873</v>
      </c>
      <c r="G24" s="93">
        <f>'blk, drift &amp; conc calc'!H165</f>
        <v>11.124339608487848</v>
      </c>
      <c r="H24" s="93">
        <f>'blk, drift &amp; conc calc'!I165</f>
        <v>0.6116273469691613</v>
      </c>
      <c r="I24" s="93">
        <f>'blk, drift &amp; conc calc'!J165</f>
        <v>0.03200830534727145</v>
      </c>
      <c r="J24" s="93">
        <f>'blk, drift &amp; conc calc'!K165</f>
        <v>-0.019491621975649045</v>
      </c>
      <c r="K24" s="93">
        <f>'blk, drift &amp; conc calc'!L165</f>
        <v>0.15604938653800085</v>
      </c>
      <c r="L24" s="93">
        <f t="shared" si="0"/>
        <v>99.13364044621176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3.2358752172147405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41.87177876016876</v>
      </c>
      <c r="C25" s="32">
        <f>'blk, drift &amp; conc calc'!D166</f>
        <v>18.219926573433984</v>
      </c>
      <c r="D25" s="32">
        <f>'blk, drift &amp; conc calc'!E166</f>
        <v>15.183355013914102</v>
      </c>
      <c r="E25" s="32">
        <f>'blk, drift &amp; conc calc'!F166</f>
        <v>8.312506131348933</v>
      </c>
      <c r="F25" s="32">
        <f>'blk, drift &amp; conc calc'!G166</f>
        <v>0.19240453840586366</v>
      </c>
      <c r="G25" s="32">
        <f>'blk, drift &amp; conc calc'!H166</f>
        <v>11.875617892188327</v>
      </c>
      <c r="H25" s="32">
        <f>'blk, drift &amp; conc calc'!I166</f>
        <v>1.2313012548437776</v>
      </c>
      <c r="I25" s="32">
        <f>'blk, drift &amp; conc calc'!J166</f>
        <v>0.22748059360734385</v>
      </c>
      <c r="J25" s="32">
        <f>'blk, drift &amp; conc calc'!K166</f>
        <v>0.0495744017035577</v>
      </c>
      <c r="K25" s="32">
        <f>'blk, drift &amp; conc calc'!L166</f>
        <v>1.5077560316269967</v>
      </c>
      <c r="L25" s="32">
        <f t="shared" si="0"/>
        <v>98.67170119124162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18.494855249853174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50.561193128411034</v>
      </c>
      <c r="C26" s="32">
        <f>'blk, drift &amp; conc calc'!D167</f>
        <v>13.505082355305236</v>
      </c>
      <c r="D26" s="32">
        <f>'blk, drift &amp; conc calc'!E167</f>
        <v>12.484326137313175</v>
      </c>
      <c r="E26" s="32">
        <f>'blk, drift &amp; conc calc'!F167</f>
        <v>7.430635194124835</v>
      </c>
      <c r="F26" s="32">
        <f>'blk, drift &amp; conc calc'!G167</f>
        <v>0.17200944941687513</v>
      </c>
      <c r="G26" s="32">
        <f>'blk, drift &amp; conc calc'!H167</f>
        <v>11.402032509673832</v>
      </c>
      <c r="H26" s="32">
        <f>'blk, drift &amp; conc calc'!I167</f>
        <v>2.259523756394598</v>
      </c>
      <c r="I26" s="32">
        <f>'blk, drift &amp; conc calc'!J167</f>
        <v>0.5213032651740638</v>
      </c>
      <c r="J26" s="32">
        <f>'blk, drift &amp; conc calc'!K167</f>
        <v>0.27055435896618996</v>
      </c>
      <c r="K26" s="32">
        <f>'blk, drift &amp; conc calc'!L167</f>
        <v>2.7262620500951957</v>
      </c>
      <c r="L26" s="32">
        <f t="shared" si="0"/>
        <v>101.33292220487505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67.44900178967958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1309D86R3(102-110)</v>
      </c>
      <c r="B27" s="93">
        <f>'blk, drift &amp; conc calc'!C168</f>
        <v>45.341693680404596</v>
      </c>
      <c r="C27" s="93">
        <f>'blk, drift &amp; conc calc'!D168</f>
        <v>18.965391908485472</v>
      </c>
      <c r="D27" s="93">
        <f>'blk, drift &amp; conc calc'!E168</f>
        <v>7.357852471176293</v>
      </c>
      <c r="E27" s="93">
        <f>'blk, drift &amp; conc calc'!F168</f>
        <v>13.727764805456514</v>
      </c>
      <c r="F27" s="93">
        <f>'blk, drift &amp; conc calc'!G168</f>
        <v>0.11576319022038442</v>
      </c>
      <c r="G27" s="93">
        <f>'blk, drift &amp; conc calc'!H168</f>
        <v>11.345537165647755</v>
      </c>
      <c r="H27" s="93">
        <f>'blk, drift &amp; conc calc'!I168</f>
        <v>1.324598536558848</v>
      </c>
      <c r="I27" s="93">
        <f>'blk, drift &amp; conc calc'!J168</f>
        <v>0.056632473037035225</v>
      </c>
      <c r="J27" s="93">
        <f>'blk, drift &amp; conc calc'!K168</f>
        <v>-0.019073838243977483</v>
      </c>
      <c r="K27" s="93">
        <f>'blk, drift &amp; conc calc'!L168</f>
        <v>0.12063295950979122</v>
      </c>
      <c r="L27" s="93">
        <f t="shared" si="0"/>
        <v>98.3367933522527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3.194516101143172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42.98641908401413</v>
      </c>
      <c r="C28" s="32">
        <f>'blk, drift &amp; conc calc'!D169</f>
        <v>0.7009191689544659</v>
      </c>
      <c r="D28" s="32">
        <f>'blk, drift &amp; conc calc'!E169</f>
        <v>8.619808441222895</v>
      </c>
      <c r="E28" s="32">
        <f>'blk, drift &amp; conc calc'!F169</f>
        <v>46.16420852072405</v>
      </c>
      <c r="F28" s="32">
        <f>'blk, drift &amp; conc calc'!G169</f>
        <v>0.12436870642207483</v>
      </c>
      <c r="G28" s="32">
        <f>'blk, drift &amp; conc calc'!H169</f>
        <v>0.5502820146301157</v>
      </c>
      <c r="H28" s="32">
        <f>'blk, drift &amp; conc calc'!I169</f>
        <v>0.024762481503306823</v>
      </c>
      <c r="I28" s="32">
        <f>'blk, drift &amp; conc calc'!J169</f>
        <v>0.007488546753301202</v>
      </c>
      <c r="J28" s="32">
        <f>'blk, drift &amp; conc calc'!K169</f>
        <v>0.0012346877791570166</v>
      </c>
      <c r="K28" s="32">
        <f>'blk, drift &amp; conc calc'!L169</f>
        <v>0.009349271077869798</v>
      </c>
      <c r="L28" s="32">
        <f t="shared" si="0"/>
        <v>99.18884092308137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7.652613881247805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1309D87R2(80-93)</v>
      </c>
      <c r="B29" s="93">
        <f>'blk, drift &amp; conc calc'!C170</f>
        <v>47.93974597057841</v>
      </c>
      <c r="C29" s="93">
        <f>'blk, drift &amp; conc calc'!D170</f>
        <v>10.255111673101538</v>
      </c>
      <c r="D29" s="93">
        <f>'blk, drift &amp; conc calc'!E170</f>
        <v>14.525902530958813</v>
      </c>
      <c r="E29" s="93">
        <f>'blk, drift &amp; conc calc'!F170</f>
        <v>7.256751682125109</v>
      </c>
      <c r="F29" s="93">
        <f>'blk, drift &amp; conc calc'!G170</f>
        <v>0.37860801038790487</v>
      </c>
      <c r="G29" s="93">
        <f>'blk, drift &amp; conc calc'!H170</f>
        <v>11.35527283220864</v>
      </c>
      <c r="H29" s="93">
        <f>'blk, drift &amp; conc calc'!I170</f>
        <v>2.483418510733643</v>
      </c>
      <c r="I29" s="93">
        <f>'blk, drift &amp; conc calc'!J170</f>
        <v>0.03409349875533458</v>
      </c>
      <c r="J29" s="93">
        <f>'blk, drift &amp; conc calc'!K170</f>
        <v>0.09494763245520753</v>
      </c>
      <c r="K29" s="93">
        <f>'blk, drift &amp; conc calc'!L170</f>
        <v>6.1278294951028975</v>
      </c>
      <c r="L29" s="93">
        <f t="shared" si="0"/>
        <v>100.4516818364075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28.42905314024346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1309D88R4(30-40)</v>
      </c>
      <c r="B30" s="93">
        <f>'blk, drift &amp; conc calc'!C171</f>
        <v>48.00449853780756</v>
      </c>
      <c r="C30" s="93">
        <f>'blk, drift &amp; conc calc'!D171</f>
        <v>15.161868858797778</v>
      </c>
      <c r="D30" s="93">
        <f>'blk, drift &amp; conc calc'!E171</f>
        <v>6.120788281653148</v>
      </c>
      <c r="E30" s="93">
        <f>'blk, drift &amp; conc calc'!F171</f>
        <v>18.766471349483126</v>
      </c>
      <c r="F30" s="93">
        <f>'blk, drift &amp; conc calc'!G171</f>
        <v>0.10829375548917562</v>
      </c>
      <c r="G30" s="93">
        <f>'blk, drift &amp; conc calc'!H171</f>
        <v>12.491468725493501</v>
      </c>
      <c r="H30" s="93">
        <f>'blk, drift &amp; conc calc'!I171</f>
        <v>1.0100717471321001</v>
      </c>
      <c r="I30" s="93">
        <f>'blk, drift &amp; conc calc'!J171</f>
        <v>0.01955494944610116</v>
      </c>
      <c r="J30" s="93">
        <f>'blk, drift &amp; conc calc'!K171</f>
        <v>-0.00028267782024686365</v>
      </c>
      <c r="K30" s="93">
        <f>'blk, drift &amp; conc calc'!L171</f>
        <v>0.18997419009267963</v>
      </c>
      <c r="L30" s="93">
        <f t="shared" si="0"/>
        <v>101.87270771757493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7.222614398515765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50.561193128411034</v>
      </c>
      <c r="C31" s="32">
        <f>'blk, drift &amp; conc calc'!D172</f>
        <v>13.505082355305236</v>
      </c>
      <c r="D31" s="32">
        <f>'blk, drift &amp; conc calc'!E172</f>
        <v>12.48432613731317</v>
      </c>
      <c r="E31" s="32">
        <f>'blk, drift &amp; conc calc'!F172</f>
        <v>7.430635194124835</v>
      </c>
      <c r="F31" s="32">
        <f>'blk, drift &amp; conc calc'!G172</f>
        <v>0.17200944941687513</v>
      </c>
      <c r="G31" s="32">
        <f>'blk, drift &amp; conc calc'!H172</f>
        <v>11.402032509673832</v>
      </c>
      <c r="H31" s="32">
        <f>'blk, drift &amp; conc calc'!I172</f>
        <v>2.259523756394598</v>
      </c>
      <c r="I31" s="32">
        <f>'blk, drift &amp; conc calc'!J172</f>
        <v>0.521303265174064</v>
      </c>
      <c r="J31" s="32">
        <f>'blk, drift &amp; conc calc'!K172</f>
        <v>0.27055435896618996</v>
      </c>
      <c r="K31" s="32">
        <f>'blk, drift &amp; conc calc'!L172</f>
        <v>2.7262620500951953</v>
      </c>
      <c r="L31" s="32">
        <f t="shared" si="0"/>
        <v>101.33292220487505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67.44900178967958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63.31903094084054</v>
      </c>
      <c r="C32" s="32">
        <f>'blk, drift &amp; conc calc'!D173</f>
        <v>15.040411774281802</v>
      </c>
      <c r="D32" s="32">
        <f>'blk, drift &amp; conc calc'!E173</f>
        <v>6.4284454041771415</v>
      </c>
      <c r="E32" s="32">
        <f>'blk, drift &amp; conc calc'!F173</f>
        <v>3.7362807526792787</v>
      </c>
      <c r="F32" s="32">
        <f>'blk, drift &amp; conc calc'!G173</f>
        <v>0.1049925839146373</v>
      </c>
      <c r="G32" s="32">
        <f>'blk, drift &amp; conc calc'!H173</f>
        <v>6.089678046013799</v>
      </c>
      <c r="H32" s="32">
        <f>'blk, drift &amp; conc calc'!I173</f>
        <v>3.1464538205781447</v>
      </c>
      <c r="I32" s="32">
        <f>'blk, drift &amp; conc calc'!J173</f>
        <v>1.4241101447586124</v>
      </c>
      <c r="J32" s="32">
        <f>'blk, drift &amp; conc calc'!K173</f>
        <v>0.12020153819601016</v>
      </c>
      <c r="K32" s="32">
        <f>'blk, drift &amp; conc calc'!L173</f>
        <v>0.6519762424689738</v>
      </c>
      <c r="L32" s="32">
        <f t="shared" si="0"/>
        <v>100.06158124790895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33.94609739261095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calc'!C174</f>
        <v>-0.08194148503266378</v>
      </c>
      <c r="C33" s="32">
        <f>'blk, drift &amp; conc calc'!D174</f>
        <v>0.007571092610356275</v>
      </c>
      <c r="D33" s="32">
        <f>'blk, drift &amp; conc calc'!E174</f>
        <v>0.06724701034226319</v>
      </c>
      <c r="E33" s="32">
        <f>'blk, drift &amp; conc calc'!F174</f>
        <v>-0.10506497406296232</v>
      </c>
      <c r="F33" s="32">
        <f>'blk, drift &amp; conc calc'!G174</f>
        <v>-7.910225292112358E-05</v>
      </c>
      <c r="G33" s="32">
        <f>'blk, drift &amp; conc calc'!H174</f>
        <v>-0.021511691460689247</v>
      </c>
      <c r="H33" s="32">
        <f>'blk, drift &amp; conc calc'!I174</f>
        <v>-6.925767170257326E-06</v>
      </c>
      <c r="I33" s="32">
        <f>'blk, drift &amp; conc calc'!J174</f>
        <v>0.002552356483936188</v>
      </c>
      <c r="J33" s="32">
        <f>'blk, drift &amp; conc calc'!K174</f>
        <v>0.02139711742124653</v>
      </c>
      <c r="K33" s="32">
        <f>'blk, drift &amp; conc calc'!L174</f>
        <v>0.006472082586016271</v>
      </c>
      <c r="L33" s="32">
        <f t="shared" si="0"/>
        <v>-0.1033645191325883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11.859447582402556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41.22830900818928</v>
      </c>
      <c r="C34" s="32">
        <f>'blk, drift &amp; conc calc'!D175</f>
        <v>0.1881795251865251</v>
      </c>
      <c r="D34" s="32">
        <f>'blk, drift &amp; conc calc'!E175</f>
        <v>8.394346487281597</v>
      </c>
      <c r="E34" s="32">
        <f>'blk, drift &amp; conc calc'!F175</f>
        <v>50.61782323178014</v>
      </c>
      <c r="F34" s="32">
        <f>'blk, drift &amp; conc calc'!G175</f>
        <v>0.11886020453776411</v>
      </c>
      <c r="G34" s="32">
        <f>'blk, drift &amp; conc calc'!H175</f>
        <v>0.10117189635668875</v>
      </c>
      <c r="H34" s="32">
        <f>'blk, drift &amp; conc calc'!I175</f>
        <v>0.008023683465027033</v>
      </c>
      <c r="I34" s="32">
        <f>'blk, drift &amp; conc calc'!J175</f>
        <v>0.004842864222568797</v>
      </c>
      <c r="J34" s="32">
        <f>'blk, drift &amp; conc calc'!K175</f>
        <v>-0.026908030519678307</v>
      </c>
      <c r="K34" s="32">
        <f>'blk, drift &amp; conc calc'!L175</f>
        <v>0.00922619529777605</v>
      </c>
      <c r="L34" s="32">
        <f t="shared" si="0"/>
        <v>100.64387506579769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1.000417573689282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46.29080418555739</v>
      </c>
      <c r="C35" s="32">
        <f>'blk, drift &amp; conc calc'!D176</f>
        <v>18.225734931769306</v>
      </c>
      <c r="D35" s="32">
        <f>'blk, drift &amp; conc calc'!E176</f>
        <v>15.886307630621527</v>
      </c>
      <c r="E35" s="32">
        <f>'blk, drift &amp; conc calc'!F176</f>
        <v>8.07737538917649</v>
      </c>
      <c r="F35" s="32">
        <f>'blk, drift &amp; conc calc'!G176</f>
        <v>0.1895462034306216</v>
      </c>
      <c r="G35" s="32">
        <f>'blk, drift &amp; conc calc'!H176</f>
        <v>11.54896432914273</v>
      </c>
      <c r="H35" s="32">
        <f>'blk, drift &amp; conc calc'!I176</f>
        <v>1.2396950749744853</v>
      </c>
      <c r="I35" s="32">
        <f>'blk, drift &amp; conc calc'!J176</f>
        <v>0.23480115835618073</v>
      </c>
      <c r="J35" s="32">
        <f>'blk, drift &amp; conc calc'!K176</f>
        <v>0.049418799421869775</v>
      </c>
      <c r="K35" s="32">
        <f>'blk, drift &amp; conc calc'!L176</f>
        <v>1.602300948112617</v>
      </c>
      <c r="L35" s="32">
        <f t="shared" si="0"/>
        <v>103.34494865056324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17.991516337242672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50.561193128411034</v>
      </c>
      <c r="C36" s="32">
        <f>'blk, drift &amp; conc calc'!D177</f>
        <v>13.505082355305236</v>
      </c>
      <c r="D36" s="32">
        <f>'blk, drift &amp; conc calc'!E177</f>
        <v>12.484326137313175</v>
      </c>
      <c r="E36" s="32">
        <f>'blk, drift &amp; conc calc'!F177</f>
        <v>7.430635194124835</v>
      </c>
      <c r="F36" s="32">
        <f>'blk, drift &amp; conc calc'!G177</f>
        <v>0.17200944941687513</v>
      </c>
      <c r="G36" s="32">
        <f>'blk, drift &amp; conc calc'!H177</f>
        <v>11.402032509673832</v>
      </c>
      <c r="H36" s="32">
        <f>'blk, drift &amp; conc calc'!I177</f>
        <v>2.259523756394598</v>
      </c>
      <c r="I36" s="32">
        <f>'blk, drift &amp; conc calc'!J177</f>
        <v>0.5213032651740638</v>
      </c>
      <c r="J36" s="32">
        <f>'blk, drift &amp; conc calc'!K177</f>
        <v>0.27055435896618996</v>
      </c>
      <c r="K36" s="32">
        <f>'blk, drift &amp; conc calc'!L177</f>
        <v>2.7262620500951957</v>
      </c>
      <c r="L36" s="32">
        <f t="shared" si="0"/>
        <v>101.33292220487505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67.44900178967958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617</v>
      </c>
      <c r="B41" s="175" t="s">
        <v>684</v>
      </c>
      <c r="C41" s="175" t="s">
        <v>688</v>
      </c>
      <c r="D41" s="175" t="s">
        <v>685</v>
      </c>
      <c r="E41" s="175" t="s">
        <v>654</v>
      </c>
      <c r="F41" s="175" t="s">
        <v>653</v>
      </c>
      <c r="G41" s="175" t="s">
        <v>655</v>
      </c>
      <c r="H41" s="175" t="s">
        <v>689</v>
      </c>
      <c r="I41" s="175" t="s">
        <v>697</v>
      </c>
      <c r="J41" s="175" t="s">
        <v>739</v>
      </c>
      <c r="K41" s="175" t="s">
        <v>698</v>
      </c>
      <c r="L41" s="175" t="s">
        <v>692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760</v>
      </c>
      <c r="U41" s="19">
        <v>0</v>
      </c>
      <c r="V41" s="19">
        <v>0</v>
      </c>
    </row>
    <row r="42" spans="1:22" ht="11.25">
      <c r="A42" s="175" t="str">
        <f aca="true" t="shared" si="1" ref="A42:L42">A10</f>
        <v>1309D80R2(18-28)</v>
      </c>
      <c r="B42" s="175">
        <f t="shared" si="1"/>
        <v>47.53452353726606</v>
      </c>
      <c r="C42" s="175">
        <f t="shared" si="1"/>
        <v>16.66919672431071</v>
      </c>
      <c r="D42" s="175">
        <f t="shared" si="1"/>
        <v>5.876724866607572</v>
      </c>
      <c r="E42" s="175">
        <f t="shared" si="1"/>
        <v>18.693693363431304</v>
      </c>
      <c r="F42" s="175">
        <f t="shared" si="1"/>
        <v>0.09675315617861734</v>
      </c>
      <c r="G42" s="175">
        <f t="shared" si="1"/>
        <v>11.544958452711644</v>
      </c>
      <c r="H42" s="175">
        <f t="shared" si="1"/>
        <v>0.9265771030432789</v>
      </c>
      <c r="I42" s="175">
        <f t="shared" si="1"/>
        <v>0.07928943543390878</v>
      </c>
      <c r="J42" s="175">
        <f t="shared" si="1"/>
        <v>0.010488247865782946</v>
      </c>
      <c r="K42" s="175">
        <f t="shared" si="1"/>
        <v>0.1627209019213791</v>
      </c>
      <c r="L42" s="175">
        <f t="shared" si="1"/>
        <v>101.59492578877025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5" t="str">
        <f>A12</f>
        <v>1309D80R2(104-114)</v>
      </c>
      <c r="B43" s="175">
        <f>AVERAGE(B12,B20)</f>
        <v>46.301166938881764</v>
      </c>
      <c r="C43" s="175">
        <f aca="true" t="shared" si="2" ref="C43:K43">AVERAGE(C12,C20)</f>
        <v>12.563096958535933</v>
      </c>
      <c r="D43" s="175">
        <f t="shared" si="2"/>
        <v>6.525174534666997</v>
      </c>
      <c r="E43" s="175">
        <f t="shared" si="2"/>
        <v>19.960645701288705</v>
      </c>
      <c r="F43" s="175">
        <f t="shared" si="2"/>
        <v>0.10874573779419061</v>
      </c>
      <c r="G43" s="175">
        <f t="shared" si="2"/>
        <v>11.694361096632392</v>
      </c>
      <c r="H43" s="175">
        <f t="shared" si="2"/>
        <v>0.7350271225164179</v>
      </c>
      <c r="I43" s="175">
        <f t="shared" si="2"/>
        <v>0.05309847850865829</v>
      </c>
      <c r="J43" s="175">
        <f t="shared" si="2"/>
        <v>-0.00843967481128451</v>
      </c>
      <c r="K43" s="175">
        <f t="shared" si="2"/>
        <v>0.187743206127325</v>
      </c>
      <c r="L43" s="175">
        <f>SUM(B43:K43)</f>
        <v>98.1206201001411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5" t="str">
        <f aca="true" t="shared" si="3" ref="A44:L44">A13</f>
        <v>1309D81R3(33-43)</v>
      </c>
      <c r="B44" s="175">
        <f t="shared" si="3"/>
        <v>50.426065683543655</v>
      </c>
      <c r="C44" s="175">
        <f t="shared" si="3"/>
        <v>13.959018988781715</v>
      </c>
      <c r="D44" s="175">
        <f t="shared" si="3"/>
        <v>5.931096136978836</v>
      </c>
      <c r="E44" s="175">
        <f t="shared" si="3"/>
        <v>11.670694206172897</v>
      </c>
      <c r="F44" s="175">
        <f t="shared" si="3"/>
        <v>0.11804219427017969</v>
      </c>
      <c r="G44" s="175">
        <f t="shared" si="3"/>
        <v>14.232880961745508</v>
      </c>
      <c r="H44" s="175">
        <f t="shared" si="3"/>
        <v>1.7552340261192396</v>
      </c>
      <c r="I44" s="175">
        <f t="shared" si="3"/>
        <v>0.01962231162645249</v>
      </c>
      <c r="J44" s="175">
        <f t="shared" si="3"/>
        <v>-0.005507770839015316</v>
      </c>
      <c r="K44" s="175">
        <f t="shared" si="3"/>
        <v>0.2560832045413697</v>
      </c>
      <c r="L44" s="175">
        <f t="shared" si="3"/>
        <v>98.36322994294083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5" t="str">
        <f aca="true" t="shared" si="4" ref="A45:L45">A14</f>
        <v>1309D82R2(102-111)</v>
      </c>
      <c r="B45" s="175">
        <f t="shared" si="4"/>
        <v>43.280788971348024</v>
      </c>
      <c r="C45" s="175">
        <f t="shared" si="4"/>
        <v>12.00502031933128</v>
      </c>
      <c r="D45" s="175">
        <f t="shared" si="4"/>
        <v>7.594782221787997</v>
      </c>
      <c r="E45" s="175">
        <f t="shared" si="4"/>
        <v>20.916502315073988</v>
      </c>
      <c r="F45" s="175">
        <f t="shared" si="4"/>
        <v>0.12930196321813764</v>
      </c>
      <c r="G45" s="175">
        <f t="shared" si="4"/>
        <v>10.938425704902532</v>
      </c>
      <c r="H45" s="175">
        <f t="shared" si="4"/>
        <v>0.9949583308719983</v>
      </c>
      <c r="I45" s="175">
        <f t="shared" si="4"/>
        <v>0.012291491410096582</v>
      </c>
      <c r="J45" s="175">
        <f t="shared" si="4"/>
        <v>0.0007191101527798824</v>
      </c>
      <c r="K45" s="175">
        <f t="shared" si="4"/>
        <v>0.19579241864505909</v>
      </c>
      <c r="L45" s="175">
        <f t="shared" si="4"/>
        <v>96.06858284674189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5" t="str">
        <f aca="true" t="shared" si="5" ref="A46:L46">A18</f>
        <v>1309D83R1(98-107)</v>
      </c>
      <c r="B46" s="175">
        <f t="shared" si="5"/>
        <v>45.102594847367705</v>
      </c>
      <c r="C46" s="175">
        <f t="shared" si="5"/>
        <v>14.100990745268726</v>
      </c>
      <c r="D46" s="175">
        <f t="shared" si="5"/>
        <v>6.5657033727634495</v>
      </c>
      <c r="E46" s="175">
        <f t="shared" si="5"/>
        <v>19.848789298041748</v>
      </c>
      <c r="F46" s="175">
        <f t="shared" si="5"/>
        <v>0.11211009830681044</v>
      </c>
      <c r="G46" s="175">
        <f t="shared" si="5"/>
        <v>11.579411888827883</v>
      </c>
      <c r="H46" s="175">
        <f t="shared" si="5"/>
        <v>0.5312980023353329</v>
      </c>
      <c r="I46" s="175">
        <f t="shared" si="5"/>
        <v>0.03898515128474393</v>
      </c>
      <c r="J46" s="175">
        <f t="shared" si="5"/>
        <v>-0.01813591163684907</v>
      </c>
      <c r="K46" s="175">
        <f t="shared" si="5"/>
        <v>0.18064186979872113</v>
      </c>
      <c r="L46" s="175">
        <f t="shared" si="5"/>
        <v>98.04238936235828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5" t="str">
        <f aca="true" t="shared" si="6" ref="A47:L47">A19</f>
        <v>1309D83R2(32-42)</v>
      </c>
      <c r="B47" s="175">
        <f t="shared" si="6"/>
        <v>42.756459976743194</v>
      </c>
      <c r="C47" s="175">
        <f t="shared" si="6"/>
        <v>13.005927220701773</v>
      </c>
      <c r="D47" s="175">
        <f t="shared" si="6"/>
        <v>7.038649183802655</v>
      </c>
      <c r="E47" s="175">
        <f t="shared" si="6"/>
        <v>22.182763396405345</v>
      </c>
      <c r="F47" s="175">
        <f t="shared" si="6"/>
        <v>0.11259896721348918</v>
      </c>
      <c r="G47" s="175">
        <f t="shared" si="6"/>
        <v>10.651442358106072</v>
      </c>
      <c r="H47" s="175">
        <f t="shared" si="6"/>
        <v>0.7364430697658464</v>
      </c>
      <c r="I47" s="175">
        <f t="shared" si="6"/>
        <v>0.0416306804213571</v>
      </c>
      <c r="J47" s="175">
        <f t="shared" si="6"/>
        <v>0.005499031246159904</v>
      </c>
      <c r="K47" s="175">
        <f t="shared" si="6"/>
        <v>0.17414567892052052</v>
      </c>
      <c r="L47" s="175">
        <f t="shared" si="6"/>
        <v>96.7055595633264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5" t="str">
        <f aca="true" t="shared" si="7" ref="A48:L48">A23</f>
        <v>1309D84R3(55-64)</v>
      </c>
      <c r="B48" s="175">
        <f t="shared" si="7"/>
        <v>49.822908256250976</v>
      </c>
      <c r="C48" s="175">
        <f t="shared" si="7"/>
        <v>18.380004110784185</v>
      </c>
      <c r="D48" s="175">
        <f t="shared" si="7"/>
        <v>6.418771452003424</v>
      </c>
      <c r="E48" s="175">
        <f t="shared" si="7"/>
        <v>11.142779005192825</v>
      </c>
      <c r="F48" s="175">
        <f t="shared" si="7"/>
        <v>0.08553966521784967</v>
      </c>
      <c r="G48" s="175">
        <f t="shared" si="7"/>
        <v>13.538240032132467</v>
      </c>
      <c r="H48" s="175">
        <f t="shared" si="7"/>
        <v>1.9971241680540244</v>
      </c>
      <c r="I48" s="175">
        <f t="shared" si="7"/>
        <v>0.029282906416076105</v>
      </c>
      <c r="J48" s="175">
        <f t="shared" si="7"/>
        <v>0.0010449777464109052</v>
      </c>
      <c r="K48" s="175">
        <f t="shared" si="7"/>
        <v>0.2521723945486286</v>
      </c>
      <c r="L48" s="175">
        <f t="shared" si="7"/>
        <v>101.66786696834687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2" ht="11.25">
      <c r="A49" s="175" t="str">
        <f aca="true" t="shared" si="8" ref="A49:L49">A24</f>
        <v>1309D85R2(115-124)</v>
      </c>
      <c r="B49" s="175">
        <f t="shared" si="8"/>
        <v>45.48819231608086</v>
      </c>
      <c r="C49" s="175">
        <f t="shared" si="8"/>
        <v>14.059544021007541</v>
      </c>
      <c r="D49" s="175">
        <f t="shared" si="8"/>
        <v>7.399989767975153</v>
      </c>
      <c r="E49" s="175">
        <f t="shared" si="8"/>
        <v>20.1807603189517</v>
      </c>
      <c r="F49" s="175">
        <f t="shared" si="8"/>
        <v>0.100620996829873</v>
      </c>
      <c r="G49" s="175">
        <f t="shared" si="8"/>
        <v>11.124339608487848</v>
      </c>
      <c r="H49" s="175">
        <f t="shared" si="8"/>
        <v>0.6116273469691613</v>
      </c>
      <c r="I49" s="175">
        <f t="shared" si="8"/>
        <v>0.03200830534727145</v>
      </c>
      <c r="J49" s="175">
        <f t="shared" si="8"/>
        <v>-0.019491621975649045</v>
      </c>
      <c r="K49" s="175">
        <f t="shared" si="8"/>
        <v>0.15604938653800085</v>
      </c>
      <c r="L49" s="175">
        <f t="shared" si="8"/>
        <v>99.13364044621176</v>
      </c>
    </row>
    <row r="50" spans="1:12" ht="11.25">
      <c r="A50" s="175" t="str">
        <f aca="true" t="shared" si="9" ref="A50:L50">A27</f>
        <v>1309D86R3(102-110)</v>
      </c>
      <c r="B50" s="175">
        <f t="shared" si="9"/>
        <v>45.341693680404596</v>
      </c>
      <c r="C50" s="175">
        <f t="shared" si="9"/>
        <v>18.965391908485472</v>
      </c>
      <c r="D50" s="175">
        <f t="shared" si="9"/>
        <v>7.357852471176293</v>
      </c>
      <c r="E50" s="175">
        <f t="shared" si="9"/>
        <v>13.727764805456514</v>
      </c>
      <c r="F50" s="175">
        <f t="shared" si="9"/>
        <v>0.11576319022038442</v>
      </c>
      <c r="G50" s="175">
        <f t="shared" si="9"/>
        <v>11.345537165647755</v>
      </c>
      <c r="H50" s="175">
        <f t="shared" si="9"/>
        <v>1.324598536558848</v>
      </c>
      <c r="I50" s="175">
        <f t="shared" si="9"/>
        <v>0.056632473037035225</v>
      </c>
      <c r="J50" s="175">
        <f t="shared" si="9"/>
        <v>-0.019073838243977483</v>
      </c>
      <c r="K50" s="175">
        <f t="shared" si="9"/>
        <v>0.12063295950979122</v>
      </c>
      <c r="L50" s="175">
        <f t="shared" si="9"/>
        <v>98.3367933522527</v>
      </c>
    </row>
    <row r="51" spans="1:12" ht="11.25">
      <c r="A51" s="175" t="str">
        <f aca="true" t="shared" si="10" ref="A51:L51">A29</f>
        <v>1309D87R2(80-93)</v>
      </c>
      <c r="B51" s="175">
        <f t="shared" si="10"/>
        <v>47.93974597057841</v>
      </c>
      <c r="C51" s="175">
        <f t="shared" si="10"/>
        <v>10.255111673101538</v>
      </c>
      <c r="D51" s="175">
        <f t="shared" si="10"/>
        <v>14.525902530958813</v>
      </c>
      <c r="E51" s="175">
        <f t="shared" si="10"/>
        <v>7.256751682125109</v>
      </c>
      <c r="F51" s="175">
        <f t="shared" si="10"/>
        <v>0.37860801038790487</v>
      </c>
      <c r="G51" s="175">
        <f t="shared" si="10"/>
        <v>11.35527283220864</v>
      </c>
      <c r="H51" s="175">
        <f t="shared" si="10"/>
        <v>2.483418510733643</v>
      </c>
      <c r="I51" s="175">
        <f t="shared" si="10"/>
        <v>0.03409349875533458</v>
      </c>
      <c r="J51" s="175">
        <f t="shared" si="10"/>
        <v>0.09494763245520753</v>
      </c>
      <c r="K51" s="175">
        <f t="shared" si="10"/>
        <v>6.1278294951028975</v>
      </c>
      <c r="L51" s="175">
        <f t="shared" si="10"/>
        <v>100.4516818364075</v>
      </c>
    </row>
    <row r="52" spans="1:12" ht="11.25">
      <c r="A52" s="175" t="str">
        <f aca="true" t="shared" si="11" ref="A52:L52">A30</f>
        <v>1309D88R4(30-40)</v>
      </c>
      <c r="B52" s="175">
        <f t="shared" si="11"/>
        <v>48.00449853780756</v>
      </c>
      <c r="C52" s="175">
        <f t="shared" si="11"/>
        <v>15.161868858797778</v>
      </c>
      <c r="D52" s="175">
        <f t="shared" si="11"/>
        <v>6.120788281653148</v>
      </c>
      <c r="E52" s="175">
        <f t="shared" si="11"/>
        <v>18.766471349483126</v>
      </c>
      <c r="F52" s="175">
        <f t="shared" si="11"/>
        <v>0.10829375548917562</v>
      </c>
      <c r="G52" s="175">
        <f t="shared" si="11"/>
        <v>12.491468725493501</v>
      </c>
      <c r="H52" s="175">
        <f t="shared" si="11"/>
        <v>1.0100717471321001</v>
      </c>
      <c r="I52" s="175">
        <f t="shared" si="11"/>
        <v>0.01955494944610116</v>
      </c>
      <c r="J52" s="175">
        <f t="shared" si="11"/>
        <v>-0.00028267782024686365</v>
      </c>
      <c r="K52" s="175">
        <f t="shared" si="11"/>
        <v>0.18997419009267963</v>
      </c>
      <c r="L52" s="175">
        <f t="shared" si="11"/>
        <v>101.87270771757493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4">
      <selection activeCell="F1" sqref="F1:F1638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619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765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4945652.759701125</v>
      </c>
      <c r="D4" s="1">
        <f>'blk, drift &amp; conc calc'!D40</f>
        <v>4581459.396403272</v>
      </c>
      <c r="E4" s="1">
        <f>'blk, drift &amp; conc calc'!E40</f>
        <v>4632789.6244250275</v>
      </c>
      <c r="F4" s="1">
        <f>'blk, drift &amp; conc calc'!F40</f>
        <v>806516.4742157556</v>
      </c>
      <c r="G4" s="1">
        <f>'blk, drift &amp; conc calc'!G40</f>
        <v>421601.22544647387</v>
      </c>
      <c r="H4" s="1">
        <f>'blk, drift &amp; conc calc'!H40</f>
        <v>4018276.224922622</v>
      </c>
      <c r="I4" s="1">
        <f>'blk, drift &amp; conc calc'!I40</f>
        <v>459793.46498564247</v>
      </c>
      <c r="J4" s="1">
        <f>'blk, drift &amp; conc calc'!J40</f>
        <v>24004.17071811293</v>
      </c>
      <c r="K4" s="1">
        <f>'blk, drift &amp; conc calc'!K40</f>
        <v>282.55005121828503</v>
      </c>
      <c r="L4" s="1">
        <f>'blk, drift &amp; conc calc'!L40</f>
        <v>1600540.2916908842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313.52380617469635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4589441.817774307</v>
      </c>
      <c r="D5" s="1">
        <f>'blk, drift &amp; conc calc'!D43</f>
        <v>4555774.9782925</v>
      </c>
      <c r="E5" s="1">
        <f>'blk, drift &amp; conc calc'!E43</f>
        <v>4678214.282427891</v>
      </c>
      <c r="F5" s="1">
        <f>'blk, drift &amp; conc calc'!F43</f>
        <v>791082.3165308633</v>
      </c>
      <c r="G5" s="1">
        <f>'blk, drift &amp; conc calc'!G43</f>
        <v>410226.72338386945</v>
      </c>
      <c r="H5" s="1">
        <f>'blk, drift &amp; conc calc'!H43</f>
        <v>3944742.3161867107</v>
      </c>
      <c r="I5" s="1">
        <f>'blk, drift &amp; conc calc'!I43</f>
        <v>470369.23966212675</v>
      </c>
      <c r="J5" s="1">
        <f>'blk, drift &amp; conc calc'!J43</f>
        <v>24373.63275213963</v>
      </c>
      <c r="K5" s="1">
        <f>'blk, drift &amp; conc calc'!K43</f>
        <v>277.342237160604</v>
      </c>
      <c r="L5" s="1">
        <f>'blk, drift &amp; conc calc'!L43</f>
        <v>1506715.8555718046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308.31599211701524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4769216.961974721</v>
      </c>
      <c r="D6" s="1">
        <f>'blk, drift &amp; conc calc'!D46</f>
        <v>4544228.7491571335</v>
      </c>
      <c r="E6" s="1">
        <f>'blk, drift &amp; conc calc'!E46</f>
        <v>4599585.640314646</v>
      </c>
      <c r="F6" s="1">
        <f>'blk, drift &amp; conc calc'!F46</f>
        <v>786913.7452026702</v>
      </c>
      <c r="G6" s="1">
        <f>'blk, drift &amp; conc calc'!G46</f>
        <v>415460.6897412303</v>
      </c>
      <c r="H6" s="1">
        <f>'blk, drift &amp; conc calc'!H46</f>
        <v>3982511.050087417</v>
      </c>
      <c r="I6" s="1">
        <f>'blk, drift &amp; conc calc'!I46</f>
        <v>457799.83011002885</v>
      </c>
      <c r="J6" s="1">
        <f>'blk, drift &amp; conc calc'!J46</f>
        <v>24510.20349498956</v>
      </c>
      <c r="K6" s="1">
        <f>'blk, drift &amp; conc calc'!K46</f>
        <v>281.8529584664499</v>
      </c>
      <c r="L6" s="1">
        <f>'blk, drift &amp; conc calc'!L46</f>
        <v>1603674.3625736302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312.8267134228612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4844868.126207621</v>
      </c>
      <c r="D7" s="1">
        <f>'blk, drift &amp; conc calc'!D51</f>
        <v>4637646.889313205</v>
      </c>
      <c r="E7" s="1">
        <f>'blk, drift &amp; conc calc'!E51</f>
        <v>4561138.899425028</v>
      </c>
      <c r="F7" s="1">
        <f>'blk, drift &amp; conc calc'!F51</f>
        <v>804909.1371092845</v>
      </c>
      <c r="G7" s="1">
        <f>'blk, drift &amp; conc calc'!G51</f>
        <v>412082.788480216</v>
      </c>
      <c r="H7" s="1">
        <f>'blk, drift &amp; conc calc'!H51</f>
        <v>3972205.841876663</v>
      </c>
      <c r="I7" s="1">
        <f>'blk, drift &amp; conc calc'!I51</f>
        <v>471445.14151826827</v>
      </c>
      <c r="J7" s="1">
        <f>'blk, drift &amp; conc calc'!J51</f>
        <v>25438.213925780223</v>
      </c>
      <c r="K7" s="1">
        <f>'blk, drift &amp; conc calc'!K51</f>
        <v>278.7334734430377</v>
      </c>
      <c r="L7" s="1">
        <f>'blk, drift &amp; conc calc'!L51</f>
        <v>1593861.7512442847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309.70722839944904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4929798.759842045</v>
      </c>
      <c r="D8" s="1">
        <f>'blk, drift &amp; conc calc'!D56</f>
        <v>4717660.135239824</v>
      </c>
      <c r="E8" s="1">
        <f>'blk, drift &amp; conc calc'!E56</f>
        <v>4615655.9273028495</v>
      </c>
      <c r="F8" s="1">
        <f>'blk, drift &amp; conc calc'!F56</f>
        <v>798629.489932251</v>
      </c>
      <c r="G8" s="1">
        <f>'blk, drift &amp; conc calc'!G56</f>
        <v>429649.0032330491</v>
      </c>
      <c r="H8" s="1">
        <f>'blk, drift &amp; conc calc'!H56</f>
        <v>3956318.0256072334</v>
      </c>
      <c r="I8" s="1">
        <f>'blk, drift &amp; conc calc'!I56</f>
        <v>483692.24175703013</v>
      </c>
      <c r="J8" s="1">
        <f>'blk, drift &amp; conc calc'!J56</f>
        <v>25979.935645803627</v>
      </c>
      <c r="K8" s="1">
        <f>'blk, drift &amp; conc calc'!K56</f>
        <v>291.64361363588205</v>
      </c>
      <c r="L8" s="1">
        <f>'blk, drift &amp; conc calc'!L56</f>
        <v>1591099.4975967985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322.61736859229336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5022641.59446032</v>
      </c>
      <c r="D9" s="1">
        <f>'blk, drift &amp; conc calc'!D61</f>
        <v>4620559.591732289</v>
      </c>
      <c r="E9" s="1">
        <f>'blk, drift &amp; conc calc'!E61</f>
        <v>4816172.275125816</v>
      </c>
      <c r="F9" s="1">
        <f>'blk, drift &amp; conc calc'!F61</f>
        <v>804705.1630423411</v>
      </c>
      <c r="G9" s="1">
        <f>'blk, drift &amp; conc calc'!G61</f>
        <v>430817.5324254968</v>
      </c>
      <c r="H9" s="1">
        <f>'blk, drift &amp; conc calc'!H61</f>
        <v>4167456.573372329</v>
      </c>
      <c r="I9" s="1">
        <f>'blk, drift &amp; conc calc'!I61</f>
        <v>501339.260209515</v>
      </c>
      <c r="J9" s="1">
        <f>'blk, drift &amp; conc calc'!J61</f>
        <v>26039.250027121627</v>
      </c>
      <c r="K9" s="1">
        <f>'blk, drift &amp; conc calc'!K61</f>
        <v>301.88622757710436</v>
      </c>
      <c r="L9" s="1">
        <f>'blk, drift &amp; conc calc'!L61</f>
        <v>1705368.9754651962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332.8599825335156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5005851.23043183</v>
      </c>
      <c r="D10" s="1">
        <f>'blk, drift &amp; conc calc'!D66</f>
        <v>4646735.670239824</v>
      </c>
      <c r="E10" s="1">
        <f>'blk, drift &amp; conc calc'!E66</f>
        <v>4818467.4428075515</v>
      </c>
      <c r="F10" s="1">
        <f>'blk, drift &amp; conc calc'!F66</f>
        <v>822137.4949567739</v>
      </c>
      <c r="G10" s="1">
        <f>'blk, drift &amp; conc calc'!G66</f>
        <v>429850.4085411393</v>
      </c>
      <c r="H10" s="1">
        <f>'blk, drift &amp; conc calc'!H66</f>
        <v>4216041.809353317</v>
      </c>
      <c r="I10" s="1">
        <f>'blk, drift &amp; conc calc'!I66</f>
        <v>506684.9246668373</v>
      </c>
      <c r="J10" s="1">
        <f>'blk, drift &amp; conc calc'!J66</f>
        <v>25748.295416329875</v>
      </c>
      <c r="K10" s="1">
        <f>'blk, drift &amp; conc calc'!K66</f>
        <v>315.06765179497893</v>
      </c>
      <c r="L10" s="1">
        <f>'blk, drift &amp; conc calc'!L66</f>
        <v>1670979.4247894865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346.04140675139024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4919992.452878874</v>
      </c>
      <c r="D11" s="1">
        <f>'blk, drift &amp; conc calc'!D71</f>
        <v>4714813.990239824</v>
      </c>
      <c r="E11" s="1">
        <f>'blk, drift &amp; conc calc'!E71</f>
        <v>4752432.449425028</v>
      </c>
      <c r="F11" s="1">
        <f>'blk, drift &amp; conc calc'!F71</f>
        <v>822603.1570474895</v>
      </c>
      <c r="G11" s="1">
        <f>'blk, drift &amp; conc calc'!G71</f>
        <v>454688.1481955188</v>
      </c>
      <c r="H11" s="1">
        <f>'blk, drift &amp; conc calc'!H71</f>
        <v>4353809.186876663</v>
      </c>
      <c r="I11" s="1">
        <f>'blk, drift &amp; conc calc'!I71</f>
        <v>526064.0665182682</v>
      </c>
      <c r="J11" s="1">
        <f>'blk, drift &amp; conc calc'!J71</f>
        <v>26325.190036560554</v>
      </c>
      <c r="K11" s="1">
        <f>'blk, drift &amp; conc calc'!K71</f>
        <v>338.2546457928453</v>
      </c>
      <c r="L11" s="1">
        <f>'blk, drift &amp; conc calc'!L71</f>
        <v>1678289.2131310087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369.22840074925654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61">
        <f aca="true" t="shared" si="1" ref="C14:I19">C4/C$4*100</f>
        <v>100</v>
      </c>
      <c r="D14" s="161">
        <f t="shared" si="1"/>
        <v>100</v>
      </c>
      <c r="E14" s="161">
        <f t="shared" si="1"/>
        <v>100</v>
      </c>
      <c r="F14" s="161">
        <f t="shared" si="1"/>
        <v>100</v>
      </c>
      <c r="G14" s="161">
        <f t="shared" si="1"/>
        <v>100</v>
      </c>
      <c r="H14" s="161">
        <f t="shared" si="1"/>
        <v>100</v>
      </c>
      <c r="I14" s="161">
        <f t="shared" si="1"/>
        <v>100</v>
      </c>
      <c r="J14" s="161">
        <f aca="true" t="shared" si="2" ref="J14:U14">J4/J$4*100</f>
        <v>100</v>
      </c>
      <c r="K14" s="161">
        <f aca="true" t="shared" si="3" ref="K14:K21">K4/K$4*100</f>
        <v>100</v>
      </c>
      <c r="L14" s="161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61">
        <f t="shared" si="1"/>
        <v>92.79749389546012</v>
      </c>
      <c r="D15" s="161">
        <f t="shared" si="1"/>
        <v>99.43938348267505</v>
      </c>
      <c r="E15" s="161">
        <f t="shared" si="1"/>
        <v>100.98050336158964</v>
      </c>
      <c r="F15" s="161">
        <f t="shared" si="1"/>
        <v>98.08631836071294</v>
      </c>
      <c r="G15" s="161">
        <f t="shared" si="1"/>
        <v>97.30207092008358</v>
      </c>
      <c r="H15" s="161">
        <f t="shared" si="1"/>
        <v>98.17001359239987</v>
      </c>
      <c r="I15" s="161">
        <f t="shared" si="1"/>
        <v>102.30011417774598</v>
      </c>
      <c r="J15" s="161">
        <f aca="true" t="shared" si="6" ref="J15:U15">J5/J$4*100</f>
        <v>101.53915766707955</v>
      </c>
      <c r="K15" s="161">
        <f t="shared" si="3"/>
        <v>98.15685255223765</v>
      </c>
      <c r="L15" s="161">
        <f t="shared" si="6"/>
        <v>94.13795225236353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98.33894142801415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61">
        <f t="shared" si="1"/>
        <v>96.4325073696224</v>
      </c>
      <c r="D16" s="161">
        <f t="shared" si="1"/>
        <v>99.18736271513468</v>
      </c>
      <c r="E16" s="161">
        <f t="shared" si="1"/>
        <v>99.28328314466681</v>
      </c>
      <c r="F16" s="161">
        <f t="shared" si="1"/>
        <v>97.56945708614982</v>
      </c>
      <c r="G16" s="161">
        <f t="shared" si="1"/>
        <v>98.54352043243215</v>
      </c>
      <c r="H16" s="161">
        <f t="shared" si="1"/>
        <v>99.10993737530093</v>
      </c>
      <c r="I16" s="161">
        <f t="shared" si="1"/>
        <v>99.56640643518588</v>
      </c>
      <c r="J16" s="161">
        <f aca="true" t="shared" si="7" ref="J16:U16">J6/J$4*100</f>
        <v>102.10810355758213</v>
      </c>
      <c r="K16" s="161">
        <f t="shared" si="3"/>
        <v>99.75328521483911</v>
      </c>
      <c r="L16" s="161">
        <f t="shared" si="7"/>
        <v>100.19581330748227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99.77765874931784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61">
        <f t="shared" si="1"/>
        <v>97.96215710260266</v>
      </c>
      <c r="D17" s="161">
        <f t="shared" si="1"/>
        <v>101.22641036509117</v>
      </c>
      <c r="E17" s="161">
        <f t="shared" si="1"/>
        <v>98.45339998556717</v>
      </c>
      <c r="F17" s="161">
        <f t="shared" si="1"/>
        <v>99.8007062276026</v>
      </c>
      <c r="G17" s="161">
        <f t="shared" si="1"/>
        <v>97.74231278474632</v>
      </c>
      <c r="H17" s="161">
        <f t="shared" si="1"/>
        <v>98.85347894302996</v>
      </c>
      <c r="I17" s="161">
        <f t="shared" si="1"/>
        <v>102.53411094761637</v>
      </c>
      <c r="J17" s="161">
        <f aca="true" t="shared" si="8" ref="J17:U17">J7/J$4*100</f>
        <v>105.97414184604676</v>
      </c>
      <c r="K17" s="161">
        <f t="shared" si="3"/>
        <v>98.6492383353706</v>
      </c>
      <c r="L17" s="161">
        <f t="shared" si="8"/>
        <v>99.58273212606575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98.78268326038352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61">
        <f t="shared" si="1"/>
        <v>99.67943564521423</v>
      </c>
      <c r="D18" s="161">
        <f t="shared" si="1"/>
        <v>102.97286796743148</v>
      </c>
      <c r="E18" s="161">
        <f t="shared" si="1"/>
        <v>99.63016457661178</v>
      </c>
      <c r="F18" s="161">
        <f t="shared" si="1"/>
        <v>99.02209260000873</v>
      </c>
      <c r="G18" s="161">
        <f t="shared" si="1"/>
        <v>101.90886015050187</v>
      </c>
      <c r="H18" s="161">
        <f t="shared" si="1"/>
        <v>98.45809009019578</v>
      </c>
      <c r="I18" s="161">
        <f t="shared" si="1"/>
        <v>105.19771997458336</v>
      </c>
      <c r="J18" s="161">
        <f aca="true" t="shared" si="9" ref="J18:U19">J8/J$4*100</f>
        <v>108.23092349613992</v>
      </c>
      <c r="K18" s="161">
        <f t="shared" si="3"/>
        <v>103.21838993777841</v>
      </c>
      <c r="L18" s="161">
        <f t="shared" si="9"/>
        <v>99.41014955117987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102.90043761861263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61">
        <f t="shared" si="1"/>
        <v>101.5566971338248</v>
      </c>
      <c r="D19" s="161">
        <f t="shared" si="1"/>
        <v>100.85344410909138</v>
      </c>
      <c r="E19" s="161">
        <f t="shared" si="1"/>
        <v>103.95836343903807</v>
      </c>
      <c r="F19" s="161">
        <f t="shared" si="1"/>
        <v>99.77541547738677</v>
      </c>
      <c r="G19" s="161">
        <f t="shared" si="1"/>
        <v>102.18602471310724</v>
      </c>
      <c r="H19" s="161">
        <f t="shared" si="1"/>
        <v>103.71254588035643</v>
      </c>
      <c r="I19" s="161">
        <f t="shared" si="1"/>
        <v>109.03575156840688</v>
      </c>
      <c r="J19" s="161">
        <f t="shared" si="9"/>
        <v>108.47802381055838</v>
      </c>
      <c r="K19" s="161">
        <f t="shared" si="3"/>
        <v>106.84345172667517</v>
      </c>
      <c r="L19" s="161">
        <f t="shared" si="9"/>
        <v>106.54958105825416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106.1673710187242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61">
        <f aca="true" t="shared" si="10" ref="C20:J20">C10/C$4*100</f>
        <v>101.21719970357042</v>
      </c>
      <c r="D20" s="161">
        <f t="shared" si="10"/>
        <v>101.42479215002534</v>
      </c>
      <c r="E20" s="161">
        <f t="shared" si="10"/>
        <v>104.00790524576364</v>
      </c>
      <c r="F20" s="161">
        <f t="shared" si="10"/>
        <v>101.93685079479722</v>
      </c>
      <c r="G20" s="161">
        <f t="shared" si="10"/>
        <v>101.95663166916309</v>
      </c>
      <c r="H20" s="161">
        <f t="shared" si="10"/>
        <v>104.92165230463975</v>
      </c>
      <c r="I20" s="161">
        <f t="shared" si="10"/>
        <v>110.19837454250445</v>
      </c>
      <c r="J20" s="161">
        <f t="shared" si="10"/>
        <v>107.26592357094373</v>
      </c>
      <c r="K20" s="161">
        <f t="shared" si="3"/>
        <v>111.50861606164506</v>
      </c>
      <c r="L20" s="161">
        <f aca="true" t="shared" si="11" ref="L20:S21">L10/L$4*100</f>
        <v>104.40095969244156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110.37165278561814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61">
        <f aca="true" t="shared" si="12" ref="C21:J21">C11/C$4*100</f>
        <v>99.48115429713665</v>
      </c>
      <c r="D21" s="161">
        <f t="shared" si="12"/>
        <v>102.91074485875056</v>
      </c>
      <c r="E21" s="161">
        <f t="shared" si="12"/>
        <v>102.58252229648457</v>
      </c>
      <c r="F21" s="161">
        <f t="shared" si="12"/>
        <v>101.99458825033629</v>
      </c>
      <c r="G21" s="161">
        <f t="shared" si="12"/>
        <v>107.84791901731454</v>
      </c>
      <c r="H21" s="161">
        <f t="shared" si="12"/>
        <v>108.35017164506908</v>
      </c>
      <c r="I21" s="161">
        <f t="shared" si="12"/>
        <v>114.41312384348375</v>
      </c>
      <c r="J21" s="161">
        <f t="shared" si="12"/>
        <v>109.6692335082263</v>
      </c>
      <c r="K21" s="161">
        <f t="shared" si="3"/>
        <v>119.7149476117155</v>
      </c>
      <c r="L21" s="161">
        <f t="shared" si="11"/>
        <v>104.85766724172791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117.76726152128984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686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0.9759916463182005</v>
      </c>
      <c r="D26" s="28">
        <f>D$25+(D$28-D$25)*($A26-$A$25)/($A$28-$A$25)</f>
        <v>0.9981312782755836</v>
      </c>
      <c r="E26" s="28">
        <f aca="true" t="shared" si="16" ref="E26:L27">E$25+(E$28-E$25)*($A26-$A$25)/($A$28-$A$25)</f>
        <v>1.0032683445386321</v>
      </c>
      <c r="F26" s="28">
        <f t="shared" si="16"/>
        <v>0.9936210612023765</v>
      </c>
      <c r="G26" s="28">
        <f t="shared" si="16"/>
        <v>0.9910069030669453</v>
      </c>
      <c r="H26" s="28">
        <f t="shared" si="16"/>
        <v>0.9939000453079996</v>
      </c>
      <c r="I26" s="28">
        <f t="shared" si="16"/>
        <v>1.0076670472591533</v>
      </c>
      <c r="J26" s="28">
        <f t="shared" si="16"/>
        <v>1.0051305255569318</v>
      </c>
      <c r="K26" s="28">
        <f t="shared" si="16"/>
        <v>0.9938561751741255</v>
      </c>
      <c r="L26" s="28">
        <f t="shared" si="16"/>
        <v>0.9804598408412117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0.9944631380933805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0.9519832926364008</v>
      </c>
      <c r="D27" s="28">
        <f>D$25+(D$28-D$25)*($A27-$A$25)/($A$28-$A$25)</f>
        <v>0.996262556551167</v>
      </c>
      <c r="E27" s="28">
        <f t="shared" si="16"/>
        <v>1.0065366890772642</v>
      </c>
      <c r="F27" s="28">
        <f t="shared" si="16"/>
        <v>0.9872421224047528</v>
      </c>
      <c r="G27" s="28">
        <f t="shared" si="16"/>
        <v>0.9820138061338906</v>
      </c>
      <c r="H27" s="28">
        <f t="shared" si="16"/>
        <v>0.9878000906159992</v>
      </c>
      <c r="I27" s="28">
        <f t="shared" si="16"/>
        <v>1.0153340945183065</v>
      </c>
      <c r="J27" s="28">
        <f t="shared" si="16"/>
        <v>1.0102610511138637</v>
      </c>
      <c r="K27" s="28">
        <f t="shared" si="16"/>
        <v>0.987712350348251</v>
      </c>
      <c r="L27" s="28">
        <f t="shared" si="16"/>
        <v>0.9609196816824236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0.988926276186761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0.9279749389546013</v>
      </c>
      <c r="D28" s="30">
        <f>D15/100</f>
        <v>0.9943938348267506</v>
      </c>
      <c r="E28" s="30">
        <f aca="true" t="shared" si="21" ref="E28:L28">E15/100</f>
        <v>1.0098050336158964</v>
      </c>
      <c r="F28" s="30">
        <f t="shared" si="21"/>
        <v>0.9808631836071293</v>
      </c>
      <c r="G28" s="30">
        <f t="shared" si="21"/>
        <v>0.9730207092008358</v>
      </c>
      <c r="H28" s="30">
        <f t="shared" si="21"/>
        <v>0.9817001359239987</v>
      </c>
      <c r="I28" s="30">
        <f t="shared" si="21"/>
        <v>1.0230011417774598</v>
      </c>
      <c r="J28" s="30">
        <f t="shared" si="21"/>
        <v>1.0153915766707955</v>
      </c>
      <c r="K28" s="30">
        <f t="shared" si="21"/>
        <v>0.9815685255223765</v>
      </c>
      <c r="L28" s="30">
        <f t="shared" si="21"/>
        <v>0.9413795225236353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0.9833894142801415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0.9400916505351422</v>
      </c>
      <c r="D29" s="33">
        <f>D$28+(D$31-D$28)*($A29-$A$28)/($A$31-$A$28)</f>
        <v>0.993553765601616</v>
      </c>
      <c r="E29" s="33">
        <f aca="true" t="shared" si="23" ref="E29:L30">E$28+(E$31-E$28)*($A29-$A$28)/($A$31-$A$28)</f>
        <v>1.0041476328928203</v>
      </c>
      <c r="F29" s="33">
        <f t="shared" si="23"/>
        <v>0.9791403126919189</v>
      </c>
      <c r="G29" s="33">
        <f t="shared" si="23"/>
        <v>0.9771588742419977</v>
      </c>
      <c r="H29" s="33">
        <f t="shared" si="23"/>
        <v>0.9848332152003356</v>
      </c>
      <c r="I29" s="33">
        <f t="shared" si="23"/>
        <v>1.013888782635593</v>
      </c>
      <c r="J29" s="33">
        <f t="shared" si="23"/>
        <v>1.0172880629724708</v>
      </c>
      <c r="K29" s="33">
        <f t="shared" si="23"/>
        <v>0.986889967731048</v>
      </c>
      <c r="L29" s="33">
        <f t="shared" si="23"/>
        <v>0.9615723927073644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0.9881851386844871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1309D80R2(18-28)</v>
      </c>
      <c r="C30" s="33">
        <f>C$28+(C$31-C$28)*($A30-$A$28)/($A$31-$A$28)</f>
        <v>0.952208362115683</v>
      </c>
      <c r="D30" s="33">
        <f>D$28+(D$31-D$28)*($A30-$A$28)/($A$31-$A$28)</f>
        <v>0.9927136963764814</v>
      </c>
      <c r="E30" s="33">
        <f t="shared" si="23"/>
        <v>0.9984902321697442</v>
      </c>
      <c r="F30" s="33">
        <f t="shared" si="23"/>
        <v>0.9774174417767086</v>
      </c>
      <c r="G30" s="33">
        <f t="shared" si="23"/>
        <v>0.9812970392831596</v>
      </c>
      <c r="H30" s="33">
        <f t="shared" si="23"/>
        <v>0.9879662944766724</v>
      </c>
      <c r="I30" s="33">
        <f t="shared" si="23"/>
        <v>1.0047764234937258</v>
      </c>
      <c r="J30" s="33">
        <f t="shared" si="23"/>
        <v>1.019184549274146</v>
      </c>
      <c r="K30" s="33">
        <f t="shared" si="23"/>
        <v>0.9922114099397196</v>
      </c>
      <c r="L30" s="33">
        <f t="shared" si="23"/>
        <v>0.9817652628910936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0.9929808630888327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0.964325073696224</v>
      </c>
      <c r="D31" s="30">
        <f>D16/100</f>
        <v>0.9918736271513469</v>
      </c>
      <c r="E31" s="30">
        <f aca="true" t="shared" si="27" ref="E31:L31">E16/100</f>
        <v>0.9928328314466681</v>
      </c>
      <c r="F31" s="30">
        <f t="shared" si="27"/>
        <v>0.9756945708614982</v>
      </c>
      <c r="G31" s="30">
        <f t="shared" si="27"/>
        <v>0.9854352043243214</v>
      </c>
      <c r="H31" s="30">
        <f t="shared" si="27"/>
        <v>0.9910993737530093</v>
      </c>
      <c r="I31" s="30">
        <f t="shared" si="27"/>
        <v>0.9956640643518588</v>
      </c>
      <c r="J31" s="30">
        <f t="shared" si="27"/>
        <v>1.0210810355758213</v>
      </c>
      <c r="K31" s="30">
        <f t="shared" si="27"/>
        <v>0.997532852148391</v>
      </c>
      <c r="L31" s="30">
        <f t="shared" si="27"/>
        <v>1.0019581330748226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0.9977765874931783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1309D80R2(104-114)</v>
      </c>
      <c r="C32" s="33">
        <f aca="true" t="shared" si="29" ref="C32:D35">C$31+(C$36-C$31)*($A32-$A$31)/($A$36-$A$31)</f>
        <v>0.9673843731621845</v>
      </c>
      <c r="D32" s="33">
        <f t="shared" si="29"/>
        <v>0.9959517224512598</v>
      </c>
      <c r="E32" s="33">
        <f aca="true" t="shared" si="30" ref="E32:L35">E$31+(E$36-E$31)*($A32-$A$31)/($A$36-$A$31)</f>
        <v>0.9911730651284688</v>
      </c>
      <c r="F32" s="33">
        <f t="shared" si="30"/>
        <v>0.9801570691444038</v>
      </c>
      <c r="G32" s="33">
        <f t="shared" si="30"/>
        <v>0.9838327890289498</v>
      </c>
      <c r="H32" s="33">
        <f t="shared" si="30"/>
        <v>0.9905864568884674</v>
      </c>
      <c r="I32" s="33">
        <f t="shared" si="30"/>
        <v>1.0015994733767197</v>
      </c>
      <c r="J32" s="33">
        <f t="shared" si="30"/>
        <v>1.0288131121527506</v>
      </c>
      <c r="K32" s="33">
        <f t="shared" si="30"/>
        <v>0.995324758389454</v>
      </c>
      <c r="L32" s="33">
        <f t="shared" si="30"/>
        <v>1.0007319707119895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0.9957866365153097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1309D81R3(33-43)</v>
      </c>
      <c r="C33" s="33">
        <f t="shared" si="29"/>
        <v>0.970443672628145</v>
      </c>
      <c r="D33" s="33">
        <f t="shared" si="29"/>
        <v>1.0000298177511728</v>
      </c>
      <c r="E33" s="33">
        <f t="shared" si="30"/>
        <v>0.9895132988102695</v>
      </c>
      <c r="F33" s="33">
        <f t="shared" si="30"/>
        <v>0.9846195674273094</v>
      </c>
      <c r="G33" s="33">
        <f t="shared" si="30"/>
        <v>0.9822303737335781</v>
      </c>
      <c r="H33" s="33">
        <f t="shared" si="30"/>
        <v>0.9900735400239254</v>
      </c>
      <c r="I33" s="33">
        <f t="shared" si="30"/>
        <v>1.0075348824015808</v>
      </c>
      <c r="J33" s="33">
        <f t="shared" si="30"/>
        <v>1.03654518872968</v>
      </c>
      <c r="K33" s="33">
        <f t="shared" si="30"/>
        <v>0.993116664630517</v>
      </c>
      <c r="L33" s="33">
        <f t="shared" si="30"/>
        <v>0.9995058083491566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0.993796685537441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1309D82R2(102-111)</v>
      </c>
      <c r="C34" s="33">
        <f t="shared" si="29"/>
        <v>0.9735029720941056</v>
      </c>
      <c r="D34" s="33">
        <f t="shared" si="29"/>
        <v>1.0041079130510857</v>
      </c>
      <c r="E34" s="33">
        <f t="shared" si="30"/>
        <v>0.9878535324920703</v>
      </c>
      <c r="F34" s="33">
        <f t="shared" si="30"/>
        <v>0.9890820657102148</v>
      </c>
      <c r="G34" s="33">
        <f t="shared" si="30"/>
        <v>0.9806279584382065</v>
      </c>
      <c r="H34" s="33">
        <f t="shared" si="30"/>
        <v>0.9895606231593834</v>
      </c>
      <c r="I34" s="33">
        <f t="shared" si="30"/>
        <v>1.0134702914264417</v>
      </c>
      <c r="J34" s="33">
        <f t="shared" si="30"/>
        <v>1.044277265306609</v>
      </c>
      <c r="K34" s="33">
        <f t="shared" si="30"/>
        <v>0.99090857087158</v>
      </c>
      <c r="L34" s="33">
        <f t="shared" si="30"/>
        <v>0.9982796459863236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0.9918067345595725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0.9765622715600661</v>
      </c>
      <c r="D35" s="33">
        <f t="shared" si="29"/>
        <v>1.0081860083509988</v>
      </c>
      <c r="E35" s="33">
        <f t="shared" si="30"/>
        <v>0.986193766173871</v>
      </c>
      <c r="F35" s="33">
        <f t="shared" si="30"/>
        <v>0.9935445639931204</v>
      </c>
      <c r="G35" s="33">
        <f t="shared" si="30"/>
        <v>0.9790255431428349</v>
      </c>
      <c r="H35" s="33">
        <f t="shared" si="30"/>
        <v>0.9890477062948415</v>
      </c>
      <c r="I35" s="33">
        <f t="shared" si="30"/>
        <v>1.0194057004513029</v>
      </c>
      <c r="J35" s="33">
        <f t="shared" si="30"/>
        <v>1.0520093418835383</v>
      </c>
      <c r="K35" s="33">
        <f t="shared" si="30"/>
        <v>0.988700477112643</v>
      </c>
      <c r="L35" s="33">
        <f t="shared" si="30"/>
        <v>0.9970534836234906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0.9898167835817038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0.9796215710260266</v>
      </c>
      <c r="D36" s="30">
        <f>D17/100</f>
        <v>1.0122641036509117</v>
      </c>
      <c r="E36" s="30">
        <f aca="true" t="shared" si="34" ref="E36:L36">E17/100</f>
        <v>0.9845339998556717</v>
      </c>
      <c r="F36" s="30">
        <f t="shared" si="34"/>
        <v>0.998007062276026</v>
      </c>
      <c r="G36" s="30">
        <f t="shared" si="34"/>
        <v>0.9774231278474632</v>
      </c>
      <c r="H36" s="30">
        <f t="shared" si="34"/>
        <v>0.9885347894302996</v>
      </c>
      <c r="I36" s="30">
        <f t="shared" si="34"/>
        <v>1.0253411094761637</v>
      </c>
      <c r="J36" s="30">
        <f t="shared" si="34"/>
        <v>1.0597414184604677</v>
      </c>
      <c r="K36" s="30">
        <f t="shared" si="34"/>
        <v>0.9864923833537059</v>
      </c>
      <c r="L36" s="30">
        <f t="shared" si="34"/>
        <v>0.9958273212606575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0.9878268326038352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0.9830561281112498</v>
      </c>
      <c r="D37" s="33">
        <f>D$36+(D$41-D$36)*($A37-$A$36)/($A$41-$A$36)</f>
        <v>1.0157570188555922</v>
      </c>
      <c r="E37" s="33">
        <f aca="true" t="shared" si="36" ref="E37:L38">E$36+(E$41-E$36)*($A37-$A$36)/($A$41-$A$36)</f>
        <v>0.9868875290377609</v>
      </c>
      <c r="F37" s="33">
        <f t="shared" si="36"/>
        <v>0.9964498350208383</v>
      </c>
      <c r="G37" s="33">
        <f t="shared" si="36"/>
        <v>0.9857562225789743</v>
      </c>
      <c r="H37" s="33">
        <f t="shared" si="36"/>
        <v>0.9877440117246312</v>
      </c>
      <c r="I37" s="33">
        <f t="shared" si="36"/>
        <v>1.0306683275300976</v>
      </c>
      <c r="J37" s="33">
        <f t="shared" si="36"/>
        <v>1.064254981760654</v>
      </c>
      <c r="K37" s="33">
        <f t="shared" si="36"/>
        <v>0.9956306865585216</v>
      </c>
      <c r="L37" s="33">
        <f t="shared" si="36"/>
        <v>0.9954821561108858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0.9960623413202934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1309D83R1(98-107)</v>
      </c>
      <c r="C38" s="33">
        <f>C$36+(C$41-C$36)*($A38-$A$36)/($A$41-$A$36)</f>
        <v>0.9864906851964729</v>
      </c>
      <c r="D38" s="33">
        <f>D$36+(D$41-D$36)*($A38-$A$36)/($A$41-$A$36)</f>
        <v>1.019249934060273</v>
      </c>
      <c r="E38" s="33">
        <f t="shared" si="36"/>
        <v>0.9892410582198501</v>
      </c>
      <c r="F38" s="33">
        <f t="shared" si="36"/>
        <v>0.9948926077656506</v>
      </c>
      <c r="G38" s="33">
        <f t="shared" si="36"/>
        <v>0.9940893173104854</v>
      </c>
      <c r="H38" s="33">
        <f t="shared" si="36"/>
        <v>0.9869532340189628</v>
      </c>
      <c r="I38" s="33">
        <f t="shared" si="36"/>
        <v>1.0359955455840317</v>
      </c>
      <c r="J38" s="33">
        <f t="shared" si="36"/>
        <v>1.0687685450608402</v>
      </c>
      <c r="K38" s="33">
        <f t="shared" si="36"/>
        <v>1.0047689897633372</v>
      </c>
      <c r="L38" s="33">
        <f t="shared" si="36"/>
        <v>0.995136990961114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1.0042978500367516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1309D83R2(32-42)</v>
      </c>
      <c r="C39" s="33">
        <f t="shared" si="38"/>
        <v>0.9899252422816961</v>
      </c>
      <c r="D39" s="33">
        <f t="shared" si="38"/>
        <v>1.0227428492649535</v>
      </c>
      <c r="E39" s="33">
        <f t="shared" si="38"/>
        <v>0.9915945874019394</v>
      </c>
      <c r="F39" s="33">
        <f t="shared" si="38"/>
        <v>0.9933353805104628</v>
      </c>
      <c r="G39" s="33">
        <f t="shared" si="38"/>
        <v>1.0024224120419964</v>
      </c>
      <c r="H39" s="33">
        <f t="shared" si="38"/>
        <v>0.9861624563132946</v>
      </c>
      <c r="I39" s="33">
        <f t="shared" si="38"/>
        <v>1.0413227636379656</v>
      </c>
      <c r="J39" s="33">
        <f t="shared" si="38"/>
        <v>1.0732821083610267</v>
      </c>
      <c r="K39" s="33">
        <f t="shared" si="38"/>
        <v>1.0139072929681527</v>
      </c>
      <c r="L39" s="33">
        <f t="shared" si="38"/>
        <v>0.9947918258113423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1.01253335875321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1309D80R2(104-114)(II)</v>
      </c>
      <c r="C40" s="33">
        <f t="shared" si="38"/>
        <v>0.9933597993669192</v>
      </c>
      <c r="D40" s="33">
        <f t="shared" si="38"/>
        <v>1.0262357644696343</v>
      </c>
      <c r="E40" s="33">
        <f t="shared" si="38"/>
        <v>0.9939481165840286</v>
      </c>
      <c r="F40" s="33">
        <f t="shared" si="38"/>
        <v>0.9917781532552751</v>
      </c>
      <c r="G40" s="33">
        <f t="shared" si="38"/>
        <v>1.0107555067735077</v>
      </c>
      <c r="H40" s="33">
        <f t="shared" si="38"/>
        <v>0.9853716786076262</v>
      </c>
      <c r="I40" s="33">
        <f t="shared" si="38"/>
        <v>1.0466499816918997</v>
      </c>
      <c r="J40" s="33">
        <f t="shared" si="38"/>
        <v>1.077795671661213</v>
      </c>
      <c r="K40" s="33">
        <f t="shared" si="38"/>
        <v>1.0230455961729685</v>
      </c>
      <c r="L40" s="33">
        <f t="shared" si="38"/>
        <v>0.9944466606615705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1.020768867469668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0.9967943564521423</v>
      </c>
      <c r="D41" s="30">
        <f>D18/100</f>
        <v>1.0297286796743148</v>
      </c>
      <c r="E41" s="30">
        <f aca="true" t="shared" si="40" ref="E41:L41">E18/100</f>
        <v>0.9963016457661178</v>
      </c>
      <c r="F41" s="30">
        <f t="shared" si="40"/>
        <v>0.9902209260000874</v>
      </c>
      <c r="G41" s="30">
        <f t="shared" si="40"/>
        <v>1.0190886015050187</v>
      </c>
      <c r="H41" s="30">
        <f t="shared" si="40"/>
        <v>0.9845809009019578</v>
      </c>
      <c r="I41" s="30">
        <f t="shared" si="40"/>
        <v>1.0519771997458336</v>
      </c>
      <c r="J41" s="30">
        <f t="shared" si="40"/>
        <v>1.0823092349613992</v>
      </c>
      <c r="K41" s="30">
        <f t="shared" si="40"/>
        <v>1.032183899377784</v>
      </c>
      <c r="L41" s="30">
        <f t="shared" si="40"/>
        <v>0.9941014955117987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1.0290043761861263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1.0005488794293635</v>
      </c>
      <c r="D42" s="33">
        <f t="shared" si="42"/>
        <v>1.0254898319576347</v>
      </c>
      <c r="E42" s="33">
        <f t="shared" si="42"/>
        <v>1.0049580434909704</v>
      </c>
      <c r="F42" s="33">
        <f t="shared" si="42"/>
        <v>0.9917275717548435</v>
      </c>
      <c r="G42" s="33">
        <f t="shared" si="42"/>
        <v>1.0196429306302295</v>
      </c>
      <c r="H42" s="33">
        <f t="shared" si="42"/>
        <v>0.9950898124822791</v>
      </c>
      <c r="I42" s="33">
        <f t="shared" si="42"/>
        <v>1.0596532629334807</v>
      </c>
      <c r="J42" s="33">
        <f t="shared" si="42"/>
        <v>1.082803435590236</v>
      </c>
      <c r="K42" s="33">
        <f t="shared" si="42"/>
        <v>1.0394340229555776</v>
      </c>
      <c r="L42" s="33">
        <f t="shared" si="42"/>
        <v>1.0083803585259472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1.0355382429863493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1309D84R3(55-64)</v>
      </c>
      <c r="C43" s="33">
        <f>C$41+(C$46-C$41)*($A43-$A$41)/($A$46-$A$41)</f>
        <v>1.0043034024065847</v>
      </c>
      <c r="D43" s="33">
        <f>D$41+(D$46-D$41)*($A43-$A$41)/($A$46-$A$41)</f>
        <v>1.0212509842409545</v>
      </c>
      <c r="E43" s="33">
        <f t="shared" si="42"/>
        <v>1.013614441215823</v>
      </c>
      <c r="F43" s="33">
        <f t="shared" si="42"/>
        <v>0.9932342175095995</v>
      </c>
      <c r="G43" s="33">
        <f t="shared" si="42"/>
        <v>1.0201972597554403</v>
      </c>
      <c r="H43" s="33">
        <f t="shared" si="42"/>
        <v>1.0055987240626005</v>
      </c>
      <c r="I43" s="33">
        <f t="shared" si="42"/>
        <v>1.0673293261211276</v>
      </c>
      <c r="J43" s="33">
        <f t="shared" si="42"/>
        <v>1.083297636219073</v>
      </c>
      <c r="K43" s="33">
        <f t="shared" si="42"/>
        <v>1.0466841465333712</v>
      </c>
      <c r="L43" s="33">
        <f t="shared" si="42"/>
        <v>1.0226592215400958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1.0420721097865726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1309D85R2(115-124)</v>
      </c>
      <c r="C44" s="33">
        <f t="shared" si="43"/>
        <v>1.0080579253838058</v>
      </c>
      <c r="D44" s="33">
        <f t="shared" si="43"/>
        <v>1.0170121365242741</v>
      </c>
      <c r="E44" s="33">
        <f t="shared" si="43"/>
        <v>1.0222708389406754</v>
      </c>
      <c r="F44" s="33">
        <f t="shared" si="43"/>
        <v>0.9947408632643556</v>
      </c>
      <c r="G44" s="33">
        <f t="shared" si="43"/>
        <v>1.0207515888806509</v>
      </c>
      <c r="H44" s="33">
        <f t="shared" si="43"/>
        <v>1.0161076356429217</v>
      </c>
      <c r="I44" s="33">
        <f t="shared" si="43"/>
        <v>1.0750053893087748</v>
      </c>
      <c r="J44" s="33">
        <f t="shared" si="43"/>
        <v>1.08379183684791</v>
      </c>
      <c r="K44" s="33">
        <f t="shared" si="43"/>
        <v>1.0539342701111647</v>
      </c>
      <c r="L44" s="33">
        <f t="shared" si="43"/>
        <v>1.0369380845542444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1.0486059765867957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1.011812448361027</v>
      </c>
      <c r="D45" s="33">
        <f t="shared" si="43"/>
        <v>1.012773288807594</v>
      </c>
      <c r="E45" s="33">
        <f t="shared" si="43"/>
        <v>1.030927236665528</v>
      </c>
      <c r="F45" s="33">
        <f t="shared" si="43"/>
        <v>0.9962475090191116</v>
      </c>
      <c r="G45" s="33">
        <f t="shared" si="43"/>
        <v>1.0213059180058617</v>
      </c>
      <c r="H45" s="33">
        <f t="shared" si="43"/>
        <v>1.026616547223243</v>
      </c>
      <c r="I45" s="33">
        <f t="shared" si="43"/>
        <v>1.0826814524964217</v>
      </c>
      <c r="J45" s="33">
        <f t="shared" si="43"/>
        <v>1.084286037476747</v>
      </c>
      <c r="K45" s="33">
        <f t="shared" si="43"/>
        <v>1.0611843936889582</v>
      </c>
      <c r="L45" s="33">
        <f t="shared" si="43"/>
        <v>1.051216947568393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1.055139843387019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1.015566971338248</v>
      </c>
      <c r="D46" s="30">
        <f>D19/100</f>
        <v>1.0085344410909138</v>
      </c>
      <c r="E46" s="30">
        <f aca="true" t="shared" si="45" ref="E46:L46">E19/100</f>
        <v>1.0395836343903806</v>
      </c>
      <c r="F46" s="30">
        <f t="shared" si="45"/>
        <v>0.9977541547738678</v>
      </c>
      <c r="G46" s="30">
        <f t="shared" si="45"/>
        <v>1.0218602471310725</v>
      </c>
      <c r="H46" s="30">
        <f t="shared" si="45"/>
        <v>1.0371254588035643</v>
      </c>
      <c r="I46" s="30">
        <f t="shared" si="45"/>
        <v>1.0903575156840688</v>
      </c>
      <c r="J46" s="30">
        <f t="shared" si="45"/>
        <v>1.0847802381055838</v>
      </c>
      <c r="K46" s="30">
        <f t="shared" si="45"/>
        <v>1.0684345172667518</v>
      </c>
      <c r="L46" s="30">
        <f t="shared" si="45"/>
        <v>1.0654958105825416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1.061673710187242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1309D86R3(102-110)</v>
      </c>
      <c r="C47" s="28">
        <f>C$46+(C$51-C$46)*($A47-$A$46)/($A$51-$A$46)</f>
        <v>1.0148879764777392</v>
      </c>
      <c r="D47" s="28">
        <f>D$46+(D$51-D$46)*($A47-$A$46)/($A$51-$A$46)</f>
        <v>1.0096771371727817</v>
      </c>
      <c r="E47" s="28">
        <f aca="true" t="shared" si="47" ref="E47:L47">E$46+(E$51-E$46)*($A47-$A$46)/($A$51-$A$46)</f>
        <v>1.0396827180038317</v>
      </c>
      <c r="F47" s="28">
        <f t="shared" si="47"/>
        <v>1.0020770254086886</v>
      </c>
      <c r="G47" s="28">
        <f t="shared" si="47"/>
        <v>1.021401461043184</v>
      </c>
      <c r="H47" s="28">
        <f t="shared" si="47"/>
        <v>1.039543671652131</v>
      </c>
      <c r="I47" s="28">
        <f t="shared" si="47"/>
        <v>1.0926827616322639</v>
      </c>
      <c r="J47" s="28">
        <f t="shared" si="47"/>
        <v>1.0823560376263546</v>
      </c>
      <c r="K47" s="28">
        <f t="shared" si="47"/>
        <v>1.0777648459366915</v>
      </c>
      <c r="L47" s="28">
        <f t="shared" si="47"/>
        <v>1.0611985678509164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1.0700822737210298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1.0142089816172304</v>
      </c>
      <c r="D48" s="28">
        <f t="shared" si="49"/>
        <v>1.0108198332546496</v>
      </c>
      <c r="E48" s="28">
        <f t="shared" si="49"/>
        <v>1.0397818016172828</v>
      </c>
      <c r="F48" s="28">
        <f t="shared" si="49"/>
        <v>1.0063998960435094</v>
      </c>
      <c r="G48" s="28">
        <f t="shared" si="49"/>
        <v>1.020942674955296</v>
      </c>
      <c r="H48" s="28">
        <f t="shared" si="49"/>
        <v>1.0419618845006975</v>
      </c>
      <c r="I48" s="28">
        <f t="shared" si="49"/>
        <v>1.0950080075804591</v>
      </c>
      <c r="J48" s="28">
        <f t="shared" si="49"/>
        <v>1.0799318371471252</v>
      </c>
      <c r="K48" s="28">
        <f t="shared" si="49"/>
        <v>1.0870951746066313</v>
      </c>
      <c r="L48" s="28">
        <f t="shared" si="49"/>
        <v>1.0569013251192911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1.0784908372548176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1309D87R2(80-93)</v>
      </c>
      <c r="C49" s="28">
        <f>C$46+(C$51-C$46)*($A49-$A$46)/($A$51-$A$46)</f>
        <v>1.0135299867567218</v>
      </c>
      <c r="D49" s="28">
        <f>D$46+(D$51-D$46)*($A49-$A$46)/($A$51-$A$46)</f>
        <v>1.0119625293365175</v>
      </c>
      <c r="E49" s="28">
        <f t="shared" si="49"/>
        <v>1.0398808852307342</v>
      </c>
      <c r="F49" s="28">
        <f t="shared" si="49"/>
        <v>1.0107227666783305</v>
      </c>
      <c r="G49" s="28">
        <f t="shared" si="49"/>
        <v>1.0204838888674075</v>
      </c>
      <c r="H49" s="28">
        <f t="shared" si="49"/>
        <v>1.0443800973492643</v>
      </c>
      <c r="I49" s="28">
        <f t="shared" si="49"/>
        <v>1.0973332535286542</v>
      </c>
      <c r="J49" s="28">
        <f t="shared" si="49"/>
        <v>1.077507636667896</v>
      </c>
      <c r="K49" s="28">
        <f t="shared" si="49"/>
        <v>1.096425503276571</v>
      </c>
      <c r="L49" s="28">
        <f t="shared" si="49"/>
        <v>1.0526040823876661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1.0868994007886057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1309D88R4(30-40)</v>
      </c>
      <c r="C50" s="28">
        <f t="shared" si="49"/>
        <v>1.012850991896213</v>
      </c>
      <c r="D50" s="28">
        <f t="shared" si="49"/>
        <v>1.0131052254183854</v>
      </c>
      <c r="E50" s="28">
        <f t="shared" si="49"/>
        <v>1.0399799688441853</v>
      </c>
      <c r="F50" s="28">
        <f t="shared" si="49"/>
        <v>1.0150456373131513</v>
      </c>
      <c r="G50" s="28">
        <f t="shared" si="49"/>
        <v>1.0200251027795193</v>
      </c>
      <c r="H50" s="28">
        <f t="shared" si="49"/>
        <v>1.0467983101978309</v>
      </c>
      <c r="I50" s="28">
        <f t="shared" si="49"/>
        <v>1.0996584994768495</v>
      </c>
      <c r="J50" s="28">
        <f t="shared" si="49"/>
        <v>1.0750834361886665</v>
      </c>
      <c r="K50" s="28">
        <f t="shared" si="49"/>
        <v>1.1057558319465108</v>
      </c>
      <c r="L50" s="28">
        <f t="shared" si="49"/>
        <v>1.0483068396560409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1.0953079643223935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1.0121719970357042</v>
      </c>
      <c r="D51" s="30">
        <f>D20/100</f>
        <v>1.0142479215002533</v>
      </c>
      <c r="E51" s="30">
        <f aca="true" t="shared" si="52" ref="E51:L51">E20/100</f>
        <v>1.0400790524576364</v>
      </c>
      <c r="F51" s="30">
        <f t="shared" si="52"/>
        <v>1.0193685079479722</v>
      </c>
      <c r="G51" s="30">
        <f t="shared" si="52"/>
        <v>1.019566316691631</v>
      </c>
      <c r="H51" s="30">
        <f t="shared" si="52"/>
        <v>1.0492165230463975</v>
      </c>
      <c r="I51" s="30">
        <f t="shared" si="52"/>
        <v>1.1019837454250445</v>
      </c>
      <c r="J51" s="30">
        <f t="shared" si="52"/>
        <v>1.0726592357094373</v>
      </c>
      <c r="K51" s="30">
        <f t="shared" si="52"/>
        <v>1.1150861606164506</v>
      </c>
      <c r="L51" s="30">
        <f t="shared" si="52"/>
        <v>1.0440095969244156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1.1037165278561814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1.0086999062228366</v>
      </c>
      <c r="D52" s="28">
        <f t="shared" si="54"/>
        <v>1.0172198269177037</v>
      </c>
      <c r="E52" s="28">
        <f aca="true" t="shared" si="55" ref="E52:L52">E$51+(E$56-E$51)*($A52-$A$51)/($A$56-$A$51)</f>
        <v>1.0372282865590783</v>
      </c>
      <c r="F52" s="28">
        <f t="shared" si="55"/>
        <v>1.0194839828590503</v>
      </c>
      <c r="G52" s="28">
        <f t="shared" si="55"/>
        <v>1.0313488913879338</v>
      </c>
      <c r="H52" s="28">
        <f t="shared" si="55"/>
        <v>1.056073561727256</v>
      </c>
      <c r="I52" s="28">
        <f t="shared" si="55"/>
        <v>1.1104132440270031</v>
      </c>
      <c r="J52" s="28">
        <f t="shared" si="55"/>
        <v>1.0774658555840024</v>
      </c>
      <c r="K52" s="28">
        <f t="shared" si="55"/>
        <v>1.1314988237165915</v>
      </c>
      <c r="L52" s="28">
        <f t="shared" si="55"/>
        <v>1.0449230120229884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1.1185077453275247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1.0052278154099692</v>
      </c>
      <c r="D53" s="28">
        <f t="shared" si="54"/>
        <v>1.0201917323351541</v>
      </c>
      <c r="E53" s="28">
        <f aca="true" t="shared" si="57" ref="E53:L55">E$51+(E$56-E$51)*($A53-$A$51)/($A$56-$A$51)</f>
        <v>1.0343775206605201</v>
      </c>
      <c r="F53" s="28">
        <f t="shared" si="57"/>
        <v>1.0195994577701284</v>
      </c>
      <c r="G53" s="28">
        <f t="shared" si="57"/>
        <v>1.0431314660842368</v>
      </c>
      <c r="H53" s="28">
        <f t="shared" si="57"/>
        <v>1.0629306004081147</v>
      </c>
      <c r="I53" s="28">
        <f t="shared" si="57"/>
        <v>1.1188427426289618</v>
      </c>
      <c r="J53" s="28">
        <f t="shared" si="57"/>
        <v>1.0822724754585675</v>
      </c>
      <c r="K53" s="28">
        <f t="shared" si="57"/>
        <v>1.1479114868167324</v>
      </c>
      <c r="L53" s="28">
        <f t="shared" si="57"/>
        <v>1.045836427121561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1.133298962798868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1.0017557245971016</v>
      </c>
      <c r="D54" s="28">
        <f t="shared" si="54"/>
        <v>1.0231636377526048</v>
      </c>
      <c r="E54" s="28">
        <f t="shared" si="57"/>
        <v>1.031526754761962</v>
      </c>
      <c r="F54" s="28">
        <f t="shared" si="57"/>
        <v>1.0197149326812067</v>
      </c>
      <c r="G54" s="28">
        <f t="shared" si="57"/>
        <v>1.0549140407805395</v>
      </c>
      <c r="H54" s="28">
        <f t="shared" si="57"/>
        <v>1.0697876390889736</v>
      </c>
      <c r="I54" s="28">
        <f t="shared" si="57"/>
        <v>1.1272722412309202</v>
      </c>
      <c r="J54" s="28">
        <f t="shared" si="57"/>
        <v>1.0870790953331328</v>
      </c>
      <c r="K54" s="28">
        <f t="shared" si="57"/>
        <v>1.1643241499168733</v>
      </c>
      <c r="L54" s="28">
        <f t="shared" si="57"/>
        <v>1.0467498422201338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1.1480901802702117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0.998283633784234</v>
      </c>
      <c r="D55" s="28">
        <f t="shared" si="54"/>
        <v>1.0261355431700552</v>
      </c>
      <c r="E55" s="28">
        <f t="shared" si="57"/>
        <v>1.0286759888634038</v>
      </c>
      <c r="F55" s="28">
        <f t="shared" si="57"/>
        <v>1.0198304075922848</v>
      </c>
      <c r="G55" s="28">
        <f t="shared" si="57"/>
        <v>1.0666966154768425</v>
      </c>
      <c r="H55" s="28">
        <f t="shared" si="57"/>
        <v>1.0766446777698322</v>
      </c>
      <c r="I55" s="28">
        <f t="shared" si="57"/>
        <v>1.1357017398328788</v>
      </c>
      <c r="J55" s="28">
        <f t="shared" si="57"/>
        <v>1.091885715207698</v>
      </c>
      <c r="K55" s="28">
        <f t="shared" si="57"/>
        <v>1.1807368130170142</v>
      </c>
      <c r="L55" s="28">
        <f t="shared" si="57"/>
        <v>1.0476632573187064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1.162881397741555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0.9948115429713665</v>
      </c>
      <c r="D56" s="30">
        <f>D21/100</f>
        <v>1.0291074485875056</v>
      </c>
      <c r="E56" s="30">
        <f aca="true" t="shared" si="58" ref="E56:L56">E21/100</f>
        <v>1.0258252229648457</v>
      </c>
      <c r="F56" s="30">
        <f t="shared" si="58"/>
        <v>1.019945882503363</v>
      </c>
      <c r="G56" s="30">
        <f t="shared" si="58"/>
        <v>1.0784791901731454</v>
      </c>
      <c r="H56" s="30">
        <f t="shared" si="58"/>
        <v>1.0835017164506908</v>
      </c>
      <c r="I56" s="30">
        <f t="shared" si="58"/>
        <v>1.1441312384348374</v>
      </c>
      <c r="J56" s="30">
        <f t="shared" si="58"/>
        <v>1.096692335082263</v>
      </c>
      <c r="K56" s="30">
        <f t="shared" si="58"/>
        <v>1.197149476117155</v>
      </c>
      <c r="L56" s="30">
        <f t="shared" si="58"/>
        <v>1.0485766724172791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1.1776726152128985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4320"/>
  <sheetViews>
    <sheetView workbookViewId="0" topLeftCell="A1">
      <selection activeCell="H59" sqref="H55:H59"/>
    </sheetView>
  </sheetViews>
  <sheetFormatPr defaultColWidth="11.421875" defaultRowHeight="12.75"/>
  <cols>
    <col min="1" max="16384" width="11.421875" style="92" customWidth="1"/>
  </cols>
  <sheetData>
    <row r="5" ht="16.5">
      <c r="F5" s="134" t="s">
        <v>766</v>
      </c>
    </row>
    <row r="8" ht="12.75">
      <c r="F8" s="135" t="s">
        <v>509</v>
      </c>
    </row>
    <row r="13" spans="1:7" ht="12.75">
      <c r="A13" s="136" t="s">
        <v>767</v>
      </c>
      <c r="F13" s="137" t="s">
        <v>768</v>
      </c>
      <c r="G13" s="138" t="s">
        <v>769</v>
      </c>
    </row>
    <row r="14" spans="4:11" ht="12.75">
      <c r="D14" s="139" t="s">
        <v>770</v>
      </c>
      <c r="E14" s="138" t="s">
        <v>510</v>
      </c>
      <c r="G14" s="137" t="s">
        <v>771</v>
      </c>
      <c r="I14" s="138" t="s">
        <v>772</v>
      </c>
      <c r="J14" s="137" t="s">
        <v>773</v>
      </c>
      <c r="K14" s="140">
        <v>1.2254902124404907</v>
      </c>
    </row>
    <row r="15" spans="6:7" ht="12.75">
      <c r="F15" s="139" t="s">
        <v>774</v>
      </c>
      <c r="G15" s="138" t="s">
        <v>775</v>
      </c>
    </row>
    <row r="16" spans="1:11" ht="12.75">
      <c r="A16" s="141" t="s">
        <v>776</v>
      </c>
      <c r="B16" s="142">
        <v>38375.00697916667</v>
      </c>
      <c r="D16" s="137" t="s">
        <v>777</v>
      </c>
      <c r="E16" s="138" t="s">
        <v>778</v>
      </c>
      <c r="F16" s="137" t="s">
        <v>779</v>
      </c>
      <c r="G16" s="138" t="s">
        <v>780</v>
      </c>
      <c r="H16" s="137" t="s">
        <v>781</v>
      </c>
      <c r="I16" s="138" t="s">
        <v>782</v>
      </c>
      <c r="J16" s="137" t="s">
        <v>783</v>
      </c>
      <c r="K16" s="140">
        <v>3.117647171020508</v>
      </c>
    </row>
    <row r="19" spans="1:16" ht="12.75">
      <c r="A19" s="143" t="s">
        <v>784</v>
      </c>
      <c r="B19" s="138" t="s">
        <v>511</v>
      </c>
      <c r="D19" s="143" t="s">
        <v>785</v>
      </c>
      <c r="E19" s="138" t="s">
        <v>786</v>
      </c>
      <c r="F19" s="139" t="s">
        <v>787</v>
      </c>
      <c r="G19" s="144" t="s">
        <v>788</v>
      </c>
      <c r="H19" s="145">
        <v>1</v>
      </c>
      <c r="I19" s="146" t="s">
        <v>789</v>
      </c>
      <c r="J19" s="145">
        <v>1</v>
      </c>
      <c r="K19" s="144" t="s">
        <v>790</v>
      </c>
      <c r="L19" s="147">
        <v>1</v>
      </c>
      <c r="M19" s="144" t="s">
        <v>791</v>
      </c>
      <c r="N19" s="148">
        <v>1</v>
      </c>
      <c r="O19" s="144" t="s">
        <v>792</v>
      </c>
      <c r="P19" s="148">
        <v>1</v>
      </c>
    </row>
    <row r="21" spans="1:10" ht="12.75">
      <c r="A21" s="149" t="s">
        <v>793</v>
      </c>
      <c r="C21" s="150" t="s">
        <v>794</v>
      </c>
      <c r="D21" s="150" t="s">
        <v>795</v>
      </c>
      <c r="F21" s="150" t="s">
        <v>796</v>
      </c>
      <c r="G21" s="150" t="s">
        <v>797</v>
      </c>
      <c r="H21" s="150" t="s">
        <v>798</v>
      </c>
      <c r="I21" s="151" t="s">
        <v>799</v>
      </c>
      <c r="J21" s="150" t="s">
        <v>800</v>
      </c>
    </row>
    <row r="22" spans="1:8" ht="12.75">
      <c r="A22" s="152" t="s">
        <v>765</v>
      </c>
      <c r="C22" s="153">
        <v>178.2290000000503</v>
      </c>
      <c r="D22" s="132">
        <v>822.7323097884655</v>
      </c>
      <c r="F22" s="132">
        <v>456</v>
      </c>
      <c r="G22" s="132">
        <v>474</v>
      </c>
      <c r="H22" s="154" t="s">
        <v>512</v>
      </c>
    </row>
    <row r="24" spans="4:8" ht="12.75">
      <c r="D24" s="132">
        <v>784.655515583232</v>
      </c>
      <c r="F24" s="132">
        <v>485</v>
      </c>
      <c r="G24" s="132">
        <v>540</v>
      </c>
      <c r="H24" s="154" t="s">
        <v>513</v>
      </c>
    </row>
    <row r="26" spans="4:8" ht="12.75">
      <c r="D26" s="132">
        <v>833.7510720640421</v>
      </c>
      <c r="F26" s="132">
        <v>501</v>
      </c>
      <c r="G26" s="132">
        <v>475</v>
      </c>
      <c r="H26" s="154" t="s">
        <v>514</v>
      </c>
    </row>
    <row r="28" spans="1:8" ht="12.75">
      <c r="A28" s="149" t="s">
        <v>801</v>
      </c>
      <c r="C28" s="155" t="s">
        <v>802</v>
      </c>
      <c r="D28" s="132">
        <v>813.7129658119131</v>
      </c>
      <c r="F28" s="132">
        <v>480.66666666666663</v>
      </c>
      <c r="G28" s="132">
        <v>496.33333333333337</v>
      </c>
      <c r="H28" s="132">
        <v>324.1004054254398</v>
      </c>
    </row>
    <row r="29" spans="1:8" ht="12.75">
      <c r="A29" s="131">
        <v>38375.0000462963</v>
      </c>
      <c r="C29" s="155" t="s">
        <v>803</v>
      </c>
      <c r="D29" s="132">
        <v>25.76052873808554</v>
      </c>
      <c r="F29" s="132">
        <v>22.810816147900834</v>
      </c>
      <c r="G29" s="132">
        <v>37.81974792794544</v>
      </c>
      <c r="H29" s="132">
        <v>25.76052873808554</v>
      </c>
    </row>
    <row r="31" spans="3:8" ht="12.75">
      <c r="C31" s="155" t="s">
        <v>804</v>
      </c>
      <c r="D31" s="132">
        <v>3.165800450578048</v>
      </c>
      <c r="F31" s="132">
        <v>4.745662166692269</v>
      </c>
      <c r="G31" s="132">
        <v>7.619828326651197</v>
      </c>
      <c r="H31" s="132">
        <v>7.948317344518664</v>
      </c>
    </row>
    <row r="32" spans="1:10" ht="12.75">
      <c r="A32" s="149" t="s">
        <v>793</v>
      </c>
      <c r="C32" s="150" t="s">
        <v>794</v>
      </c>
      <c r="D32" s="150" t="s">
        <v>795</v>
      </c>
      <c r="F32" s="150" t="s">
        <v>796</v>
      </c>
      <c r="G32" s="150" t="s">
        <v>797</v>
      </c>
      <c r="H32" s="150" t="s">
        <v>798</v>
      </c>
      <c r="I32" s="151" t="s">
        <v>799</v>
      </c>
      <c r="J32" s="150" t="s">
        <v>800</v>
      </c>
    </row>
    <row r="33" spans="1:8" ht="12.75">
      <c r="A33" s="152" t="s">
        <v>629</v>
      </c>
      <c r="C33" s="153">
        <v>212.41200000001118</v>
      </c>
      <c r="D33" s="132">
        <v>449680.5174794197</v>
      </c>
      <c r="F33" s="132">
        <v>4920</v>
      </c>
      <c r="G33" s="132">
        <v>4090.0000000037253</v>
      </c>
      <c r="H33" s="154" t="s">
        <v>515</v>
      </c>
    </row>
    <row r="35" spans="4:8" ht="12.75">
      <c r="D35" s="132">
        <v>451460.4069800377</v>
      </c>
      <c r="F35" s="132">
        <v>4920</v>
      </c>
      <c r="G35" s="132">
        <v>4090.0000000037253</v>
      </c>
      <c r="H35" s="154" t="s">
        <v>516</v>
      </c>
    </row>
    <row r="37" spans="4:8" ht="12.75">
      <c r="D37" s="132">
        <v>490653.3808312416</v>
      </c>
      <c r="F37" s="132">
        <v>4920</v>
      </c>
      <c r="G37" s="132">
        <v>4090.0000000037253</v>
      </c>
      <c r="H37" s="154" t="s">
        <v>517</v>
      </c>
    </row>
    <row r="39" spans="1:10" ht="12.75">
      <c r="A39" s="149" t="s">
        <v>801</v>
      </c>
      <c r="C39" s="155" t="s">
        <v>802</v>
      </c>
      <c r="D39" s="132">
        <v>463931.43509689963</v>
      </c>
      <c r="F39" s="132">
        <v>4920</v>
      </c>
      <c r="G39" s="132">
        <v>4090.0000000037253</v>
      </c>
      <c r="H39" s="132">
        <v>459407.37149265764</v>
      </c>
      <c r="I39" s="132">
        <v>-0.0001</v>
      </c>
      <c r="J39" s="132">
        <v>-0.0001</v>
      </c>
    </row>
    <row r="40" spans="1:8" ht="12.75">
      <c r="A40" s="131">
        <v>38375.000543981485</v>
      </c>
      <c r="C40" s="155" t="s">
        <v>803</v>
      </c>
      <c r="D40" s="132">
        <v>23158.989389228896</v>
      </c>
      <c r="G40" s="132">
        <v>5.638186222554939E-05</v>
      </c>
      <c r="H40" s="132">
        <v>23158.989389228896</v>
      </c>
    </row>
    <row r="42" spans="3:8" ht="12.75">
      <c r="C42" s="155" t="s">
        <v>804</v>
      </c>
      <c r="D42" s="132">
        <v>4.991899155182654</v>
      </c>
      <c r="F42" s="132">
        <v>0</v>
      </c>
      <c r="G42" s="132">
        <v>1.3785296387652332E-06</v>
      </c>
      <c r="H42" s="132">
        <v>5.041057420124359</v>
      </c>
    </row>
    <row r="43" spans="1:10" ht="12.75">
      <c r="A43" s="149" t="s">
        <v>793</v>
      </c>
      <c r="C43" s="150" t="s">
        <v>794</v>
      </c>
      <c r="D43" s="150" t="s">
        <v>795</v>
      </c>
      <c r="F43" s="150" t="s">
        <v>796</v>
      </c>
      <c r="G43" s="150" t="s">
        <v>797</v>
      </c>
      <c r="H43" s="150" t="s">
        <v>798</v>
      </c>
      <c r="I43" s="151" t="s">
        <v>799</v>
      </c>
      <c r="J43" s="150" t="s">
        <v>800</v>
      </c>
    </row>
    <row r="44" spans="1:8" ht="12.75">
      <c r="A44" s="152" t="s">
        <v>629</v>
      </c>
      <c r="C44" s="153">
        <v>251.61100000003353</v>
      </c>
      <c r="D44" s="132">
        <v>5075901.924736023</v>
      </c>
      <c r="F44" s="132">
        <v>35200</v>
      </c>
      <c r="G44" s="132">
        <v>30600</v>
      </c>
      <c r="H44" s="154" t="s">
        <v>518</v>
      </c>
    </row>
    <row r="46" spans="4:8" ht="12.75">
      <c r="D46" s="132">
        <v>4884263.389167786</v>
      </c>
      <c r="F46" s="132">
        <v>35600</v>
      </c>
      <c r="G46" s="132">
        <v>30600</v>
      </c>
      <c r="H46" s="154" t="s">
        <v>519</v>
      </c>
    </row>
    <row r="48" spans="4:8" ht="12.75">
      <c r="D48" s="132">
        <v>5000865.965705872</v>
      </c>
      <c r="F48" s="132">
        <v>35000</v>
      </c>
      <c r="G48" s="132">
        <v>30700</v>
      </c>
      <c r="H48" s="154" t="s">
        <v>520</v>
      </c>
    </row>
    <row r="50" spans="1:10" ht="12.75">
      <c r="A50" s="149" t="s">
        <v>801</v>
      </c>
      <c r="C50" s="155" t="s">
        <v>802</v>
      </c>
      <c r="D50" s="132">
        <v>4987010.42653656</v>
      </c>
      <c r="F50" s="132">
        <v>35266.666666666664</v>
      </c>
      <c r="G50" s="132">
        <v>30633.333333333336</v>
      </c>
      <c r="H50" s="132">
        <v>4954083.2633383125</v>
      </c>
      <c r="I50" s="132">
        <v>-0.0001</v>
      </c>
      <c r="J50" s="132">
        <v>-0.0001</v>
      </c>
    </row>
    <row r="51" spans="1:8" ht="12.75">
      <c r="A51" s="131">
        <v>38375.00111111111</v>
      </c>
      <c r="C51" s="155" t="s">
        <v>803</v>
      </c>
      <c r="D51" s="132">
        <v>96567.6656698987</v>
      </c>
      <c r="F51" s="132">
        <v>305.5050463303894</v>
      </c>
      <c r="G51" s="132">
        <v>57.73502691896257</v>
      </c>
      <c r="H51" s="132">
        <v>96567.6656698987</v>
      </c>
    </row>
    <row r="53" spans="3:8" ht="12.75">
      <c r="C53" s="155" t="s">
        <v>804</v>
      </c>
      <c r="D53" s="132">
        <v>1.9363838735136587</v>
      </c>
      <c r="F53" s="132">
        <v>0.8662713979122575</v>
      </c>
      <c r="G53" s="132">
        <v>0.18847125218377328</v>
      </c>
      <c r="H53" s="132">
        <v>1.949253989825486</v>
      </c>
    </row>
    <row r="54" spans="1:10" ht="12.75">
      <c r="A54" s="149" t="s">
        <v>793</v>
      </c>
      <c r="C54" s="150" t="s">
        <v>794</v>
      </c>
      <c r="D54" s="150" t="s">
        <v>795</v>
      </c>
      <c r="F54" s="150" t="s">
        <v>796</v>
      </c>
      <c r="G54" s="150" t="s">
        <v>797</v>
      </c>
      <c r="H54" s="150" t="s">
        <v>798</v>
      </c>
      <c r="I54" s="151" t="s">
        <v>799</v>
      </c>
      <c r="J54" s="150" t="s">
        <v>800</v>
      </c>
    </row>
    <row r="55" spans="1:8" ht="12.75">
      <c r="A55" s="152" t="s">
        <v>632</v>
      </c>
      <c r="C55" s="153">
        <v>257.6099999998696</v>
      </c>
      <c r="D55" s="132">
        <v>459953.2939276695</v>
      </c>
      <c r="F55" s="132">
        <v>17637.5</v>
      </c>
      <c r="G55" s="132">
        <v>14347.500000014901</v>
      </c>
      <c r="H55" s="154" t="s">
        <v>521</v>
      </c>
    </row>
    <row r="57" spans="4:8" ht="12.75">
      <c r="D57" s="132">
        <v>460056.97154664993</v>
      </c>
      <c r="F57" s="132">
        <v>17577.5</v>
      </c>
      <c r="G57" s="132">
        <v>14435.000000014901</v>
      </c>
      <c r="H57" s="154" t="s">
        <v>522</v>
      </c>
    </row>
    <row r="59" spans="4:8" ht="12.75">
      <c r="D59" s="132">
        <v>455973.215713501</v>
      </c>
      <c r="F59" s="132">
        <v>16730</v>
      </c>
      <c r="G59" s="132">
        <v>14339.999999985099</v>
      </c>
      <c r="H59" s="154" t="s">
        <v>523</v>
      </c>
    </row>
    <row r="61" spans="1:10" ht="12.75">
      <c r="A61" s="149" t="s">
        <v>801</v>
      </c>
      <c r="C61" s="155" t="s">
        <v>802</v>
      </c>
      <c r="D61" s="132">
        <v>458661.1603959402</v>
      </c>
      <c r="F61" s="132">
        <v>17315</v>
      </c>
      <c r="G61" s="132">
        <v>14374.166666671634</v>
      </c>
      <c r="H61" s="132">
        <v>442816.57706260437</v>
      </c>
      <c r="I61" s="132">
        <v>-0.0001</v>
      </c>
      <c r="J61" s="132">
        <v>-0.0001</v>
      </c>
    </row>
    <row r="62" spans="1:8" ht="12.75">
      <c r="A62" s="131">
        <v>38375.001863425925</v>
      </c>
      <c r="C62" s="155" t="s">
        <v>803</v>
      </c>
      <c r="D62" s="132">
        <v>2328.4055110874697</v>
      </c>
      <c r="F62" s="132">
        <v>507.51231512151503</v>
      </c>
      <c r="G62" s="132">
        <v>52.81650626841431</v>
      </c>
      <c r="H62" s="132">
        <v>2328.4055110874697</v>
      </c>
    </row>
    <row r="64" spans="3:8" ht="12.75">
      <c r="C64" s="155" t="s">
        <v>804</v>
      </c>
      <c r="D64" s="132">
        <v>0.5076526447274212</v>
      </c>
      <c r="F64" s="132">
        <v>2.9310558193561373</v>
      </c>
      <c r="G64" s="132">
        <v>0.36744047493811394</v>
      </c>
      <c r="H64" s="132">
        <v>0.5258171513209374</v>
      </c>
    </row>
    <row r="65" spans="1:10" ht="12.75">
      <c r="A65" s="149" t="s">
        <v>793</v>
      </c>
      <c r="C65" s="150" t="s">
        <v>794</v>
      </c>
      <c r="D65" s="150" t="s">
        <v>795</v>
      </c>
      <c r="F65" s="150" t="s">
        <v>796</v>
      </c>
      <c r="G65" s="150" t="s">
        <v>797</v>
      </c>
      <c r="H65" s="150" t="s">
        <v>798</v>
      </c>
      <c r="I65" s="151" t="s">
        <v>799</v>
      </c>
      <c r="J65" s="150" t="s">
        <v>800</v>
      </c>
    </row>
    <row r="66" spans="1:8" ht="12.75">
      <c r="A66" s="152" t="s">
        <v>631</v>
      </c>
      <c r="C66" s="153">
        <v>259.9399999999441</v>
      </c>
      <c r="D66" s="132">
        <v>4646876.47492981</v>
      </c>
      <c r="F66" s="132">
        <v>31350</v>
      </c>
      <c r="G66" s="132">
        <v>27750</v>
      </c>
      <c r="H66" s="154" t="s">
        <v>524</v>
      </c>
    </row>
    <row r="68" spans="4:8" ht="12.75">
      <c r="D68" s="132">
        <v>4442239.82723999</v>
      </c>
      <c r="F68" s="132">
        <v>31925</v>
      </c>
      <c r="G68" s="132">
        <v>27675</v>
      </c>
      <c r="H68" s="154" t="s">
        <v>525</v>
      </c>
    </row>
    <row r="70" spans="4:8" ht="12.75">
      <c r="D70" s="132">
        <v>4719030.198562622</v>
      </c>
      <c r="F70" s="132">
        <v>32325</v>
      </c>
      <c r="G70" s="132">
        <v>27925</v>
      </c>
      <c r="H70" s="154" t="s">
        <v>526</v>
      </c>
    </row>
    <row r="72" spans="1:10" ht="12.75">
      <c r="A72" s="149" t="s">
        <v>801</v>
      </c>
      <c r="C72" s="155" t="s">
        <v>802</v>
      </c>
      <c r="D72" s="132">
        <v>4602715.500244141</v>
      </c>
      <c r="F72" s="132">
        <v>31866.666666666664</v>
      </c>
      <c r="G72" s="132">
        <v>27783.333333333336</v>
      </c>
      <c r="H72" s="132">
        <v>4572869.877348518</v>
      </c>
      <c r="I72" s="132">
        <v>-0.0001</v>
      </c>
      <c r="J72" s="132">
        <v>-0.0001</v>
      </c>
    </row>
    <row r="73" spans="1:8" ht="12.75">
      <c r="A73" s="131">
        <v>38375.002650462964</v>
      </c>
      <c r="C73" s="155" t="s">
        <v>803</v>
      </c>
      <c r="D73" s="132">
        <v>143582.280167575</v>
      </c>
      <c r="F73" s="132">
        <v>490.11053175108714</v>
      </c>
      <c r="G73" s="132">
        <v>128.2900359861721</v>
      </c>
      <c r="H73" s="132">
        <v>143582.280167575</v>
      </c>
    </row>
    <row r="75" spans="3:8" ht="12.75">
      <c r="C75" s="155" t="s">
        <v>804</v>
      </c>
      <c r="D75" s="132">
        <v>3.1195123869802295</v>
      </c>
      <c r="F75" s="132">
        <v>1.538003760725169</v>
      </c>
      <c r="G75" s="132">
        <v>0.46175177919438054</v>
      </c>
      <c r="H75" s="132">
        <v>3.139872421885491</v>
      </c>
    </row>
    <row r="76" spans="1:10" ht="12.75">
      <c r="A76" s="149" t="s">
        <v>793</v>
      </c>
      <c r="C76" s="150" t="s">
        <v>794</v>
      </c>
      <c r="D76" s="150" t="s">
        <v>795</v>
      </c>
      <c r="F76" s="150" t="s">
        <v>796</v>
      </c>
      <c r="G76" s="150" t="s">
        <v>797</v>
      </c>
      <c r="H76" s="150" t="s">
        <v>798</v>
      </c>
      <c r="I76" s="151" t="s">
        <v>799</v>
      </c>
      <c r="J76" s="150" t="s">
        <v>800</v>
      </c>
    </row>
    <row r="77" spans="1:8" ht="12.75">
      <c r="A77" s="152" t="s">
        <v>633</v>
      </c>
      <c r="C77" s="153">
        <v>285.2129999999888</v>
      </c>
      <c r="D77" s="132">
        <v>814131.1840305328</v>
      </c>
      <c r="F77" s="132">
        <v>13225</v>
      </c>
      <c r="G77" s="132">
        <v>12475</v>
      </c>
      <c r="H77" s="154" t="s">
        <v>527</v>
      </c>
    </row>
    <row r="79" spans="4:8" ht="12.75">
      <c r="D79" s="132">
        <v>824100.9039039612</v>
      </c>
      <c r="F79" s="132">
        <v>13200</v>
      </c>
      <c r="G79" s="132">
        <v>12575</v>
      </c>
      <c r="H79" s="154" t="s">
        <v>528</v>
      </c>
    </row>
    <row r="81" spans="4:8" ht="12.75">
      <c r="D81" s="132">
        <v>820743.933224678</v>
      </c>
      <c r="F81" s="132">
        <v>13350</v>
      </c>
      <c r="G81" s="132">
        <v>12525</v>
      </c>
      <c r="H81" s="154" t="s">
        <v>529</v>
      </c>
    </row>
    <row r="83" spans="1:10" ht="12.75">
      <c r="A83" s="149" t="s">
        <v>801</v>
      </c>
      <c r="C83" s="155" t="s">
        <v>802</v>
      </c>
      <c r="D83" s="132">
        <v>819658.6737197239</v>
      </c>
      <c r="F83" s="132">
        <v>13258.333333333332</v>
      </c>
      <c r="G83" s="132">
        <v>12525</v>
      </c>
      <c r="H83" s="132">
        <v>806805.7676848923</v>
      </c>
      <c r="I83" s="132">
        <v>-0.0001</v>
      </c>
      <c r="J83" s="132">
        <v>-0.0001</v>
      </c>
    </row>
    <row r="84" spans="1:8" ht="12.75">
      <c r="A84" s="131">
        <v>38375.00342592593</v>
      </c>
      <c r="C84" s="155" t="s">
        <v>803</v>
      </c>
      <c r="D84" s="132">
        <v>5072.688609973019</v>
      </c>
      <c r="F84" s="132">
        <v>80.36375634160795</v>
      </c>
      <c r="G84" s="132">
        <v>50</v>
      </c>
      <c r="H84" s="132">
        <v>5072.688609973019</v>
      </c>
    </row>
    <row r="86" spans="3:8" ht="12.75">
      <c r="C86" s="155" t="s">
        <v>804</v>
      </c>
      <c r="D86" s="132">
        <v>0.6188781711968545</v>
      </c>
      <c r="F86" s="132">
        <v>0.6061376971082939</v>
      </c>
      <c r="G86" s="132">
        <v>0.39920159680638717</v>
      </c>
      <c r="H86" s="132">
        <v>0.6287372764487003</v>
      </c>
    </row>
    <row r="87" spans="1:10" ht="12.75">
      <c r="A87" s="149" t="s">
        <v>793</v>
      </c>
      <c r="C87" s="150" t="s">
        <v>794</v>
      </c>
      <c r="D87" s="150" t="s">
        <v>795</v>
      </c>
      <c r="F87" s="150" t="s">
        <v>796</v>
      </c>
      <c r="G87" s="150" t="s">
        <v>797</v>
      </c>
      <c r="H87" s="150" t="s">
        <v>798</v>
      </c>
      <c r="I87" s="151" t="s">
        <v>799</v>
      </c>
      <c r="J87" s="150" t="s">
        <v>800</v>
      </c>
    </row>
    <row r="88" spans="1:8" ht="12.75">
      <c r="A88" s="152" t="s">
        <v>629</v>
      </c>
      <c r="C88" s="153">
        <v>288.1579999998212</v>
      </c>
      <c r="D88" s="132">
        <v>460210.6369099617</v>
      </c>
      <c r="F88" s="132">
        <v>5780</v>
      </c>
      <c r="G88" s="132">
        <v>5050</v>
      </c>
      <c r="H88" s="154" t="s">
        <v>530</v>
      </c>
    </row>
    <row r="90" spans="4:8" ht="12.75">
      <c r="D90" s="132">
        <v>505057.19453144073</v>
      </c>
      <c r="F90" s="132">
        <v>5780</v>
      </c>
      <c r="G90" s="132">
        <v>5050</v>
      </c>
      <c r="H90" s="154" t="s">
        <v>531</v>
      </c>
    </row>
    <row r="92" spans="4:8" ht="12.75">
      <c r="D92" s="132">
        <v>495419.02690792084</v>
      </c>
      <c r="F92" s="132">
        <v>5780</v>
      </c>
      <c r="G92" s="132">
        <v>5050</v>
      </c>
      <c r="H92" s="154" t="s">
        <v>532</v>
      </c>
    </row>
    <row r="94" spans="1:10" ht="12.75">
      <c r="A94" s="149" t="s">
        <v>801</v>
      </c>
      <c r="C94" s="155" t="s">
        <v>802</v>
      </c>
      <c r="D94" s="132">
        <v>486895.6194497744</v>
      </c>
      <c r="F94" s="132">
        <v>5780</v>
      </c>
      <c r="G94" s="132">
        <v>5050</v>
      </c>
      <c r="H94" s="132">
        <v>481486.2721046417</v>
      </c>
      <c r="I94" s="132">
        <v>-0.0001</v>
      </c>
      <c r="J94" s="132">
        <v>-0.0001</v>
      </c>
    </row>
    <row r="95" spans="1:8" ht="12.75">
      <c r="A95" s="131">
        <v>38375.003958333335</v>
      </c>
      <c r="C95" s="155" t="s">
        <v>803</v>
      </c>
      <c r="D95" s="132">
        <v>23606.986013623085</v>
      </c>
      <c r="H95" s="132">
        <v>23606.986013623085</v>
      </c>
    </row>
    <row r="97" spans="3:8" ht="12.75">
      <c r="C97" s="155" t="s">
        <v>804</v>
      </c>
      <c r="D97" s="132">
        <v>4.84846958374787</v>
      </c>
      <c r="F97" s="132">
        <v>0</v>
      </c>
      <c r="G97" s="132">
        <v>0</v>
      </c>
      <c r="H97" s="132">
        <v>4.902940619767568</v>
      </c>
    </row>
    <row r="98" spans="1:10" ht="12.75">
      <c r="A98" s="149" t="s">
        <v>793</v>
      </c>
      <c r="C98" s="150" t="s">
        <v>794</v>
      </c>
      <c r="D98" s="150" t="s">
        <v>795</v>
      </c>
      <c r="F98" s="150" t="s">
        <v>796</v>
      </c>
      <c r="G98" s="150" t="s">
        <v>797</v>
      </c>
      <c r="H98" s="150" t="s">
        <v>798</v>
      </c>
      <c r="I98" s="151" t="s">
        <v>799</v>
      </c>
      <c r="J98" s="150" t="s">
        <v>800</v>
      </c>
    </row>
    <row r="99" spans="1:8" ht="12.75">
      <c r="A99" s="152" t="s">
        <v>630</v>
      </c>
      <c r="C99" s="153">
        <v>334.94100000010803</v>
      </c>
      <c r="D99" s="132">
        <v>1657466.9379806519</v>
      </c>
      <c r="F99" s="132">
        <v>40400</v>
      </c>
      <c r="H99" s="154" t="s">
        <v>533</v>
      </c>
    </row>
    <row r="101" spans="4:8" ht="12.75">
      <c r="D101" s="132">
        <v>1667139.7519378662</v>
      </c>
      <c r="F101" s="132">
        <v>41100</v>
      </c>
      <c r="H101" s="154" t="s">
        <v>534</v>
      </c>
    </row>
    <row r="103" spans="4:8" ht="12.75">
      <c r="D103" s="132">
        <v>1601663.5624332428</v>
      </c>
      <c r="F103" s="132">
        <v>40900</v>
      </c>
      <c r="H103" s="154" t="s">
        <v>535</v>
      </c>
    </row>
    <row r="105" spans="1:10" ht="12.75">
      <c r="A105" s="149" t="s">
        <v>801</v>
      </c>
      <c r="C105" s="155" t="s">
        <v>802</v>
      </c>
      <c r="D105" s="132">
        <v>1642090.0841172538</v>
      </c>
      <c r="F105" s="132">
        <v>40800</v>
      </c>
      <c r="H105" s="132">
        <v>1601290.0841172538</v>
      </c>
      <c r="I105" s="132">
        <v>-0.0001</v>
      </c>
      <c r="J105" s="132">
        <v>-0.0001</v>
      </c>
    </row>
    <row r="106" spans="1:8" ht="12.75">
      <c r="A106" s="131">
        <v>38375.00450231481</v>
      </c>
      <c r="C106" s="155" t="s">
        <v>803</v>
      </c>
      <c r="D106" s="132">
        <v>35342.87161598738</v>
      </c>
      <c r="F106" s="132">
        <v>360.5551275463989</v>
      </c>
      <c r="H106" s="132">
        <v>35342.87161598738</v>
      </c>
    </row>
    <row r="108" spans="3:8" ht="12.75">
      <c r="C108" s="155" t="s">
        <v>804</v>
      </c>
      <c r="D108" s="132">
        <v>2.1523101538602143</v>
      </c>
      <c r="F108" s="132">
        <v>0.8837135479078404</v>
      </c>
      <c r="H108" s="132">
        <v>2.2071498453992437</v>
      </c>
    </row>
    <row r="109" spans="1:10" ht="12.75">
      <c r="A109" s="149" t="s">
        <v>793</v>
      </c>
      <c r="C109" s="150" t="s">
        <v>794</v>
      </c>
      <c r="D109" s="150" t="s">
        <v>795</v>
      </c>
      <c r="F109" s="150" t="s">
        <v>796</v>
      </c>
      <c r="G109" s="150" t="s">
        <v>797</v>
      </c>
      <c r="H109" s="150" t="s">
        <v>798</v>
      </c>
      <c r="I109" s="151" t="s">
        <v>799</v>
      </c>
      <c r="J109" s="150" t="s">
        <v>800</v>
      </c>
    </row>
    <row r="110" spans="1:8" ht="12.75">
      <c r="A110" s="152" t="s">
        <v>634</v>
      </c>
      <c r="C110" s="153">
        <v>393.36599999992177</v>
      </c>
      <c r="D110" s="132">
        <v>4001037.2706985474</v>
      </c>
      <c r="F110" s="132">
        <v>15500</v>
      </c>
      <c r="G110" s="132">
        <v>15500</v>
      </c>
      <c r="H110" s="154" t="s">
        <v>536</v>
      </c>
    </row>
    <row r="112" spans="4:8" ht="12.75">
      <c r="D112" s="132">
        <v>4092844.309322357</v>
      </c>
      <c r="F112" s="132">
        <v>15600</v>
      </c>
      <c r="G112" s="132">
        <v>15000</v>
      </c>
      <c r="H112" s="154" t="s">
        <v>537</v>
      </c>
    </row>
    <row r="114" spans="4:8" ht="12.75">
      <c r="D114" s="132">
        <v>4060216.419116974</v>
      </c>
      <c r="F114" s="132">
        <v>16600</v>
      </c>
      <c r="G114" s="132">
        <v>14900</v>
      </c>
      <c r="H114" s="154" t="s">
        <v>538</v>
      </c>
    </row>
    <row r="116" spans="1:10" ht="12.75">
      <c r="A116" s="149" t="s">
        <v>801</v>
      </c>
      <c r="C116" s="155" t="s">
        <v>802</v>
      </c>
      <c r="D116" s="132">
        <v>4051365.9997126264</v>
      </c>
      <c r="F116" s="132">
        <v>15900</v>
      </c>
      <c r="G116" s="132">
        <v>15133.333333333332</v>
      </c>
      <c r="H116" s="132">
        <v>4035849.3330459595</v>
      </c>
      <c r="I116" s="132">
        <v>-0.0001</v>
      </c>
      <c r="J116" s="132">
        <v>-0.0001</v>
      </c>
    </row>
    <row r="117" spans="1:8" ht="12.75">
      <c r="A117" s="131">
        <v>38375.005057870374</v>
      </c>
      <c r="C117" s="155" t="s">
        <v>803</v>
      </c>
      <c r="D117" s="132">
        <v>46539.02156191082</v>
      </c>
      <c r="F117" s="132">
        <v>608.276253029822</v>
      </c>
      <c r="G117" s="132">
        <v>321.4550253664318</v>
      </c>
      <c r="H117" s="132">
        <v>46539.02156191082</v>
      </c>
    </row>
    <row r="119" spans="3:8" ht="12.75">
      <c r="C119" s="155" t="s">
        <v>804</v>
      </c>
      <c r="D119" s="132">
        <v>1.1487241973500282</v>
      </c>
      <c r="F119" s="132">
        <v>3.825636811508315</v>
      </c>
      <c r="G119" s="132">
        <v>2.1241521499984484</v>
      </c>
      <c r="H119" s="132">
        <v>1.153140707727724</v>
      </c>
    </row>
    <row r="120" spans="1:10" ht="12.75">
      <c r="A120" s="149" t="s">
        <v>793</v>
      </c>
      <c r="C120" s="150" t="s">
        <v>794</v>
      </c>
      <c r="D120" s="150" t="s">
        <v>795</v>
      </c>
      <c r="F120" s="150" t="s">
        <v>796</v>
      </c>
      <c r="G120" s="150" t="s">
        <v>797</v>
      </c>
      <c r="H120" s="150" t="s">
        <v>798</v>
      </c>
      <c r="I120" s="151" t="s">
        <v>799</v>
      </c>
      <c r="J120" s="150" t="s">
        <v>800</v>
      </c>
    </row>
    <row r="121" spans="1:8" ht="12.75">
      <c r="A121" s="152" t="s">
        <v>628</v>
      </c>
      <c r="C121" s="153">
        <v>396.15199999976903</v>
      </c>
      <c r="D121" s="132">
        <v>4663280.549949646</v>
      </c>
      <c r="F121" s="132">
        <v>117000</v>
      </c>
      <c r="G121" s="132">
        <v>118700</v>
      </c>
      <c r="H121" s="154" t="s">
        <v>539</v>
      </c>
    </row>
    <row r="123" spans="4:8" ht="12.75">
      <c r="D123" s="132">
        <v>4760613.668060303</v>
      </c>
      <c r="F123" s="132">
        <v>117600</v>
      </c>
      <c r="G123" s="132">
        <v>118800</v>
      </c>
      <c r="H123" s="154" t="s">
        <v>540</v>
      </c>
    </row>
    <row r="125" spans="4:8" ht="12.75">
      <c r="D125" s="132">
        <v>4695543.9574661255</v>
      </c>
      <c r="F125" s="132">
        <v>116600</v>
      </c>
      <c r="G125" s="132">
        <v>117600</v>
      </c>
      <c r="H125" s="154" t="s">
        <v>541</v>
      </c>
    </row>
    <row r="127" spans="1:10" ht="12.75">
      <c r="A127" s="149" t="s">
        <v>801</v>
      </c>
      <c r="C127" s="155" t="s">
        <v>802</v>
      </c>
      <c r="D127" s="132">
        <v>4706479.391825358</v>
      </c>
      <c r="F127" s="132">
        <v>117066.66666666666</v>
      </c>
      <c r="G127" s="132">
        <v>118366.66666666666</v>
      </c>
      <c r="H127" s="132">
        <v>4588769.681163448</v>
      </c>
      <c r="I127" s="132">
        <v>-0.0001</v>
      </c>
      <c r="J127" s="132">
        <v>-0.0001</v>
      </c>
    </row>
    <row r="128" spans="1:8" ht="12.75">
      <c r="A128" s="131">
        <v>38375.005625</v>
      </c>
      <c r="C128" s="155" t="s">
        <v>803</v>
      </c>
      <c r="D128" s="132">
        <v>49579.44900621627</v>
      </c>
      <c r="F128" s="132">
        <v>503.32229568471666</v>
      </c>
      <c r="G128" s="132">
        <v>665.8328118479393</v>
      </c>
      <c r="H128" s="132">
        <v>49579.44900621627</v>
      </c>
    </row>
    <row r="130" spans="3:8" ht="12.75">
      <c r="C130" s="155" t="s">
        <v>804</v>
      </c>
      <c r="D130" s="132">
        <v>1.0534296419597706</v>
      </c>
      <c r="F130" s="132">
        <v>0.4299450133981066</v>
      </c>
      <c r="G130" s="132">
        <v>0.5625171601080874</v>
      </c>
      <c r="H130" s="132">
        <v>1.080451895629806</v>
      </c>
    </row>
    <row r="131" spans="1:10" ht="12.75">
      <c r="A131" s="149" t="s">
        <v>793</v>
      </c>
      <c r="C131" s="150" t="s">
        <v>794</v>
      </c>
      <c r="D131" s="150" t="s">
        <v>795</v>
      </c>
      <c r="F131" s="150" t="s">
        <v>796</v>
      </c>
      <c r="G131" s="150" t="s">
        <v>797</v>
      </c>
      <c r="H131" s="150" t="s">
        <v>798</v>
      </c>
      <c r="I131" s="151" t="s">
        <v>799</v>
      </c>
      <c r="J131" s="150" t="s">
        <v>800</v>
      </c>
    </row>
    <row r="132" spans="1:8" ht="12.75">
      <c r="A132" s="152" t="s">
        <v>635</v>
      </c>
      <c r="C132" s="153">
        <v>589.5920000001788</v>
      </c>
      <c r="D132" s="132">
        <v>470784.6932396889</v>
      </c>
      <c r="F132" s="132">
        <v>4090.0000000037253</v>
      </c>
      <c r="G132" s="132">
        <v>3690.0000000037253</v>
      </c>
      <c r="H132" s="154" t="s">
        <v>542</v>
      </c>
    </row>
    <row r="134" spans="4:8" ht="12.75">
      <c r="D134" s="132">
        <v>458680.13166093826</v>
      </c>
      <c r="F134" s="132">
        <v>4120</v>
      </c>
      <c r="G134" s="132">
        <v>3630</v>
      </c>
      <c r="H134" s="154" t="s">
        <v>543</v>
      </c>
    </row>
    <row r="136" spans="4:8" ht="12.75">
      <c r="D136" s="132">
        <v>470302.6405014992</v>
      </c>
      <c r="F136" s="132">
        <v>4180</v>
      </c>
      <c r="G136" s="132">
        <v>3670</v>
      </c>
      <c r="H136" s="154" t="s">
        <v>544</v>
      </c>
    </row>
    <row r="138" spans="1:10" ht="12.75">
      <c r="A138" s="149" t="s">
        <v>801</v>
      </c>
      <c r="C138" s="155" t="s">
        <v>802</v>
      </c>
      <c r="D138" s="132">
        <v>466589.15513404214</v>
      </c>
      <c r="F138" s="132">
        <v>4130.0000000012415</v>
      </c>
      <c r="G138" s="132">
        <v>3663.3333333345754</v>
      </c>
      <c r="H138" s="132">
        <v>462692.48846737423</v>
      </c>
      <c r="I138" s="132">
        <v>-0.0001</v>
      </c>
      <c r="J138" s="132">
        <v>-0.0001</v>
      </c>
    </row>
    <row r="139" spans="1:8" ht="12.75">
      <c r="A139" s="131">
        <v>38375.00622685185</v>
      </c>
      <c r="C139" s="155" t="s">
        <v>803</v>
      </c>
      <c r="D139" s="132">
        <v>6853.654713670565</v>
      </c>
      <c r="F139" s="132">
        <v>45.82575694789353</v>
      </c>
      <c r="G139" s="132">
        <v>30.550504634651773</v>
      </c>
      <c r="H139" s="132">
        <v>6853.654713670565</v>
      </c>
    </row>
    <row r="141" spans="3:8" ht="12.75">
      <c r="C141" s="155" t="s">
        <v>804</v>
      </c>
      <c r="D141" s="132">
        <v>1.4688842717961674</v>
      </c>
      <c r="F141" s="132">
        <v>1.10958249268474</v>
      </c>
      <c r="G141" s="132">
        <v>0.8339537206908484</v>
      </c>
      <c r="H141" s="132">
        <v>1.4812548041081581</v>
      </c>
    </row>
    <row r="142" spans="1:10" ht="12.75">
      <c r="A142" s="149" t="s">
        <v>793</v>
      </c>
      <c r="C142" s="150" t="s">
        <v>794</v>
      </c>
      <c r="D142" s="150" t="s">
        <v>795</v>
      </c>
      <c r="F142" s="150" t="s">
        <v>796</v>
      </c>
      <c r="G142" s="150" t="s">
        <v>797</v>
      </c>
      <c r="H142" s="150" t="s">
        <v>798</v>
      </c>
      <c r="I142" s="151" t="s">
        <v>799</v>
      </c>
      <c r="J142" s="150" t="s">
        <v>800</v>
      </c>
    </row>
    <row r="143" spans="1:8" ht="12.75">
      <c r="A143" s="152" t="s">
        <v>636</v>
      </c>
      <c r="C143" s="153">
        <v>766.4900000002235</v>
      </c>
      <c r="D143" s="132">
        <v>26027.509888589382</v>
      </c>
      <c r="F143" s="132">
        <v>2009</v>
      </c>
      <c r="G143" s="132">
        <v>2010.9999999981374</v>
      </c>
      <c r="H143" s="154" t="s">
        <v>545</v>
      </c>
    </row>
    <row r="145" spans="4:8" ht="12.75">
      <c r="D145" s="132">
        <v>26498.457401394844</v>
      </c>
      <c r="F145" s="132">
        <v>2096</v>
      </c>
      <c r="G145" s="132">
        <v>2035</v>
      </c>
      <c r="H145" s="154" t="s">
        <v>546</v>
      </c>
    </row>
    <row r="147" spans="4:8" ht="12.75">
      <c r="D147" s="132">
        <v>25972.702548354864</v>
      </c>
      <c r="F147" s="132">
        <v>2021</v>
      </c>
      <c r="G147" s="132">
        <v>2037</v>
      </c>
      <c r="H147" s="154" t="s">
        <v>547</v>
      </c>
    </row>
    <row r="149" spans="1:10" ht="12.75">
      <c r="A149" s="149" t="s">
        <v>801</v>
      </c>
      <c r="C149" s="155" t="s">
        <v>802</v>
      </c>
      <c r="D149" s="132">
        <v>26166.223279446363</v>
      </c>
      <c r="F149" s="132">
        <v>2042</v>
      </c>
      <c r="G149" s="132">
        <v>2027.6666666660458</v>
      </c>
      <c r="H149" s="132">
        <v>24131.6696209101</v>
      </c>
      <c r="I149" s="132">
        <v>-0.0001</v>
      </c>
      <c r="J149" s="132">
        <v>-0.0001</v>
      </c>
    </row>
    <row r="150" spans="1:8" ht="12.75">
      <c r="A150" s="131">
        <v>38375.00682870371</v>
      </c>
      <c r="C150" s="155" t="s">
        <v>803</v>
      </c>
      <c r="D150" s="132">
        <v>289.0252497204921</v>
      </c>
      <c r="F150" s="132">
        <v>47.148700936505136</v>
      </c>
      <c r="G150" s="132">
        <v>14.468356277239046</v>
      </c>
      <c r="H150" s="132">
        <v>289.0252497204921</v>
      </c>
    </row>
    <row r="152" spans="3:8" ht="12.75">
      <c r="C152" s="155" t="s">
        <v>804</v>
      </c>
      <c r="D152" s="132">
        <v>1.104573811183222</v>
      </c>
      <c r="F152" s="132">
        <v>2.30894715653796</v>
      </c>
      <c r="G152" s="132">
        <v>0.7135470792656655</v>
      </c>
      <c r="H152" s="132">
        <v>1.197701005611529</v>
      </c>
    </row>
    <row r="153" spans="1:16" ht="12.75">
      <c r="A153" s="143" t="s">
        <v>784</v>
      </c>
      <c r="B153" s="138" t="s">
        <v>548</v>
      </c>
      <c r="D153" s="143" t="s">
        <v>785</v>
      </c>
      <c r="E153" s="138" t="s">
        <v>786</v>
      </c>
      <c r="F153" s="139" t="s">
        <v>805</v>
      </c>
      <c r="G153" s="144" t="s">
        <v>788</v>
      </c>
      <c r="H153" s="145">
        <v>1</v>
      </c>
      <c r="I153" s="146" t="s">
        <v>789</v>
      </c>
      <c r="J153" s="145">
        <v>2</v>
      </c>
      <c r="K153" s="144" t="s">
        <v>790</v>
      </c>
      <c r="L153" s="147">
        <v>1</v>
      </c>
      <c r="M153" s="144" t="s">
        <v>791</v>
      </c>
      <c r="N153" s="148">
        <v>1</v>
      </c>
      <c r="O153" s="144" t="s">
        <v>792</v>
      </c>
      <c r="P153" s="148">
        <v>1</v>
      </c>
    </row>
    <row r="155" spans="1:10" ht="12.75">
      <c r="A155" s="149" t="s">
        <v>793</v>
      </c>
      <c r="C155" s="150" t="s">
        <v>794</v>
      </c>
      <c r="D155" s="150" t="s">
        <v>795</v>
      </c>
      <c r="F155" s="150" t="s">
        <v>796</v>
      </c>
      <c r="G155" s="150" t="s">
        <v>797</v>
      </c>
      <c r="H155" s="150" t="s">
        <v>798</v>
      </c>
      <c r="I155" s="151" t="s">
        <v>799</v>
      </c>
      <c r="J155" s="150" t="s">
        <v>800</v>
      </c>
    </row>
    <row r="156" spans="1:8" ht="12.75">
      <c r="A156" s="152" t="s">
        <v>765</v>
      </c>
      <c r="C156" s="153">
        <v>178.2290000000503</v>
      </c>
      <c r="D156" s="132">
        <v>407.75</v>
      </c>
      <c r="F156" s="132">
        <v>412.99999999953434</v>
      </c>
      <c r="G156" s="132">
        <v>397</v>
      </c>
      <c r="H156" s="154" t="s">
        <v>549</v>
      </c>
    </row>
    <row r="158" spans="4:8" ht="12.75">
      <c r="D158" s="132">
        <v>421</v>
      </c>
      <c r="F158" s="132">
        <v>421</v>
      </c>
      <c r="G158" s="132">
        <v>371</v>
      </c>
      <c r="H158" s="154" t="s">
        <v>550</v>
      </c>
    </row>
    <row r="160" spans="4:8" ht="12.75">
      <c r="D160" s="132">
        <v>439.75</v>
      </c>
      <c r="F160" s="132">
        <v>410</v>
      </c>
      <c r="G160" s="132">
        <v>397</v>
      </c>
      <c r="H160" s="154" t="s">
        <v>551</v>
      </c>
    </row>
    <row r="162" spans="1:8" ht="12.75">
      <c r="A162" s="149" t="s">
        <v>801</v>
      </c>
      <c r="C162" s="155" t="s">
        <v>802</v>
      </c>
      <c r="D162" s="132">
        <v>422.83333333333337</v>
      </c>
      <c r="F162" s="132">
        <v>414.66666666651145</v>
      </c>
      <c r="G162" s="132">
        <v>388.33333333333337</v>
      </c>
      <c r="H162" s="132">
        <v>23.203381642578663</v>
      </c>
    </row>
    <row r="163" spans="1:8" ht="12.75">
      <c r="A163" s="131">
        <v>38375.00917824074</v>
      </c>
      <c r="C163" s="155" t="s">
        <v>803</v>
      </c>
      <c r="D163" s="132">
        <v>16.07858306360773</v>
      </c>
      <c r="F163" s="132">
        <v>5.6862407031428415</v>
      </c>
      <c r="G163" s="132">
        <v>15.01110699893027</v>
      </c>
      <c r="H163" s="132">
        <v>16.07858306360773</v>
      </c>
    </row>
    <row r="165" spans="3:8" ht="12.75">
      <c r="C165" s="155" t="s">
        <v>804</v>
      </c>
      <c r="D165" s="132">
        <v>3.8025817257251235</v>
      </c>
      <c r="F165" s="132">
        <v>1.3712799123339963</v>
      </c>
      <c r="G165" s="132">
        <v>3.865521115604361</v>
      </c>
      <c r="H165" s="132">
        <v>69.2941369981314</v>
      </c>
    </row>
    <row r="166" spans="1:10" ht="12.75">
      <c r="A166" s="149" t="s">
        <v>793</v>
      </c>
      <c r="C166" s="150" t="s">
        <v>794</v>
      </c>
      <c r="D166" s="150" t="s">
        <v>795</v>
      </c>
      <c r="F166" s="150" t="s">
        <v>796</v>
      </c>
      <c r="G166" s="150" t="s">
        <v>797</v>
      </c>
      <c r="H166" s="150" t="s">
        <v>798</v>
      </c>
      <c r="I166" s="151" t="s">
        <v>799</v>
      </c>
      <c r="J166" s="150" t="s">
        <v>800</v>
      </c>
    </row>
    <row r="167" spans="1:8" ht="12.75">
      <c r="A167" s="152" t="s">
        <v>629</v>
      </c>
      <c r="C167" s="153">
        <v>212.41200000001118</v>
      </c>
      <c r="D167" s="132">
        <v>3727.4595198594034</v>
      </c>
      <c r="F167" s="132">
        <v>2710</v>
      </c>
      <c r="G167" s="132">
        <v>2590</v>
      </c>
      <c r="H167" s="154" t="s">
        <v>552</v>
      </c>
    </row>
    <row r="169" spans="4:8" ht="12.75">
      <c r="D169" s="132">
        <v>3730.890729062259</v>
      </c>
      <c r="F169" s="132">
        <v>2710</v>
      </c>
      <c r="G169" s="132">
        <v>2590</v>
      </c>
      <c r="H169" s="154" t="s">
        <v>553</v>
      </c>
    </row>
    <row r="171" spans="4:8" ht="12.75">
      <c r="D171" s="132">
        <v>3735.3447557128966</v>
      </c>
      <c r="F171" s="132">
        <v>2710</v>
      </c>
      <c r="G171" s="132">
        <v>2590</v>
      </c>
      <c r="H171" s="154" t="s">
        <v>554</v>
      </c>
    </row>
    <row r="173" spans="1:10" ht="12.75">
      <c r="A173" s="149" t="s">
        <v>801</v>
      </c>
      <c r="C173" s="155" t="s">
        <v>802</v>
      </c>
      <c r="D173" s="132">
        <v>3731.2316682115197</v>
      </c>
      <c r="F173" s="132">
        <v>2710</v>
      </c>
      <c r="G173" s="132">
        <v>2590</v>
      </c>
      <c r="H173" s="132">
        <v>1078.4754844659367</v>
      </c>
      <c r="I173" s="132">
        <v>-0.0001</v>
      </c>
      <c r="J173" s="132">
        <v>-0.0001</v>
      </c>
    </row>
    <row r="174" spans="1:8" ht="12.75">
      <c r="A174" s="131">
        <v>38375.009675925925</v>
      </c>
      <c r="C174" s="155" t="s">
        <v>803</v>
      </c>
      <c r="D174" s="132">
        <v>3.953658526658223</v>
      </c>
      <c r="H174" s="132">
        <v>3.953658526658223</v>
      </c>
    </row>
    <row r="176" spans="3:8" ht="12.75">
      <c r="C176" s="155" t="s">
        <v>804</v>
      </c>
      <c r="D176" s="132">
        <v>0.10596121812380838</v>
      </c>
      <c r="F176" s="132">
        <v>0</v>
      </c>
      <c r="G176" s="132">
        <v>0</v>
      </c>
      <c r="H176" s="132">
        <v>0.366596977270752</v>
      </c>
    </row>
    <row r="177" spans="1:10" ht="12.75">
      <c r="A177" s="149" t="s">
        <v>793</v>
      </c>
      <c r="C177" s="150" t="s">
        <v>794</v>
      </c>
      <c r="D177" s="150" t="s">
        <v>795</v>
      </c>
      <c r="F177" s="150" t="s">
        <v>796</v>
      </c>
      <c r="G177" s="150" t="s">
        <v>797</v>
      </c>
      <c r="H177" s="150" t="s">
        <v>798</v>
      </c>
      <c r="I177" s="151" t="s">
        <v>799</v>
      </c>
      <c r="J177" s="150" t="s">
        <v>800</v>
      </c>
    </row>
    <row r="178" spans="1:8" ht="12.75">
      <c r="A178" s="152" t="s">
        <v>629</v>
      </c>
      <c r="C178" s="153">
        <v>251.61100000003353</v>
      </c>
      <c r="D178" s="132">
        <v>29549.05515319109</v>
      </c>
      <c r="F178" s="132">
        <v>21500</v>
      </c>
      <c r="G178" s="132">
        <v>21300</v>
      </c>
      <c r="H178" s="154" t="s">
        <v>555</v>
      </c>
    </row>
    <row r="180" spans="4:8" ht="12.75">
      <c r="D180" s="132">
        <v>29339.742626428604</v>
      </c>
      <c r="F180" s="132">
        <v>21600</v>
      </c>
      <c r="G180" s="132">
        <v>21300</v>
      </c>
      <c r="H180" s="154" t="s">
        <v>556</v>
      </c>
    </row>
    <row r="182" spans="4:8" ht="12.75">
      <c r="D182" s="132">
        <v>29847.243029922247</v>
      </c>
      <c r="F182" s="132">
        <v>21700</v>
      </c>
      <c r="G182" s="132">
        <v>21200</v>
      </c>
      <c r="H182" s="154" t="s">
        <v>557</v>
      </c>
    </row>
    <row r="184" spans="1:10" ht="12.75">
      <c r="A184" s="149" t="s">
        <v>801</v>
      </c>
      <c r="C184" s="155" t="s">
        <v>802</v>
      </c>
      <c r="D184" s="132">
        <v>29578.68026984731</v>
      </c>
      <c r="F184" s="132">
        <v>21600</v>
      </c>
      <c r="G184" s="132">
        <v>21266.666666666664</v>
      </c>
      <c r="H184" s="132">
        <v>8146.989871891855</v>
      </c>
      <c r="I184" s="132">
        <v>-0.0001</v>
      </c>
      <c r="J184" s="132">
        <v>-0.0001</v>
      </c>
    </row>
    <row r="185" spans="1:8" ht="12.75">
      <c r="A185" s="131">
        <v>38375.01025462963</v>
      </c>
      <c r="C185" s="155" t="s">
        <v>803</v>
      </c>
      <c r="D185" s="132">
        <v>255.04391884448214</v>
      </c>
      <c r="F185" s="132">
        <v>100</v>
      </c>
      <c r="G185" s="132">
        <v>57.73502691896257</v>
      </c>
      <c r="H185" s="132">
        <v>255.04391884448214</v>
      </c>
    </row>
    <row r="187" spans="3:8" ht="12.75">
      <c r="C187" s="155" t="s">
        <v>804</v>
      </c>
      <c r="D187" s="132">
        <v>0.8622559103979885</v>
      </c>
      <c r="F187" s="132">
        <v>0.46296296296296297</v>
      </c>
      <c r="G187" s="132">
        <v>0.27148131780076445</v>
      </c>
      <c r="H187" s="132">
        <v>3.1305294698403388</v>
      </c>
    </row>
    <row r="188" spans="1:10" ht="12.75">
      <c r="A188" s="149" t="s">
        <v>793</v>
      </c>
      <c r="C188" s="150" t="s">
        <v>794</v>
      </c>
      <c r="D188" s="150" t="s">
        <v>795</v>
      </c>
      <c r="F188" s="150" t="s">
        <v>796</v>
      </c>
      <c r="G188" s="150" t="s">
        <v>797</v>
      </c>
      <c r="H188" s="150" t="s">
        <v>798</v>
      </c>
      <c r="I188" s="151" t="s">
        <v>799</v>
      </c>
      <c r="J188" s="150" t="s">
        <v>800</v>
      </c>
    </row>
    <row r="189" spans="1:8" ht="12.75">
      <c r="A189" s="152" t="s">
        <v>632</v>
      </c>
      <c r="C189" s="153">
        <v>257.6099999998696</v>
      </c>
      <c r="D189" s="132">
        <v>35009.45465373993</v>
      </c>
      <c r="F189" s="132">
        <v>12775</v>
      </c>
      <c r="G189" s="132">
        <v>12535</v>
      </c>
      <c r="H189" s="154" t="s">
        <v>558</v>
      </c>
    </row>
    <row r="191" spans="4:8" ht="12.75">
      <c r="D191" s="132">
        <v>34670.41550695896</v>
      </c>
      <c r="F191" s="132">
        <v>12825</v>
      </c>
      <c r="G191" s="132">
        <v>12550</v>
      </c>
      <c r="H191" s="154" t="s">
        <v>559</v>
      </c>
    </row>
    <row r="193" spans="4:8" ht="12.75">
      <c r="D193" s="132">
        <v>34998.41986691952</v>
      </c>
      <c r="F193" s="132">
        <v>12814.999999985099</v>
      </c>
      <c r="G193" s="132">
        <v>12555</v>
      </c>
      <c r="H193" s="154" t="s">
        <v>560</v>
      </c>
    </row>
    <row r="195" spans="1:10" ht="12.75">
      <c r="A195" s="149" t="s">
        <v>801</v>
      </c>
      <c r="C195" s="155" t="s">
        <v>802</v>
      </c>
      <c r="D195" s="132">
        <v>34892.76334253947</v>
      </c>
      <c r="F195" s="132">
        <v>12804.999999995034</v>
      </c>
      <c r="G195" s="132">
        <v>12546.666666666668</v>
      </c>
      <c r="H195" s="132">
        <v>22216.93000920862</v>
      </c>
      <c r="I195" s="132">
        <v>-0.0001</v>
      </c>
      <c r="J195" s="132">
        <v>-0.0001</v>
      </c>
    </row>
    <row r="196" spans="1:8" ht="12.75">
      <c r="A196" s="131">
        <v>38375.01099537037</v>
      </c>
      <c r="C196" s="155" t="s">
        <v>803</v>
      </c>
      <c r="D196" s="132">
        <v>192.63790286672636</v>
      </c>
      <c r="F196" s="132">
        <v>26.45751310872348</v>
      </c>
      <c r="G196" s="132">
        <v>10.408329997330663</v>
      </c>
      <c r="H196" s="132">
        <v>192.63790286672636</v>
      </c>
    </row>
    <row r="198" spans="3:8" ht="12.75">
      <c r="C198" s="155" t="s">
        <v>804</v>
      </c>
      <c r="D198" s="132">
        <v>0.5520855455775041</v>
      </c>
      <c r="F198" s="132">
        <v>0.20661861076715143</v>
      </c>
      <c r="G198" s="132">
        <v>0.08295693409137085</v>
      </c>
      <c r="H198" s="132">
        <v>0.867077056942073</v>
      </c>
    </row>
    <row r="199" spans="1:10" ht="12.75">
      <c r="A199" s="149" t="s">
        <v>793</v>
      </c>
      <c r="C199" s="150" t="s">
        <v>794</v>
      </c>
      <c r="D199" s="150" t="s">
        <v>795</v>
      </c>
      <c r="F199" s="150" t="s">
        <v>796</v>
      </c>
      <c r="G199" s="150" t="s">
        <v>797</v>
      </c>
      <c r="H199" s="150" t="s">
        <v>798</v>
      </c>
      <c r="I199" s="151" t="s">
        <v>799</v>
      </c>
      <c r="J199" s="150" t="s">
        <v>800</v>
      </c>
    </row>
    <row r="200" spans="1:8" ht="12.75">
      <c r="A200" s="152" t="s">
        <v>631</v>
      </c>
      <c r="C200" s="153">
        <v>259.9399999999441</v>
      </c>
      <c r="D200" s="132">
        <v>37275</v>
      </c>
      <c r="F200" s="132">
        <v>18600</v>
      </c>
      <c r="G200" s="132">
        <v>18575</v>
      </c>
      <c r="H200" s="154" t="s">
        <v>561</v>
      </c>
    </row>
    <row r="202" spans="4:8" ht="12.75">
      <c r="D202" s="132">
        <v>41106.89873152971</v>
      </c>
      <c r="F202" s="132">
        <v>18550</v>
      </c>
      <c r="G202" s="132">
        <v>18700</v>
      </c>
      <c r="H202" s="154" t="s">
        <v>562</v>
      </c>
    </row>
    <row r="204" spans="4:8" ht="12.75">
      <c r="D204" s="132">
        <v>40745.577195227146</v>
      </c>
      <c r="F204" s="132">
        <v>18525</v>
      </c>
      <c r="G204" s="132">
        <v>18625</v>
      </c>
      <c r="H204" s="154" t="s">
        <v>563</v>
      </c>
    </row>
    <row r="206" spans="1:10" ht="12.75">
      <c r="A206" s="149" t="s">
        <v>801</v>
      </c>
      <c r="C206" s="155" t="s">
        <v>802</v>
      </c>
      <c r="D206" s="132">
        <v>39709.15864225229</v>
      </c>
      <c r="F206" s="132">
        <v>18558.333333333332</v>
      </c>
      <c r="G206" s="132">
        <v>18633.333333333332</v>
      </c>
      <c r="H206" s="132">
        <v>21113.70409679774</v>
      </c>
      <c r="I206" s="132">
        <v>-0.0001</v>
      </c>
      <c r="J206" s="132">
        <v>-0.0001</v>
      </c>
    </row>
    <row r="207" spans="1:8" ht="12.75">
      <c r="A207" s="131">
        <v>38375.011782407404</v>
      </c>
      <c r="C207" s="155" t="s">
        <v>803</v>
      </c>
      <c r="D207" s="132">
        <v>2115.7704352995615</v>
      </c>
      <c r="F207" s="132">
        <v>38.188130791298676</v>
      </c>
      <c r="G207" s="132">
        <v>62.91528696058958</v>
      </c>
      <c r="H207" s="132">
        <v>2115.7704352995615</v>
      </c>
    </row>
    <row r="209" spans="3:8" ht="12.75">
      <c r="C209" s="155" t="s">
        <v>804</v>
      </c>
      <c r="D209" s="132">
        <v>5.328167374083542</v>
      </c>
      <c r="F209" s="132">
        <v>0.20577349326249852</v>
      </c>
      <c r="G209" s="132">
        <v>0.33764912501210875</v>
      </c>
      <c r="H209" s="132">
        <v>10.020839666974656</v>
      </c>
    </row>
    <row r="210" spans="1:10" ht="12.75">
      <c r="A210" s="149" t="s">
        <v>793</v>
      </c>
      <c r="C210" s="150" t="s">
        <v>794</v>
      </c>
      <c r="D210" s="150" t="s">
        <v>795</v>
      </c>
      <c r="F210" s="150" t="s">
        <v>796</v>
      </c>
      <c r="G210" s="150" t="s">
        <v>797</v>
      </c>
      <c r="H210" s="150" t="s">
        <v>798</v>
      </c>
      <c r="I210" s="151" t="s">
        <v>799</v>
      </c>
      <c r="J210" s="150" t="s">
        <v>800</v>
      </c>
    </row>
    <row r="211" spans="1:8" ht="12.75">
      <c r="A211" s="152" t="s">
        <v>633</v>
      </c>
      <c r="C211" s="153">
        <v>285.2129999999888</v>
      </c>
      <c r="D211" s="132">
        <v>10562.651882186532</v>
      </c>
      <c r="F211" s="132">
        <v>10100</v>
      </c>
      <c r="G211" s="132">
        <v>10250</v>
      </c>
      <c r="H211" s="154" t="s">
        <v>564</v>
      </c>
    </row>
    <row r="213" spans="4:8" ht="12.75">
      <c r="D213" s="132">
        <v>10550</v>
      </c>
      <c r="F213" s="132">
        <v>10075</v>
      </c>
      <c r="G213" s="132">
        <v>10250</v>
      </c>
      <c r="H213" s="154" t="s">
        <v>565</v>
      </c>
    </row>
    <row r="215" spans="4:8" ht="12.75">
      <c r="D215" s="132">
        <v>10500</v>
      </c>
      <c r="F215" s="132">
        <v>10075</v>
      </c>
      <c r="G215" s="132">
        <v>10250</v>
      </c>
      <c r="H215" s="154" t="s">
        <v>566</v>
      </c>
    </row>
    <row r="217" spans="1:10" ht="12.75">
      <c r="A217" s="149" t="s">
        <v>801</v>
      </c>
      <c r="C217" s="155" t="s">
        <v>802</v>
      </c>
      <c r="D217" s="132">
        <v>10537.55062739551</v>
      </c>
      <c r="F217" s="132">
        <v>10083.333333333334</v>
      </c>
      <c r="G217" s="132">
        <v>10250</v>
      </c>
      <c r="H217" s="132">
        <v>362.0747262209461</v>
      </c>
      <c r="I217" s="132">
        <v>-0.0001</v>
      </c>
      <c r="J217" s="132">
        <v>-0.0001</v>
      </c>
    </row>
    <row r="218" spans="1:8" ht="12.75">
      <c r="A218" s="131">
        <v>38375.01256944444</v>
      </c>
      <c r="C218" s="155" t="s">
        <v>803</v>
      </c>
      <c r="D218" s="132">
        <v>33.129363773837326</v>
      </c>
      <c r="F218" s="132">
        <v>14.433756729740642</v>
      </c>
      <c r="H218" s="132">
        <v>33.129363773837326</v>
      </c>
    </row>
    <row r="220" spans="3:8" ht="12.75">
      <c r="C220" s="155" t="s">
        <v>804</v>
      </c>
      <c r="D220" s="132">
        <v>0.3143934007558421</v>
      </c>
      <c r="F220" s="132">
        <v>0.14314469484040304</v>
      </c>
      <c r="G220" s="132">
        <v>0</v>
      </c>
      <c r="H220" s="132">
        <v>9.149869177452901</v>
      </c>
    </row>
    <row r="221" spans="1:10" ht="12.75">
      <c r="A221" s="149" t="s">
        <v>793</v>
      </c>
      <c r="C221" s="150" t="s">
        <v>794</v>
      </c>
      <c r="D221" s="150" t="s">
        <v>795</v>
      </c>
      <c r="F221" s="150" t="s">
        <v>796</v>
      </c>
      <c r="G221" s="150" t="s">
        <v>797</v>
      </c>
      <c r="H221" s="150" t="s">
        <v>798</v>
      </c>
      <c r="I221" s="151" t="s">
        <v>799</v>
      </c>
      <c r="J221" s="150" t="s">
        <v>800</v>
      </c>
    </row>
    <row r="222" spans="1:8" ht="12.75">
      <c r="A222" s="152" t="s">
        <v>629</v>
      </c>
      <c r="C222" s="153">
        <v>288.1579999998212</v>
      </c>
      <c r="D222" s="132">
        <v>5018.317182645202</v>
      </c>
      <c r="F222" s="132">
        <v>4120</v>
      </c>
      <c r="G222" s="132">
        <v>3909.9999999962747</v>
      </c>
      <c r="H222" s="154" t="s">
        <v>567</v>
      </c>
    </row>
    <row r="224" spans="4:8" ht="12.75">
      <c r="D224" s="132">
        <v>5049.683868661523</v>
      </c>
      <c r="F224" s="132">
        <v>4120</v>
      </c>
      <c r="G224" s="132">
        <v>3909.9999999962747</v>
      </c>
      <c r="H224" s="154" t="s">
        <v>568</v>
      </c>
    </row>
    <row r="226" spans="4:8" ht="12.75">
      <c r="D226" s="132">
        <v>5054.708104342222</v>
      </c>
      <c r="F226" s="132">
        <v>4120</v>
      </c>
      <c r="G226" s="132">
        <v>3909.9999999962747</v>
      </c>
      <c r="H226" s="154" t="s">
        <v>569</v>
      </c>
    </row>
    <row r="228" spans="1:10" ht="12.75">
      <c r="A228" s="149" t="s">
        <v>801</v>
      </c>
      <c r="C228" s="155" t="s">
        <v>802</v>
      </c>
      <c r="D228" s="132">
        <v>5040.903051882982</v>
      </c>
      <c r="F228" s="132">
        <v>4120</v>
      </c>
      <c r="G228" s="132">
        <v>3909.9999999962747</v>
      </c>
      <c r="H228" s="132">
        <v>1027.529158079564</v>
      </c>
      <c r="I228" s="132">
        <v>-0.0001</v>
      </c>
      <c r="J228" s="132">
        <v>-0.0001</v>
      </c>
    </row>
    <row r="229" spans="1:8" ht="12.75">
      <c r="A229" s="131">
        <v>38375.013090277775</v>
      </c>
      <c r="C229" s="155" t="s">
        <v>803</v>
      </c>
      <c r="D229" s="132">
        <v>19.720594640056056</v>
      </c>
      <c r="H229" s="132">
        <v>19.720594640056056</v>
      </c>
    </row>
    <row r="231" spans="3:8" ht="12.75">
      <c r="C231" s="155" t="s">
        <v>804</v>
      </c>
      <c r="D231" s="132">
        <v>0.3912115435881992</v>
      </c>
      <c r="F231" s="132">
        <v>0</v>
      </c>
      <c r="G231" s="132">
        <v>0</v>
      </c>
      <c r="H231" s="132">
        <v>1.9192248205309854</v>
      </c>
    </row>
    <row r="232" spans="1:10" ht="12.75">
      <c r="A232" s="149" t="s">
        <v>793</v>
      </c>
      <c r="C232" s="150" t="s">
        <v>794</v>
      </c>
      <c r="D232" s="150" t="s">
        <v>795</v>
      </c>
      <c r="F232" s="150" t="s">
        <v>796</v>
      </c>
      <c r="G232" s="150" t="s">
        <v>797</v>
      </c>
      <c r="H232" s="150" t="s">
        <v>798</v>
      </c>
      <c r="I232" s="151" t="s">
        <v>799</v>
      </c>
      <c r="J232" s="150" t="s">
        <v>800</v>
      </c>
    </row>
    <row r="233" spans="1:8" ht="12.75">
      <c r="A233" s="152" t="s">
        <v>630</v>
      </c>
      <c r="C233" s="153">
        <v>334.94100000010803</v>
      </c>
      <c r="D233" s="132">
        <v>35200.216162502766</v>
      </c>
      <c r="F233" s="132">
        <v>34400</v>
      </c>
      <c r="H233" s="154" t="s">
        <v>570</v>
      </c>
    </row>
    <row r="235" spans="4:8" ht="12.75">
      <c r="D235" s="132">
        <v>35297.359462320805</v>
      </c>
      <c r="F235" s="132">
        <v>34700</v>
      </c>
      <c r="H235" s="154" t="s">
        <v>571</v>
      </c>
    </row>
    <row r="237" spans="4:8" ht="12.75">
      <c r="D237" s="132">
        <v>35378.728933393955</v>
      </c>
      <c r="F237" s="132">
        <v>34600</v>
      </c>
      <c r="H237" s="154" t="s">
        <v>572</v>
      </c>
    </row>
    <row r="239" spans="1:10" ht="12.75">
      <c r="A239" s="149" t="s">
        <v>801</v>
      </c>
      <c r="C239" s="155" t="s">
        <v>802</v>
      </c>
      <c r="D239" s="132">
        <v>35292.10151940584</v>
      </c>
      <c r="F239" s="132">
        <v>34566.666666666664</v>
      </c>
      <c r="H239" s="132">
        <v>725.4348527391751</v>
      </c>
      <c r="I239" s="132">
        <v>-0.0001</v>
      </c>
      <c r="J239" s="132">
        <v>-0.0001</v>
      </c>
    </row>
    <row r="240" spans="1:8" ht="12.75">
      <c r="A240" s="131">
        <v>38375.01363425926</v>
      </c>
      <c r="C240" s="155" t="s">
        <v>803</v>
      </c>
      <c r="D240" s="132">
        <v>89.37246117005198</v>
      </c>
      <c r="F240" s="132">
        <v>152.7525231651947</v>
      </c>
      <c r="H240" s="132">
        <v>89.37246117005198</v>
      </c>
    </row>
    <row r="242" spans="3:8" ht="12.75">
      <c r="C242" s="155" t="s">
        <v>804</v>
      </c>
      <c r="D242" s="132">
        <v>0.2532364390964627</v>
      </c>
      <c r="F242" s="132">
        <v>0.4419070101211034</v>
      </c>
      <c r="H242" s="132">
        <v>12.319846617871999</v>
      </c>
    </row>
    <row r="243" spans="1:10" ht="12.75">
      <c r="A243" s="149" t="s">
        <v>793</v>
      </c>
      <c r="C243" s="150" t="s">
        <v>794</v>
      </c>
      <c r="D243" s="150" t="s">
        <v>795</v>
      </c>
      <c r="F243" s="150" t="s">
        <v>796</v>
      </c>
      <c r="G243" s="150" t="s">
        <v>797</v>
      </c>
      <c r="H243" s="150" t="s">
        <v>798</v>
      </c>
      <c r="I243" s="151" t="s">
        <v>799</v>
      </c>
      <c r="J243" s="150" t="s">
        <v>800</v>
      </c>
    </row>
    <row r="244" spans="1:8" ht="12.75">
      <c r="A244" s="152" t="s">
        <v>634</v>
      </c>
      <c r="C244" s="153">
        <v>393.36599999992177</v>
      </c>
      <c r="D244" s="132">
        <v>24788.47949230671</v>
      </c>
      <c r="F244" s="132">
        <v>7900</v>
      </c>
      <c r="G244" s="132">
        <v>7800</v>
      </c>
      <c r="H244" s="154" t="s">
        <v>573</v>
      </c>
    </row>
    <row r="246" spans="4:8" ht="12.75">
      <c r="D246" s="132">
        <v>24092.293699771166</v>
      </c>
      <c r="F246" s="132">
        <v>7800</v>
      </c>
      <c r="G246" s="132">
        <v>7900</v>
      </c>
      <c r="H246" s="154" t="s">
        <v>574</v>
      </c>
    </row>
    <row r="248" spans="4:8" ht="12.75">
      <c r="D248" s="132">
        <v>23378.61671501398</v>
      </c>
      <c r="F248" s="132">
        <v>7800</v>
      </c>
      <c r="G248" s="132">
        <v>7800</v>
      </c>
      <c r="H248" s="154" t="s">
        <v>575</v>
      </c>
    </row>
    <row r="250" spans="1:10" ht="12.75">
      <c r="A250" s="149" t="s">
        <v>801</v>
      </c>
      <c r="C250" s="155" t="s">
        <v>802</v>
      </c>
      <c r="D250" s="132">
        <v>24086.463302363954</v>
      </c>
      <c r="F250" s="132">
        <v>7833.333333333334</v>
      </c>
      <c r="G250" s="132">
        <v>7833.333333333334</v>
      </c>
      <c r="H250" s="132">
        <v>16253.129969030619</v>
      </c>
      <c r="I250" s="132">
        <v>-0.0001</v>
      </c>
      <c r="J250" s="132">
        <v>-0.0001</v>
      </c>
    </row>
    <row r="251" spans="1:8" ht="12.75">
      <c r="A251" s="131">
        <v>38375.01420138889</v>
      </c>
      <c r="C251" s="155" t="s">
        <v>803</v>
      </c>
      <c r="D251" s="132">
        <v>704.9494718412976</v>
      </c>
      <c r="F251" s="132">
        <v>57.73502691896257</v>
      </c>
      <c r="G251" s="132">
        <v>57.73502691896257</v>
      </c>
      <c r="H251" s="132">
        <v>704.9494718412976</v>
      </c>
    </row>
    <row r="253" spans="3:8" ht="12.75">
      <c r="C253" s="155" t="s">
        <v>804</v>
      </c>
      <c r="D253" s="132">
        <v>2.9267454627600342</v>
      </c>
      <c r="F253" s="132">
        <v>0.73704289683782</v>
      </c>
      <c r="G253" s="132">
        <v>0.73704289683782</v>
      </c>
      <c r="H253" s="132">
        <v>4.337315170582758</v>
      </c>
    </row>
    <row r="254" spans="1:10" ht="12.75">
      <c r="A254" s="149" t="s">
        <v>793</v>
      </c>
      <c r="C254" s="150" t="s">
        <v>794</v>
      </c>
      <c r="D254" s="150" t="s">
        <v>795</v>
      </c>
      <c r="F254" s="150" t="s">
        <v>796</v>
      </c>
      <c r="G254" s="150" t="s">
        <v>797</v>
      </c>
      <c r="H254" s="150" t="s">
        <v>798</v>
      </c>
      <c r="I254" s="151" t="s">
        <v>799</v>
      </c>
      <c r="J254" s="150" t="s">
        <v>800</v>
      </c>
    </row>
    <row r="255" spans="1:8" ht="12.75">
      <c r="A255" s="152" t="s">
        <v>628</v>
      </c>
      <c r="C255" s="153">
        <v>396.15199999976903</v>
      </c>
      <c r="D255" s="132">
        <v>100463.06980717182</v>
      </c>
      <c r="F255" s="132">
        <v>92800</v>
      </c>
      <c r="G255" s="132">
        <v>93700</v>
      </c>
      <c r="H255" s="154" t="s">
        <v>576</v>
      </c>
    </row>
    <row r="257" spans="4:8" ht="12.75">
      <c r="D257" s="132">
        <v>100031.88393437862</v>
      </c>
      <c r="F257" s="132">
        <v>93600</v>
      </c>
      <c r="G257" s="132">
        <v>93800</v>
      </c>
      <c r="H257" s="154" t="s">
        <v>577</v>
      </c>
    </row>
    <row r="259" spans="4:8" ht="12.75">
      <c r="D259" s="132">
        <v>100880.01531815529</v>
      </c>
      <c r="F259" s="132">
        <v>91800</v>
      </c>
      <c r="G259" s="132">
        <v>93200</v>
      </c>
      <c r="H259" s="154" t="s">
        <v>578</v>
      </c>
    </row>
    <row r="261" spans="1:10" ht="12.75">
      <c r="A261" s="149" t="s">
        <v>801</v>
      </c>
      <c r="C261" s="155" t="s">
        <v>802</v>
      </c>
      <c r="D261" s="132">
        <v>100458.3230199019</v>
      </c>
      <c r="F261" s="132">
        <v>92733.33333333334</v>
      </c>
      <c r="G261" s="132">
        <v>93566.66666666666</v>
      </c>
      <c r="H261" s="132">
        <v>7312.781997309759</v>
      </c>
      <c r="I261" s="132">
        <v>-0.0001</v>
      </c>
      <c r="J261" s="132">
        <v>-0.0001</v>
      </c>
    </row>
    <row r="262" spans="1:8" ht="12.75">
      <c r="A262" s="131">
        <v>38375.014756944445</v>
      </c>
      <c r="C262" s="155" t="s">
        <v>803</v>
      </c>
      <c r="D262" s="132">
        <v>424.0856163866462</v>
      </c>
      <c r="F262" s="132">
        <v>901.8499505645788</v>
      </c>
      <c r="G262" s="132">
        <v>321.4550253664318</v>
      </c>
      <c r="H262" s="132">
        <v>424.0856163866462</v>
      </c>
    </row>
    <row r="264" spans="3:8" ht="12.75">
      <c r="C264" s="155" t="s">
        <v>804</v>
      </c>
      <c r="D264" s="132">
        <v>0.42215080208200395</v>
      </c>
      <c r="F264" s="132">
        <v>0.9725197166404514</v>
      </c>
      <c r="G264" s="132">
        <v>0.34355720559290903</v>
      </c>
      <c r="H264" s="132">
        <v>5.799237780405045</v>
      </c>
    </row>
    <row r="265" spans="1:10" ht="12.75">
      <c r="A265" s="149" t="s">
        <v>793</v>
      </c>
      <c r="C265" s="150" t="s">
        <v>794</v>
      </c>
      <c r="D265" s="150" t="s">
        <v>795</v>
      </c>
      <c r="F265" s="150" t="s">
        <v>796</v>
      </c>
      <c r="G265" s="150" t="s">
        <v>797</v>
      </c>
      <c r="H265" s="150" t="s">
        <v>798</v>
      </c>
      <c r="I265" s="151" t="s">
        <v>799</v>
      </c>
      <c r="J265" s="150" t="s">
        <v>800</v>
      </c>
    </row>
    <row r="266" spans="1:8" ht="12.75">
      <c r="A266" s="152" t="s">
        <v>635</v>
      </c>
      <c r="C266" s="153">
        <v>589.5920000001788</v>
      </c>
      <c r="D266" s="132">
        <v>4902.995671190321</v>
      </c>
      <c r="F266" s="132">
        <v>2090</v>
      </c>
      <c r="G266" s="132">
        <v>2029.9999999981374</v>
      </c>
      <c r="H266" s="154" t="s">
        <v>579</v>
      </c>
    </row>
    <row r="268" spans="4:8" ht="12.75">
      <c r="D268" s="132">
        <v>4663.573692686856</v>
      </c>
      <c r="F268" s="132">
        <v>2060</v>
      </c>
      <c r="G268" s="132">
        <v>2010</v>
      </c>
      <c r="H268" s="154" t="s">
        <v>580</v>
      </c>
    </row>
    <row r="270" spans="4:8" ht="12.75">
      <c r="D270" s="132">
        <v>4866.876543454826</v>
      </c>
      <c r="F270" s="132">
        <v>2040</v>
      </c>
      <c r="G270" s="132">
        <v>2020.0000000018626</v>
      </c>
      <c r="H270" s="154" t="s">
        <v>581</v>
      </c>
    </row>
    <row r="272" spans="1:10" ht="12.75">
      <c r="A272" s="149" t="s">
        <v>801</v>
      </c>
      <c r="C272" s="155" t="s">
        <v>802</v>
      </c>
      <c r="D272" s="132">
        <v>4811.148635777335</v>
      </c>
      <c r="F272" s="132">
        <v>2063.3333333333335</v>
      </c>
      <c r="G272" s="132">
        <v>2020</v>
      </c>
      <c r="H272" s="132">
        <v>2769.4819691106677</v>
      </c>
      <c r="I272" s="132">
        <v>-0.0001</v>
      </c>
      <c r="J272" s="132">
        <v>-0.0001</v>
      </c>
    </row>
    <row r="273" spans="1:8" ht="12.75">
      <c r="A273" s="131">
        <v>38375.0153587963</v>
      </c>
      <c r="C273" s="155" t="s">
        <v>803</v>
      </c>
      <c r="D273" s="132">
        <v>129.07331528326114</v>
      </c>
      <c r="F273" s="132">
        <v>25.166114784235834</v>
      </c>
      <c r="G273" s="132">
        <v>9.999999999125798</v>
      </c>
      <c r="H273" s="132">
        <v>129.07331528326114</v>
      </c>
    </row>
    <row r="275" spans="3:8" ht="12.75">
      <c r="C275" s="155" t="s">
        <v>804</v>
      </c>
      <c r="D275" s="132">
        <v>2.682796252093068</v>
      </c>
      <c r="F275" s="132">
        <v>1.2196824612715267</v>
      </c>
      <c r="G275" s="132">
        <v>0.4950495049072178</v>
      </c>
      <c r="H275" s="132">
        <v>4.660558065474928</v>
      </c>
    </row>
    <row r="276" spans="1:10" ht="12.75">
      <c r="A276" s="149" t="s">
        <v>793</v>
      </c>
      <c r="C276" s="150" t="s">
        <v>794</v>
      </c>
      <c r="D276" s="150" t="s">
        <v>795</v>
      </c>
      <c r="F276" s="150" t="s">
        <v>796</v>
      </c>
      <c r="G276" s="150" t="s">
        <v>797</v>
      </c>
      <c r="H276" s="150" t="s">
        <v>798</v>
      </c>
      <c r="I276" s="151" t="s">
        <v>799</v>
      </c>
      <c r="J276" s="150" t="s">
        <v>800</v>
      </c>
    </row>
    <row r="277" spans="1:8" ht="12.75">
      <c r="A277" s="152" t="s">
        <v>636</v>
      </c>
      <c r="C277" s="153">
        <v>766.4900000002235</v>
      </c>
      <c r="D277" s="132">
        <v>1855.506678039208</v>
      </c>
      <c r="F277" s="132">
        <v>1829</v>
      </c>
      <c r="G277" s="132">
        <v>1787</v>
      </c>
      <c r="H277" s="154" t="s">
        <v>582</v>
      </c>
    </row>
    <row r="279" spans="4:8" ht="12.75">
      <c r="D279" s="132">
        <v>1881.5089120883495</v>
      </c>
      <c r="F279" s="132">
        <v>1797</v>
      </c>
      <c r="G279" s="132">
        <v>1744</v>
      </c>
      <c r="H279" s="154" t="s">
        <v>583</v>
      </c>
    </row>
    <row r="281" spans="4:8" ht="12.75">
      <c r="D281" s="132">
        <v>1855.5</v>
      </c>
      <c r="F281" s="132">
        <v>1592</v>
      </c>
      <c r="G281" s="132">
        <v>1835.9999999981374</v>
      </c>
      <c r="H281" s="154" t="s">
        <v>584</v>
      </c>
    </row>
    <row r="283" spans="1:10" ht="12.75">
      <c r="A283" s="149" t="s">
        <v>801</v>
      </c>
      <c r="C283" s="155" t="s">
        <v>802</v>
      </c>
      <c r="D283" s="132">
        <v>1864.1718633758524</v>
      </c>
      <c r="F283" s="132">
        <v>1739.3333333333335</v>
      </c>
      <c r="G283" s="132">
        <v>1788.9999999993793</v>
      </c>
      <c r="H283" s="132">
        <v>99.03609101845149</v>
      </c>
      <c r="I283" s="132">
        <v>-0.0001</v>
      </c>
      <c r="J283" s="132">
        <v>-0.0001</v>
      </c>
    </row>
    <row r="284" spans="1:8" ht="12.75">
      <c r="A284" s="131">
        <v>38375.01597222222</v>
      </c>
      <c r="C284" s="155" t="s">
        <v>803</v>
      </c>
      <c r="D284" s="132">
        <v>15.014324982965837</v>
      </c>
      <c r="F284" s="132">
        <v>128.5936753239961</v>
      </c>
      <c r="G284" s="132">
        <v>46.03259714498608</v>
      </c>
      <c r="H284" s="132">
        <v>15.014324982965837</v>
      </c>
    </row>
    <row r="286" spans="3:8" ht="12.75">
      <c r="C286" s="155" t="s">
        <v>804</v>
      </c>
      <c r="D286" s="132">
        <v>0.8054152773111922</v>
      </c>
      <c r="F286" s="132">
        <v>7.393273782521814</v>
      </c>
      <c r="G286" s="132">
        <v>2.573090952767023</v>
      </c>
      <c r="H286" s="132">
        <v>15.16045799926464</v>
      </c>
    </row>
    <row r="287" spans="1:16" ht="12.75">
      <c r="A287" s="143" t="s">
        <v>784</v>
      </c>
      <c r="B287" s="138" t="s">
        <v>585</v>
      </c>
      <c r="D287" s="143" t="s">
        <v>785</v>
      </c>
      <c r="E287" s="138" t="s">
        <v>786</v>
      </c>
      <c r="F287" s="139" t="s">
        <v>806</v>
      </c>
      <c r="G287" s="144" t="s">
        <v>788</v>
      </c>
      <c r="H287" s="145">
        <v>1</v>
      </c>
      <c r="I287" s="146" t="s">
        <v>789</v>
      </c>
      <c r="J287" s="145">
        <v>3</v>
      </c>
      <c r="K287" s="144" t="s">
        <v>790</v>
      </c>
      <c r="L287" s="147">
        <v>1</v>
      </c>
      <c r="M287" s="144" t="s">
        <v>791</v>
      </c>
      <c r="N287" s="148">
        <v>1</v>
      </c>
      <c r="O287" s="144" t="s">
        <v>792</v>
      </c>
      <c r="P287" s="148">
        <v>1</v>
      </c>
    </row>
    <row r="289" spans="1:10" ht="12.75">
      <c r="A289" s="149" t="s">
        <v>793</v>
      </c>
      <c r="C289" s="150" t="s">
        <v>794</v>
      </c>
      <c r="D289" s="150" t="s">
        <v>795</v>
      </c>
      <c r="F289" s="150" t="s">
        <v>796</v>
      </c>
      <c r="G289" s="150" t="s">
        <v>797</v>
      </c>
      <c r="H289" s="150" t="s">
        <v>798</v>
      </c>
      <c r="I289" s="151" t="s">
        <v>799</v>
      </c>
      <c r="J289" s="150" t="s">
        <v>800</v>
      </c>
    </row>
    <row r="290" spans="1:8" ht="12.75">
      <c r="A290" s="152" t="s">
        <v>765</v>
      </c>
      <c r="C290" s="153">
        <v>178.2290000000503</v>
      </c>
      <c r="D290" s="132">
        <v>533.25</v>
      </c>
      <c r="F290" s="132">
        <v>501</v>
      </c>
      <c r="G290" s="132">
        <v>486</v>
      </c>
      <c r="H290" s="154" t="s">
        <v>586</v>
      </c>
    </row>
    <row r="292" spans="4:8" ht="12.75">
      <c r="D292" s="132">
        <v>554.6004017982632</v>
      </c>
      <c r="F292" s="132">
        <v>541</v>
      </c>
      <c r="G292" s="132">
        <v>530</v>
      </c>
      <c r="H292" s="154" t="s">
        <v>587</v>
      </c>
    </row>
    <row r="294" spans="4:8" ht="12.75">
      <c r="D294" s="132">
        <v>543.25</v>
      </c>
      <c r="F294" s="132">
        <v>481</v>
      </c>
      <c r="G294" s="132">
        <v>571</v>
      </c>
      <c r="H294" s="154" t="s">
        <v>588</v>
      </c>
    </row>
    <row r="296" spans="1:8" ht="12.75">
      <c r="A296" s="149" t="s">
        <v>801</v>
      </c>
      <c r="C296" s="155" t="s">
        <v>802</v>
      </c>
      <c r="D296" s="132">
        <v>543.7001339327544</v>
      </c>
      <c r="F296" s="132">
        <v>507.66666666666663</v>
      </c>
      <c r="G296" s="132">
        <v>529</v>
      </c>
      <c r="H296" s="132">
        <v>23.851824754010437</v>
      </c>
    </row>
    <row r="297" spans="1:8" ht="12.75">
      <c r="A297" s="131">
        <v>38375.01831018519</v>
      </c>
      <c r="C297" s="155" t="s">
        <v>803</v>
      </c>
      <c r="D297" s="132">
        <v>10.682316212078012</v>
      </c>
      <c r="F297" s="132">
        <v>30.550504633038937</v>
      </c>
      <c r="G297" s="132">
        <v>42.50882261366457</v>
      </c>
      <c r="H297" s="132">
        <v>10.682316212078012</v>
      </c>
    </row>
    <row r="299" spans="3:8" ht="12.75">
      <c r="C299" s="155" t="s">
        <v>804</v>
      </c>
      <c r="D299" s="132">
        <v>1.9647440832521874</v>
      </c>
      <c r="F299" s="132">
        <v>6.017827570526384</v>
      </c>
      <c r="G299" s="132">
        <v>8.035694255891222</v>
      </c>
      <c r="H299" s="132">
        <v>44.786159223653925</v>
      </c>
    </row>
    <row r="300" spans="1:10" ht="12.75">
      <c r="A300" s="149" t="s">
        <v>793</v>
      </c>
      <c r="C300" s="150" t="s">
        <v>794</v>
      </c>
      <c r="D300" s="150" t="s">
        <v>795</v>
      </c>
      <c r="F300" s="150" t="s">
        <v>796</v>
      </c>
      <c r="G300" s="150" t="s">
        <v>797</v>
      </c>
      <c r="H300" s="150" t="s">
        <v>798</v>
      </c>
      <c r="I300" s="151" t="s">
        <v>799</v>
      </c>
      <c r="J300" s="150" t="s">
        <v>800</v>
      </c>
    </row>
    <row r="301" spans="1:8" ht="12.75">
      <c r="A301" s="152" t="s">
        <v>629</v>
      </c>
      <c r="C301" s="153">
        <v>212.41200000001118</v>
      </c>
      <c r="D301" s="132">
        <v>447515.8622870445</v>
      </c>
      <c r="F301" s="132">
        <v>4580</v>
      </c>
      <c r="G301" s="132">
        <v>4050</v>
      </c>
      <c r="H301" s="154" t="s">
        <v>589</v>
      </c>
    </row>
    <row r="303" spans="4:8" ht="12.75">
      <c r="D303" s="132">
        <v>412436.445086956</v>
      </c>
      <c r="F303" s="132">
        <v>4580</v>
      </c>
      <c r="G303" s="132">
        <v>4050</v>
      </c>
      <c r="H303" s="154" t="s">
        <v>590</v>
      </c>
    </row>
    <row r="305" spans="4:8" ht="12.75">
      <c r="D305" s="132">
        <v>454869.4073252678</v>
      </c>
      <c r="F305" s="132">
        <v>4580</v>
      </c>
      <c r="G305" s="132">
        <v>4050</v>
      </c>
      <c r="H305" s="154" t="s">
        <v>591</v>
      </c>
    </row>
    <row r="307" spans="1:10" ht="12.75">
      <c r="A307" s="149" t="s">
        <v>801</v>
      </c>
      <c r="C307" s="155" t="s">
        <v>802</v>
      </c>
      <c r="D307" s="132">
        <v>438273.9048997561</v>
      </c>
      <c r="F307" s="132">
        <v>4580</v>
      </c>
      <c r="G307" s="132">
        <v>4050</v>
      </c>
      <c r="H307" s="132">
        <v>433946.7317548799</v>
      </c>
      <c r="I307" s="132">
        <v>-0.0001</v>
      </c>
      <c r="J307" s="132">
        <v>-0.0001</v>
      </c>
    </row>
    <row r="308" spans="1:8" ht="12.75">
      <c r="A308" s="131">
        <v>38375.01880787037</v>
      </c>
      <c r="C308" s="155" t="s">
        <v>803</v>
      </c>
      <c r="D308" s="132">
        <v>22675.96532324226</v>
      </c>
      <c r="H308" s="132">
        <v>22675.96532324226</v>
      </c>
    </row>
    <row r="310" spans="3:8" ht="12.75">
      <c r="C310" s="155" t="s">
        <v>804</v>
      </c>
      <c r="D310" s="132">
        <v>5.173925499495301</v>
      </c>
      <c r="F310" s="132">
        <v>0</v>
      </c>
      <c r="G310" s="132">
        <v>0</v>
      </c>
      <c r="H310" s="132">
        <v>5.225518171675287</v>
      </c>
    </row>
    <row r="311" spans="1:10" ht="12.75">
      <c r="A311" s="149" t="s">
        <v>793</v>
      </c>
      <c r="C311" s="150" t="s">
        <v>794</v>
      </c>
      <c r="D311" s="150" t="s">
        <v>795</v>
      </c>
      <c r="F311" s="150" t="s">
        <v>796</v>
      </c>
      <c r="G311" s="150" t="s">
        <v>797</v>
      </c>
      <c r="H311" s="150" t="s">
        <v>798</v>
      </c>
      <c r="I311" s="151" t="s">
        <v>799</v>
      </c>
      <c r="J311" s="150" t="s">
        <v>800</v>
      </c>
    </row>
    <row r="312" spans="1:8" ht="12.75">
      <c r="A312" s="152" t="s">
        <v>629</v>
      </c>
      <c r="C312" s="153">
        <v>251.61100000003353</v>
      </c>
      <c r="D312" s="132">
        <v>4716232.199432373</v>
      </c>
      <c r="F312" s="132">
        <v>34400</v>
      </c>
      <c r="G312" s="132">
        <v>29700</v>
      </c>
      <c r="H312" s="154" t="s">
        <v>592</v>
      </c>
    </row>
    <row r="314" spans="4:8" ht="12.75">
      <c r="D314" s="132">
        <v>4584495.1401901245</v>
      </c>
      <c r="F314" s="132">
        <v>34300</v>
      </c>
      <c r="G314" s="132">
        <v>29600</v>
      </c>
      <c r="H314" s="154" t="s">
        <v>593</v>
      </c>
    </row>
    <row r="316" spans="4:8" ht="12.75">
      <c r="D316" s="132">
        <v>4662494.453193665</v>
      </c>
      <c r="F316" s="132">
        <v>34200</v>
      </c>
      <c r="G316" s="132">
        <v>29300</v>
      </c>
      <c r="H316" s="154" t="s">
        <v>594</v>
      </c>
    </row>
    <row r="318" spans="1:10" ht="12.75">
      <c r="A318" s="149" t="s">
        <v>801</v>
      </c>
      <c r="C318" s="155" t="s">
        <v>802</v>
      </c>
      <c r="D318" s="132">
        <v>4654407.264272054</v>
      </c>
      <c r="F318" s="132">
        <v>34300</v>
      </c>
      <c r="G318" s="132">
        <v>29533.333333333336</v>
      </c>
      <c r="H318" s="132">
        <v>4622514.091581291</v>
      </c>
      <c r="I318" s="132">
        <v>-0.0001</v>
      </c>
      <c r="J318" s="132">
        <v>-0.0001</v>
      </c>
    </row>
    <row r="319" spans="1:8" ht="12.75">
      <c r="A319" s="131">
        <v>38375.01938657407</v>
      </c>
      <c r="C319" s="155" t="s">
        <v>803</v>
      </c>
      <c r="D319" s="132">
        <v>66239.83063796787</v>
      </c>
      <c r="F319" s="132">
        <v>100</v>
      </c>
      <c r="G319" s="132">
        <v>208.16659994661327</v>
      </c>
      <c r="H319" s="132">
        <v>66239.83063796787</v>
      </c>
    </row>
    <row r="321" spans="3:8" ht="12.75">
      <c r="C321" s="155" t="s">
        <v>804</v>
      </c>
      <c r="D321" s="132">
        <v>1.4231636141176345</v>
      </c>
      <c r="F321" s="132">
        <v>0.2915451895043732</v>
      </c>
      <c r="G321" s="132">
        <v>0.7048530472232956</v>
      </c>
      <c r="H321" s="132">
        <v>1.432982773564856</v>
      </c>
    </row>
    <row r="322" spans="1:10" ht="12.75">
      <c r="A322" s="149" t="s">
        <v>793</v>
      </c>
      <c r="C322" s="150" t="s">
        <v>794</v>
      </c>
      <c r="D322" s="150" t="s">
        <v>795</v>
      </c>
      <c r="F322" s="150" t="s">
        <v>796</v>
      </c>
      <c r="G322" s="150" t="s">
        <v>797</v>
      </c>
      <c r="H322" s="150" t="s">
        <v>798</v>
      </c>
      <c r="I322" s="151" t="s">
        <v>799</v>
      </c>
      <c r="J322" s="150" t="s">
        <v>800</v>
      </c>
    </row>
    <row r="323" spans="1:8" ht="12.75">
      <c r="A323" s="152" t="s">
        <v>632</v>
      </c>
      <c r="C323" s="153">
        <v>257.6099999998696</v>
      </c>
      <c r="D323" s="132">
        <v>459233.9624853134</v>
      </c>
      <c r="F323" s="132">
        <v>17127.5</v>
      </c>
      <c r="G323" s="132">
        <v>14037.5</v>
      </c>
      <c r="H323" s="154" t="s">
        <v>595</v>
      </c>
    </row>
    <row r="325" spans="4:8" ht="12.75">
      <c r="D325" s="132">
        <v>464022.75865221024</v>
      </c>
      <c r="F325" s="132">
        <v>16500</v>
      </c>
      <c r="G325" s="132">
        <v>14057.5</v>
      </c>
      <c r="H325" s="154" t="s">
        <v>596</v>
      </c>
    </row>
    <row r="327" spans="4:8" ht="12.75">
      <c r="D327" s="132">
        <v>469470.73367357254</v>
      </c>
      <c r="F327" s="132">
        <v>16392.5</v>
      </c>
      <c r="G327" s="132">
        <v>14039.999999985099</v>
      </c>
      <c r="H327" s="154" t="s">
        <v>597</v>
      </c>
    </row>
    <row r="329" spans="1:10" ht="12.75">
      <c r="A329" s="149" t="s">
        <v>801</v>
      </c>
      <c r="C329" s="155" t="s">
        <v>802</v>
      </c>
      <c r="D329" s="132">
        <v>464242.4849370321</v>
      </c>
      <c r="F329" s="132">
        <v>16673.333333333332</v>
      </c>
      <c r="G329" s="132">
        <v>14044.999999995034</v>
      </c>
      <c r="H329" s="132">
        <v>448883.3182703679</v>
      </c>
      <c r="I329" s="132">
        <v>-0.0001</v>
      </c>
      <c r="J329" s="132">
        <v>-0.0001</v>
      </c>
    </row>
    <row r="330" spans="1:8" ht="12.75">
      <c r="A330" s="131">
        <v>38375.02013888889</v>
      </c>
      <c r="C330" s="155" t="s">
        <v>803</v>
      </c>
      <c r="D330" s="132">
        <v>5121.921594515537</v>
      </c>
      <c r="F330" s="132">
        <v>396.9755450066582</v>
      </c>
      <c r="G330" s="132">
        <v>10.897247361185421</v>
      </c>
      <c r="H330" s="132">
        <v>5121.921594515537</v>
      </c>
    </row>
    <row r="332" spans="3:8" ht="12.75">
      <c r="C332" s="155" t="s">
        <v>804</v>
      </c>
      <c r="D332" s="132">
        <v>1.1032858389102957</v>
      </c>
      <c r="F332" s="132">
        <v>2.38090090967608</v>
      </c>
      <c r="G332" s="132">
        <v>0.07758809085930418</v>
      </c>
      <c r="H332" s="132">
        <v>1.1410362974171702</v>
      </c>
    </row>
    <row r="333" spans="1:10" ht="12.75">
      <c r="A333" s="149" t="s">
        <v>793</v>
      </c>
      <c r="C333" s="150" t="s">
        <v>794</v>
      </c>
      <c r="D333" s="150" t="s">
        <v>795</v>
      </c>
      <c r="F333" s="150" t="s">
        <v>796</v>
      </c>
      <c r="G333" s="150" t="s">
        <v>797</v>
      </c>
      <c r="H333" s="150" t="s">
        <v>798</v>
      </c>
      <c r="I333" s="151" t="s">
        <v>799</v>
      </c>
      <c r="J333" s="150" t="s">
        <v>800</v>
      </c>
    </row>
    <row r="334" spans="1:8" ht="12.75">
      <c r="A334" s="152" t="s">
        <v>631</v>
      </c>
      <c r="C334" s="153">
        <v>259.9399999999441</v>
      </c>
      <c r="D334" s="132">
        <v>4459744.025527954</v>
      </c>
      <c r="F334" s="132">
        <v>29825</v>
      </c>
      <c r="G334" s="132">
        <v>25850</v>
      </c>
      <c r="H334" s="154" t="s">
        <v>598</v>
      </c>
    </row>
    <row r="336" spans="4:8" ht="12.75">
      <c r="D336" s="132">
        <v>4293019.216270447</v>
      </c>
      <c r="F336" s="132">
        <v>29700</v>
      </c>
      <c r="G336" s="132">
        <v>25750</v>
      </c>
      <c r="H336" s="154" t="s">
        <v>599</v>
      </c>
    </row>
    <row r="338" spans="4:8" ht="12.75">
      <c r="D338" s="132">
        <v>4168980.188545227</v>
      </c>
      <c r="F338" s="132">
        <v>30175</v>
      </c>
      <c r="G338" s="132">
        <v>25850</v>
      </c>
      <c r="H338" s="154" t="s">
        <v>600</v>
      </c>
    </row>
    <row r="340" spans="1:10" ht="12.75">
      <c r="A340" s="149" t="s">
        <v>801</v>
      </c>
      <c r="C340" s="155" t="s">
        <v>802</v>
      </c>
      <c r="D340" s="132">
        <v>4307247.810114543</v>
      </c>
      <c r="F340" s="132">
        <v>29900</v>
      </c>
      <c r="G340" s="132">
        <v>25816.666666666664</v>
      </c>
      <c r="H340" s="132">
        <v>4279368.853885586</v>
      </c>
      <c r="I340" s="132">
        <v>-0.0001</v>
      </c>
      <c r="J340" s="132">
        <v>-0.0001</v>
      </c>
    </row>
    <row r="341" spans="1:8" ht="12.75">
      <c r="A341" s="131">
        <v>38375.02091435185</v>
      </c>
      <c r="C341" s="155" t="s">
        <v>803</v>
      </c>
      <c r="D341" s="132">
        <v>145903.19354392716</v>
      </c>
      <c r="F341" s="132">
        <v>246.22144504490262</v>
      </c>
      <c r="G341" s="132">
        <v>57.73502691896257</v>
      </c>
      <c r="H341" s="132">
        <v>145903.19354392716</v>
      </c>
    </row>
    <row r="343" spans="3:8" ht="12.75">
      <c r="C343" s="155" t="s">
        <v>804</v>
      </c>
      <c r="D343" s="132">
        <v>3.3873879557453908</v>
      </c>
      <c r="F343" s="132">
        <v>0.8234830937956609</v>
      </c>
      <c r="G343" s="132">
        <v>0.22363470723936438</v>
      </c>
      <c r="H343" s="132">
        <v>3.409455892343792</v>
      </c>
    </row>
    <row r="344" spans="1:10" ht="12.75">
      <c r="A344" s="149" t="s">
        <v>793</v>
      </c>
      <c r="C344" s="150" t="s">
        <v>794</v>
      </c>
      <c r="D344" s="150" t="s">
        <v>795</v>
      </c>
      <c r="F344" s="150" t="s">
        <v>796</v>
      </c>
      <c r="G344" s="150" t="s">
        <v>797</v>
      </c>
      <c r="H344" s="150" t="s">
        <v>798</v>
      </c>
      <c r="I344" s="151" t="s">
        <v>799</v>
      </c>
      <c r="J344" s="150" t="s">
        <v>800</v>
      </c>
    </row>
    <row r="345" spans="1:8" ht="12.75">
      <c r="A345" s="152" t="s">
        <v>633</v>
      </c>
      <c r="C345" s="153">
        <v>285.2129999999888</v>
      </c>
      <c r="D345" s="132">
        <v>1047210.9782247543</v>
      </c>
      <c r="F345" s="132">
        <v>14075</v>
      </c>
      <c r="G345" s="132">
        <v>12925</v>
      </c>
      <c r="H345" s="154" t="s">
        <v>601</v>
      </c>
    </row>
    <row r="347" spans="4:8" ht="12.75">
      <c r="D347" s="132">
        <v>1028484.8308076859</v>
      </c>
      <c r="F347" s="132">
        <v>13750</v>
      </c>
      <c r="G347" s="132">
        <v>13025</v>
      </c>
      <c r="H347" s="154" t="s">
        <v>602</v>
      </c>
    </row>
    <row r="349" spans="4:8" ht="12.75">
      <c r="D349" s="132">
        <v>1059380.719423294</v>
      </c>
      <c r="F349" s="132">
        <v>14200</v>
      </c>
      <c r="G349" s="132">
        <v>12875</v>
      </c>
      <c r="H349" s="154" t="s">
        <v>603</v>
      </c>
    </row>
    <row r="351" spans="1:10" ht="12.75">
      <c r="A351" s="149" t="s">
        <v>801</v>
      </c>
      <c r="C351" s="155" t="s">
        <v>802</v>
      </c>
      <c r="D351" s="132">
        <v>1045025.5094852448</v>
      </c>
      <c r="F351" s="132">
        <v>14008.333333333332</v>
      </c>
      <c r="G351" s="132">
        <v>12941.666666666668</v>
      </c>
      <c r="H351" s="132">
        <v>1031606.8885860954</v>
      </c>
      <c r="I351" s="132">
        <v>-0.0001</v>
      </c>
      <c r="J351" s="132">
        <v>-0.0001</v>
      </c>
    </row>
    <row r="352" spans="1:8" ht="12.75">
      <c r="A352" s="131">
        <v>38375.02170138889</v>
      </c>
      <c r="C352" s="155" t="s">
        <v>803</v>
      </c>
      <c r="D352" s="132">
        <v>15563.456831482416</v>
      </c>
      <c r="F352" s="132">
        <v>232.28933107943922</v>
      </c>
      <c r="G352" s="132">
        <v>76.37626158259735</v>
      </c>
      <c r="H352" s="132">
        <v>15563.456831482416</v>
      </c>
    </row>
    <row r="354" spans="3:8" ht="12.75">
      <c r="C354" s="155" t="s">
        <v>804</v>
      </c>
      <c r="D354" s="132">
        <v>1.4892896575461219</v>
      </c>
      <c r="F354" s="132">
        <v>1.658222470525444</v>
      </c>
      <c r="G354" s="132">
        <v>0.5901578486742873</v>
      </c>
      <c r="H354" s="132">
        <v>1.508661584531822</v>
      </c>
    </row>
    <row r="355" spans="1:10" ht="12.75">
      <c r="A355" s="149" t="s">
        <v>793</v>
      </c>
      <c r="C355" s="150" t="s">
        <v>794</v>
      </c>
      <c r="D355" s="150" t="s">
        <v>795</v>
      </c>
      <c r="F355" s="150" t="s">
        <v>796</v>
      </c>
      <c r="G355" s="150" t="s">
        <v>797</v>
      </c>
      <c r="H355" s="150" t="s">
        <v>798</v>
      </c>
      <c r="I355" s="151" t="s">
        <v>799</v>
      </c>
      <c r="J355" s="150" t="s">
        <v>800</v>
      </c>
    </row>
    <row r="356" spans="1:8" ht="12.75">
      <c r="A356" s="152" t="s">
        <v>629</v>
      </c>
      <c r="C356" s="153">
        <v>288.1579999998212</v>
      </c>
      <c r="D356" s="132">
        <v>472552.5239572525</v>
      </c>
      <c r="F356" s="132">
        <v>5260</v>
      </c>
      <c r="G356" s="132">
        <v>4830</v>
      </c>
      <c r="H356" s="154" t="s">
        <v>604</v>
      </c>
    </row>
    <row r="358" spans="4:8" ht="12.75">
      <c r="D358" s="132">
        <v>479084.3094444275</v>
      </c>
      <c r="F358" s="132">
        <v>5260</v>
      </c>
      <c r="G358" s="132">
        <v>4830</v>
      </c>
      <c r="H358" s="154" t="s">
        <v>605</v>
      </c>
    </row>
    <row r="360" spans="4:8" ht="12.75">
      <c r="D360" s="132">
        <v>463669.1671848297</v>
      </c>
      <c r="F360" s="132">
        <v>5260</v>
      </c>
      <c r="G360" s="132">
        <v>4830</v>
      </c>
      <c r="H360" s="154" t="s">
        <v>606</v>
      </c>
    </row>
    <row r="362" spans="1:10" ht="12.75">
      <c r="A362" s="149" t="s">
        <v>801</v>
      </c>
      <c r="C362" s="155" t="s">
        <v>802</v>
      </c>
      <c r="D362" s="132">
        <v>471768.66686216986</v>
      </c>
      <c r="F362" s="132">
        <v>5260</v>
      </c>
      <c r="G362" s="132">
        <v>4830</v>
      </c>
      <c r="H362" s="132">
        <v>466726.9965081877</v>
      </c>
      <c r="I362" s="132">
        <v>-0.0001</v>
      </c>
      <c r="J362" s="132">
        <v>-0.0001</v>
      </c>
    </row>
    <row r="363" spans="1:8" ht="12.75">
      <c r="A363" s="131">
        <v>38375.0222337963</v>
      </c>
      <c r="C363" s="155" t="s">
        <v>803</v>
      </c>
      <c r="D363" s="132">
        <v>7737.40762012704</v>
      </c>
      <c r="H363" s="132">
        <v>7737.40762012704</v>
      </c>
    </row>
    <row r="365" spans="3:8" ht="12.75">
      <c r="C365" s="155" t="s">
        <v>804</v>
      </c>
      <c r="D365" s="132">
        <v>1.6400851017915468</v>
      </c>
      <c r="F365" s="132">
        <v>0</v>
      </c>
      <c r="G365" s="132">
        <v>0</v>
      </c>
      <c r="H365" s="132">
        <v>1.657801600938956</v>
      </c>
    </row>
    <row r="366" spans="1:10" ht="12.75">
      <c r="A366" s="149" t="s">
        <v>793</v>
      </c>
      <c r="C366" s="150" t="s">
        <v>794</v>
      </c>
      <c r="D366" s="150" t="s">
        <v>795</v>
      </c>
      <c r="F366" s="150" t="s">
        <v>796</v>
      </c>
      <c r="G366" s="150" t="s">
        <v>797</v>
      </c>
      <c r="H366" s="150" t="s">
        <v>798</v>
      </c>
      <c r="I366" s="151" t="s">
        <v>799</v>
      </c>
      <c r="J366" s="150" t="s">
        <v>800</v>
      </c>
    </row>
    <row r="367" spans="1:8" ht="12.75">
      <c r="A367" s="152" t="s">
        <v>630</v>
      </c>
      <c r="C367" s="153">
        <v>334.94100000010803</v>
      </c>
      <c r="D367" s="132">
        <v>609624.8652925491</v>
      </c>
      <c r="F367" s="132">
        <v>36000</v>
      </c>
      <c r="H367" s="154" t="s">
        <v>607</v>
      </c>
    </row>
    <row r="369" spans="4:8" ht="12.75">
      <c r="D369" s="132">
        <v>597566.3604516983</v>
      </c>
      <c r="F369" s="132">
        <v>36500</v>
      </c>
      <c r="H369" s="154" t="s">
        <v>608</v>
      </c>
    </row>
    <row r="371" spans="4:8" ht="12.75">
      <c r="D371" s="132">
        <v>602889.8177585602</v>
      </c>
      <c r="F371" s="132">
        <v>36200</v>
      </c>
      <c r="H371" s="154" t="s">
        <v>609</v>
      </c>
    </row>
    <row r="373" spans="1:10" ht="12.75">
      <c r="A373" s="149" t="s">
        <v>801</v>
      </c>
      <c r="C373" s="155" t="s">
        <v>802</v>
      </c>
      <c r="D373" s="132">
        <v>603360.3478342692</v>
      </c>
      <c r="F373" s="132">
        <v>36233.333333333336</v>
      </c>
      <c r="H373" s="132">
        <v>567127.0145009359</v>
      </c>
      <c r="I373" s="132">
        <v>-0.0001</v>
      </c>
      <c r="J373" s="132">
        <v>-0.0001</v>
      </c>
    </row>
    <row r="374" spans="1:8" ht="12.75">
      <c r="A374" s="131">
        <v>38375.02276620371</v>
      </c>
      <c r="C374" s="155" t="s">
        <v>803</v>
      </c>
      <c r="D374" s="132">
        <v>6043.007005079301</v>
      </c>
      <c r="F374" s="132">
        <v>251.66114784235833</v>
      </c>
      <c r="H374" s="132">
        <v>6043.007005079301</v>
      </c>
    </row>
    <row r="376" spans="3:8" ht="12.75">
      <c r="C376" s="155" t="s">
        <v>804</v>
      </c>
      <c r="D376" s="132">
        <v>1.001558525808062</v>
      </c>
      <c r="F376" s="132">
        <v>0.6945569857654783</v>
      </c>
      <c r="H376" s="132">
        <v>1.0655473730866205</v>
      </c>
    </row>
    <row r="377" spans="1:10" ht="12.75">
      <c r="A377" s="149" t="s">
        <v>793</v>
      </c>
      <c r="C377" s="150" t="s">
        <v>794</v>
      </c>
      <c r="D377" s="150" t="s">
        <v>795</v>
      </c>
      <c r="F377" s="150" t="s">
        <v>796</v>
      </c>
      <c r="G377" s="150" t="s">
        <v>797</v>
      </c>
      <c r="H377" s="150" t="s">
        <v>798</v>
      </c>
      <c r="I377" s="151" t="s">
        <v>799</v>
      </c>
      <c r="J377" s="150" t="s">
        <v>800</v>
      </c>
    </row>
    <row r="378" spans="1:8" ht="12.75">
      <c r="A378" s="152" t="s">
        <v>634</v>
      </c>
      <c r="C378" s="153">
        <v>393.36599999992177</v>
      </c>
      <c r="D378" s="132">
        <v>4468437.659820557</v>
      </c>
      <c r="F378" s="132">
        <v>16500</v>
      </c>
      <c r="G378" s="132">
        <v>16400</v>
      </c>
      <c r="H378" s="154" t="s">
        <v>610</v>
      </c>
    </row>
    <row r="380" spans="4:8" ht="12.75">
      <c r="D380" s="132">
        <v>4332626.680389404</v>
      </c>
      <c r="F380" s="132">
        <v>17200</v>
      </c>
      <c r="G380" s="132">
        <v>16100</v>
      </c>
      <c r="H380" s="154" t="s">
        <v>611</v>
      </c>
    </row>
    <row r="382" spans="4:8" ht="12.75">
      <c r="D382" s="132">
        <v>4679540.366188049</v>
      </c>
      <c r="F382" s="132">
        <v>17500</v>
      </c>
      <c r="G382" s="132">
        <v>16400</v>
      </c>
      <c r="H382" s="154" t="s">
        <v>612</v>
      </c>
    </row>
    <row r="384" spans="1:10" ht="12.75">
      <c r="A384" s="149" t="s">
        <v>801</v>
      </c>
      <c r="C384" s="155" t="s">
        <v>802</v>
      </c>
      <c r="D384" s="132">
        <v>4493534.90213267</v>
      </c>
      <c r="F384" s="132">
        <v>17066.666666666668</v>
      </c>
      <c r="G384" s="132">
        <v>16300</v>
      </c>
      <c r="H384" s="132">
        <v>4476851.568799336</v>
      </c>
      <c r="I384" s="132">
        <v>-0.0001</v>
      </c>
      <c r="J384" s="132">
        <v>-0.0001</v>
      </c>
    </row>
    <row r="385" spans="1:8" ht="12.75">
      <c r="A385" s="131">
        <v>38375.02333333333</v>
      </c>
      <c r="C385" s="155" t="s">
        <v>803</v>
      </c>
      <c r="D385" s="132">
        <v>174813.2718856323</v>
      </c>
      <c r="F385" s="132">
        <v>513.1601439446883</v>
      </c>
      <c r="G385" s="132">
        <v>173.20508075688772</v>
      </c>
      <c r="H385" s="132">
        <v>174813.2718856323</v>
      </c>
    </row>
    <row r="387" spans="3:8" ht="12.75">
      <c r="C387" s="155" t="s">
        <v>804</v>
      </c>
      <c r="D387" s="132">
        <v>3.8903285652163158</v>
      </c>
      <c r="F387" s="132">
        <v>3.0067977184259074</v>
      </c>
      <c r="G387" s="132">
        <v>1.0626078574042193</v>
      </c>
      <c r="H387" s="132">
        <v>3.904826175251464</v>
      </c>
    </row>
    <row r="388" spans="1:10" ht="12.75">
      <c r="A388" s="149" t="s">
        <v>793</v>
      </c>
      <c r="C388" s="150" t="s">
        <v>794</v>
      </c>
      <c r="D388" s="150" t="s">
        <v>795</v>
      </c>
      <c r="F388" s="150" t="s">
        <v>796</v>
      </c>
      <c r="G388" s="150" t="s">
        <v>797</v>
      </c>
      <c r="H388" s="150" t="s">
        <v>798</v>
      </c>
      <c r="I388" s="151" t="s">
        <v>799</v>
      </c>
      <c r="J388" s="150" t="s">
        <v>800</v>
      </c>
    </row>
    <row r="389" spans="1:8" ht="12.75">
      <c r="A389" s="152" t="s">
        <v>628</v>
      </c>
      <c r="C389" s="153">
        <v>396.15199999976903</v>
      </c>
      <c r="D389" s="132">
        <v>5233641.772438049</v>
      </c>
      <c r="F389" s="132">
        <v>116700</v>
      </c>
      <c r="G389" s="132">
        <v>118500</v>
      </c>
      <c r="H389" s="154" t="s">
        <v>613</v>
      </c>
    </row>
    <row r="391" spans="4:8" ht="12.75">
      <c r="D391" s="132">
        <v>5468542.124465942</v>
      </c>
      <c r="F391" s="132">
        <v>117000</v>
      </c>
      <c r="G391" s="132">
        <v>118500</v>
      </c>
      <c r="H391" s="154" t="s">
        <v>614</v>
      </c>
    </row>
    <row r="393" spans="4:8" ht="12.75">
      <c r="D393" s="132">
        <v>5353924.6745224</v>
      </c>
      <c r="F393" s="132">
        <v>117400</v>
      </c>
      <c r="G393" s="132">
        <v>118700</v>
      </c>
      <c r="H393" s="154" t="s">
        <v>615</v>
      </c>
    </row>
    <row r="395" spans="1:10" ht="12.75">
      <c r="A395" s="149" t="s">
        <v>801</v>
      </c>
      <c r="C395" s="155" t="s">
        <v>802</v>
      </c>
      <c r="D395" s="132">
        <v>5352036.190475464</v>
      </c>
      <c r="F395" s="132">
        <v>117033.33333333334</v>
      </c>
      <c r="G395" s="132">
        <v>118566.66666666666</v>
      </c>
      <c r="H395" s="132">
        <v>5234244.394993895</v>
      </c>
      <c r="I395" s="132">
        <v>-0.0001</v>
      </c>
      <c r="J395" s="132">
        <v>-0.0001</v>
      </c>
    </row>
    <row r="396" spans="1:8" ht="12.75">
      <c r="A396" s="131">
        <v>38375.02390046296</v>
      </c>
      <c r="C396" s="155" t="s">
        <v>803</v>
      </c>
      <c r="D396" s="132">
        <v>117461.56232870392</v>
      </c>
      <c r="F396" s="132">
        <v>351.1884584284246</v>
      </c>
      <c r="G396" s="132">
        <v>115.47005383792514</v>
      </c>
      <c r="H396" s="132">
        <v>117461.56232870392</v>
      </c>
    </row>
    <row r="398" spans="3:8" ht="12.75">
      <c r="C398" s="155" t="s">
        <v>804</v>
      </c>
      <c r="D398" s="132">
        <v>2.1947079232711406</v>
      </c>
      <c r="F398" s="132">
        <v>0.30007558396048817</v>
      </c>
      <c r="G398" s="132">
        <v>0.09738829393133974</v>
      </c>
      <c r="H398" s="132">
        <v>2.2440977811629477</v>
      </c>
    </row>
    <row r="399" spans="1:10" ht="12.75">
      <c r="A399" s="149" t="s">
        <v>793</v>
      </c>
      <c r="C399" s="150" t="s">
        <v>794</v>
      </c>
      <c r="D399" s="150" t="s">
        <v>795</v>
      </c>
      <c r="F399" s="150" t="s">
        <v>796</v>
      </c>
      <c r="G399" s="150" t="s">
        <v>797</v>
      </c>
      <c r="H399" s="150" t="s">
        <v>798</v>
      </c>
      <c r="I399" s="151" t="s">
        <v>799</v>
      </c>
      <c r="J399" s="150" t="s">
        <v>800</v>
      </c>
    </row>
    <row r="400" spans="1:8" ht="12.75">
      <c r="A400" s="152" t="s">
        <v>635</v>
      </c>
      <c r="C400" s="153">
        <v>589.5920000001788</v>
      </c>
      <c r="D400" s="132">
        <v>365082.9945459366</v>
      </c>
      <c r="F400" s="132">
        <v>3570</v>
      </c>
      <c r="G400" s="132">
        <v>3330</v>
      </c>
      <c r="H400" s="154" t="s">
        <v>616</v>
      </c>
    </row>
    <row r="402" spans="4:8" ht="12.75">
      <c r="D402" s="132">
        <v>377296.8676095009</v>
      </c>
      <c r="F402" s="132">
        <v>3680</v>
      </c>
      <c r="G402" s="132">
        <v>3259.9999999962747</v>
      </c>
      <c r="H402" s="154" t="s">
        <v>394</v>
      </c>
    </row>
    <row r="404" spans="4:8" ht="12.75">
      <c r="D404" s="132">
        <v>377573.7361626625</v>
      </c>
      <c r="F404" s="132">
        <v>3600</v>
      </c>
      <c r="G404" s="132">
        <v>3259.9999999962747</v>
      </c>
      <c r="H404" s="154" t="s">
        <v>395</v>
      </c>
    </row>
    <row r="406" spans="1:10" ht="12.75">
      <c r="A406" s="149" t="s">
        <v>801</v>
      </c>
      <c r="C406" s="155" t="s">
        <v>802</v>
      </c>
      <c r="D406" s="132">
        <v>373317.8661060333</v>
      </c>
      <c r="F406" s="132">
        <v>3616.666666666667</v>
      </c>
      <c r="G406" s="132">
        <v>3283.33333333085</v>
      </c>
      <c r="H406" s="132">
        <v>369867.8661060345</v>
      </c>
      <c r="I406" s="132">
        <v>-0.0001</v>
      </c>
      <c r="J406" s="132">
        <v>-0.0001</v>
      </c>
    </row>
    <row r="407" spans="1:8" ht="12.75">
      <c r="A407" s="131">
        <v>38375.02449074074</v>
      </c>
      <c r="C407" s="155" t="s">
        <v>803</v>
      </c>
      <c r="D407" s="132">
        <v>7132.951440841009</v>
      </c>
      <c r="F407" s="132">
        <v>56.86240703077328</v>
      </c>
      <c r="G407" s="132">
        <v>40.41451884539756</v>
      </c>
      <c r="H407" s="132">
        <v>7132.951440841009</v>
      </c>
    </row>
    <row r="409" spans="3:8" ht="12.75">
      <c r="C409" s="155" t="s">
        <v>804</v>
      </c>
      <c r="D409" s="132">
        <v>1.9106911531566078</v>
      </c>
      <c r="F409" s="132">
        <v>1.5722324524637772</v>
      </c>
      <c r="G409" s="132">
        <v>1.2308990511297906</v>
      </c>
      <c r="H409" s="132">
        <v>1.9285134218164603</v>
      </c>
    </row>
    <row r="410" spans="1:10" ht="12.75">
      <c r="A410" s="149" t="s">
        <v>793</v>
      </c>
      <c r="C410" s="150" t="s">
        <v>794</v>
      </c>
      <c r="D410" s="150" t="s">
        <v>795</v>
      </c>
      <c r="F410" s="150" t="s">
        <v>796</v>
      </c>
      <c r="G410" s="150" t="s">
        <v>797</v>
      </c>
      <c r="H410" s="150" t="s">
        <v>798</v>
      </c>
      <c r="I410" s="151" t="s">
        <v>799</v>
      </c>
      <c r="J410" s="150" t="s">
        <v>800</v>
      </c>
    </row>
    <row r="411" spans="1:8" ht="12.75">
      <c r="A411" s="152" t="s">
        <v>636</v>
      </c>
      <c r="C411" s="153">
        <v>766.4900000002235</v>
      </c>
      <c r="D411" s="132">
        <v>2974.3894256725907</v>
      </c>
      <c r="F411" s="132">
        <v>1809</v>
      </c>
      <c r="G411" s="132">
        <v>1812</v>
      </c>
      <c r="H411" s="154" t="s">
        <v>396</v>
      </c>
    </row>
    <row r="413" spans="4:8" ht="12.75">
      <c r="D413" s="132">
        <v>2991.305304631591</v>
      </c>
      <c r="F413" s="132">
        <v>1757.9999999981374</v>
      </c>
      <c r="G413" s="132">
        <v>1801.0000000018626</v>
      </c>
      <c r="H413" s="154" t="s">
        <v>397</v>
      </c>
    </row>
    <row r="415" spans="4:8" ht="12.75">
      <c r="D415" s="132">
        <v>2938.6880535408854</v>
      </c>
      <c r="F415" s="132">
        <v>1723.0000000018626</v>
      </c>
      <c r="G415" s="132">
        <v>1688</v>
      </c>
      <c r="H415" s="154" t="s">
        <v>398</v>
      </c>
    </row>
    <row r="417" spans="1:10" ht="12.75">
      <c r="A417" s="149" t="s">
        <v>801</v>
      </c>
      <c r="C417" s="155" t="s">
        <v>802</v>
      </c>
      <c r="D417" s="132">
        <v>2968.1275946150226</v>
      </c>
      <c r="F417" s="132">
        <v>1763.3333333333335</v>
      </c>
      <c r="G417" s="132">
        <v>1767.0000000006207</v>
      </c>
      <c r="H417" s="132">
        <v>1202.889383232586</v>
      </c>
      <c r="I417" s="132">
        <v>-0.0001</v>
      </c>
      <c r="J417" s="132">
        <v>-0.0001</v>
      </c>
    </row>
    <row r="418" spans="1:8" ht="12.75">
      <c r="A418" s="131">
        <v>38375.025092592594</v>
      </c>
      <c r="C418" s="155" t="s">
        <v>803</v>
      </c>
      <c r="D418" s="132">
        <v>26.861713910897297</v>
      </c>
      <c r="F418" s="132">
        <v>43.24735059247174</v>
      </c>
      <c r="G418" s="132">
        <v>68.63672486405203</v>
      </c>
      <c r="H418" s="132">
        <v>26.861713910897297</v>
      </c>
    </row>
    <row r="420" spans="3:8" ht="12.75">
      <c r="C420" s="155" t="s">
        <v>804</v>
      </c>
      <c r="D420" s="132">
        <v>0.905005362964572</v>
      </c>
      <c r="F420" s="132">
        <v>2.452590770839607</v>
      </c>
      <c r="G420" s="132">
        <v>3.884364734806334</v>
      </c>
      <c r="H420" s="132">
        <v>2.23309925961026</v>
      </c>
    </row>
    <row r="421" spans="1:16" ht="12.75">
      <c r="A421" s="143" t="s">
        <v>784</v>
      </c>
      <c r="B421" s="138" t="s">
        <v>399</v>
      </c>
      <c r="D421" s="143" t="s">
        <v>785</v>
      </c>
      <c r="E421" s="138" t="s">
        <v>786</v>
      </c>
      <c r="F421" s="139" t="s">
        <v>807</v>
      </c>
      <c r="G421" s="144" t="s">
        <v>788</v>
      </c>
      <c r="H421" s="145">
        <v>1</v>
      </c>
      <c r="I421" s="146" t="s">
        <v>789</v>
      </c>
      <c r="J421" s="145">
        <v>4</v>
      </c>
      <c r="K421" s="144" t="s">
        <v>790</v>
      </c>
      <c r="L421" s="147">
        <v>1</v>
      </c>
      <c r="M421" s="144" t="s">
        <v>791</v>
      </c>
      <c r="N421" s="148">
        <v>1</v>
      </c>
      <c r="O421" s="144" t="s">
        <v>792</v>
      </c>
      <c r="P421" s="148">
        <v>1</v>
      </c>
    </row>
    <row r="423" spans="1:10" ht="12.75">
      <c r="A423" s="149" t="s">
        <v>793</v>
      </c>
      <c r="C423" s="150" t="s">
        <v>794</v>
      </c>
      <c r="D423" s="150" t="s">
        <v>795</v>
      </c>
      <c r="F423" s="150" t="s">
        <v>796</v>
      </c>
      <c r="G423" s="150" t="s">
        <v>797</v>
      </c>
      <c r="H423" s="150" t="s">
        <v>798</v>
      </c>
      <c r="I423" s="151" t="s">
        <v>799</v>
      </c>
      <c r="J423" s="150" t="s">
        <v>800</v>
      </c>
    </row>
    <row r="424" spans="1:8" ht="12.75">
      <c r="A424" s="152" t="s">
        <v>765</v>
      </c>
      <c r="C424" s="153">
        <v>178.2290000000503</v>
      </c>
      <c r="D424" s="132">
        <v>862.0218584267423</v>
      </c>
      <c r="F424" s="132">
        <v>475</v>
      </c>
      <c r="G424" s="132">
        <v>584</v>
      </c>
      <c r="H424" s="154" t="s">
        <v>400</v>
      </c>
    </row>
    <row r="426" spans="4:8" ht="12.75">
      <c r="D426" s="132">
        <v>817.7517086137086</v>
      </c>
      <c r="F426" s="132">
        <v>496</v>
      </c>
      <c r="G426" s="132">
        <v>497</v>
      </c>
      <c r="H426" s="154" t="s">
        <v>401</v>
      </c>
    </row>
    <row r="428" spans="4:8" ht="12.75">
      <c r="D428" s="132">
        <v>823.5940621355549</v>
      </c>
      <c r="F428" s="132">
        <v>542</v>
      </c>
      <c r="G428" s="132">
        <v>491.00000000046566</v>
      </c>
      <c r="H428" s="154" t="s">
        <v>402</v>
      </c>
    </row>
    <row r="430" spans="1:8" ht="12.75">
      <c r="A430" s="149" t="s">
        <v>801</v>
      </c>
      <c r="C430" s="155" t="s">
        <v>802</v>
      </c>
      <c r="D430" s="132">
        <v>834.455876392002</v>
      </c>
      <c r="F430" s="132">
        <v>504.33333333333337</v>
      </c>
      <c r="G430" s="132">
        <v>524.0000000001552</v>
      </c>
      <c r="H430" s="132">
        <v>318.8925913677587</v>
      </c>
    </row>
    <row r="431" spans="1:8" ht="12.75">
      <c r="A431" s="131">
        <v>38375.02743055556</v>
      </c>
      <c r="C431" s="155" t="s">
        <v>803</v>
      </c>
      <c r="D431" s="132">
        <v>24.050900145796444</v>
      </c>
      <c r="F431" s="132">
        <v>34.26854728950927</v>
      </c>
      <c r="G431" s="132">
        <v>52.048054718544975</v>
      </c>
      <c r="H431" s="132">
        <v>24.050900145796444</v>
      </c>
    </row>
    <row r="433" spans="3:8" ht="12.75">
      <c r="C433" s="155" t="s">
        <v>804</v>
      </c>
      <c r="D433" s="132">
        <v>2.8822255108067645</v>
      </c>
      <c r="F433" s="132">
        <v>6.794821009155837</v>
      </c>
      <c r="G433" s="132">
        <v>9.932834869948392</v>
      </c>
      <c r="H433" s="132">
        <v>7.542006555448652</v>
      </c>
    </row>
    <row r="434" spans="1:10" ht="12.75">
      <c r="A434" s="149" t="s">
        <v>793</v>
      </c>
      <c r="C434" s="150" t="s">
        <v>794</v>
      </c>
      <c r="D434" s="150" t="s">
        <v>795</v>
      </c>
      <c r="F434" s="150" t="s">
        <v>796</v>
      </c>
      <c r="G434" s="150" t="s">
        <v>797</v>
      </c>
      <c r="H434" s="150" t="s">
        <v>798</v>
      </c>
      <c r="I434" s="151" t="s">
        <v>799</v>
      </c>
      <c r="J434" s="150" t="s">
        <v>800</v>
      </c>
    </row>
    <row r="435" spans="1:8" ht="12.75">
      <c r="A435" s="152" t="s">
        <v>629</v>
      </c>
      <c r="C435" s="153">
        <v>212.41200000001118</v>
      </c>
      <c r="D435" s="132">
        <v>488425.0063948631</v>
      </c>
      <c r="F435" s="132">
        <v>4580</v>
      </c>
      <c r="G435" s="132">
        <v>4009.9999999962747</v>
      </c>
      <c r="H435" s="154" t="s">
        <v>403</v>
      </c>
    </row>
    <row r="437" spans="4:8" ht="12.75">
      <c r="D437" s="132">
        <v>453703.2325043678</v>
      </c>
      <c r="F437" s="132">
        <v>4580</v>
      </c>
      <c r="G437" s="132">
        <v>4009.9999999962747</v>
      </c>
      <c r="H437" s="154" t="s">
        <v>404</v>
      </c>
    </row>
    <row r="439" spans="4:8" ht="12.75">
      <c r="D439" s="132">
        <v>498516.22542238235</v>
      </c>
      <c r="F439" s="132">
        <v>4580</v>
      </c>
      <c r="G439" s="132">
        <v>4009.9999999962747</v>
      </c>
      <c r="H439" s="154" t="s">
        <v>405</v>
      </c>
    </row>
    <row r="441" spans="1:10" ht="12.75">
      <c r="A441" s="149" t="s">
        <v>801</v>
      </c>
      <c r="C441" s="155" t="s">
        <v>802</v>
      </c>
      <c r="D441" s="132">
        <v>480214.8214405378</v>
      </c>
      <c r="F441" s="132">
        <v>4580</v>
      </c>
      <c r="G441" s="132">
        <v>4009.9999999962747</v>
      </c>
      <c r="H441" s="132">
        <v>475906.7295677481</v>
      </c>
      <c r="I441" s="132">
        <v>-0.0001</v>
      </c>
      <c r="J441" s="132">
        <v>-0.0001</v>
      </c>
    </row>
    <row r="442" spans="1:8" ht="12.75">
      <c r="A442" s="131">
        <v>38375.02792824074</v>
      </c>
      <c r="C442" s="155" t="s">
        <v>803</v>
      </c>
      <c r="D442" s="132">
        <v>23507.582527892504</v>
      </c>
      <c r="G442" s="132">
        <v>5.638186222554939E-05</v>
      </c>
      <c r="H442" s="132">
        <v>23507.582527892504</v>
      </c>
    </row>
    <row r="444" spans="3:8" ht="12.75">
      <c r="C444" s="155" t="s">
        <v>804</v>
      </c>
      <c r="D444" s="132">
        <v>4.895222196052797</v>
      </c>
      <c r="F444" s="132">
        <v>0</v>
      </c>
      <c r="G444" s="132">
        <v>1.4060314769476749E-06</v>
      </c>
      <c r="H444" s="132">
        <v>4.939535641625356</v>
      </c>
    </row>
    <row r="445" spans="1:10" ht="12.75">
      <c r="A445" s="149" t="s">
        <v>793</v>
      </c>
      <c r="C445" s="150" t="s">
        <v>794</v>
      </c>
      <c r="D445" s="150" t="s">
        <v>795</v>
      </c>
      <c r="F445" s="150" t="s">
        <v>796</v>
      </c>
      <c r="G445" s="150" t="s">
        <v>797</v>
      </c>
      <c r="H445" s="150" t="s">
        <v>798</v>
      </c>
      <c r="I445" s="151" t="s">
        <v>799</v>
      </c>
      <c r="J445" s="150" t="s">
        <v>800</v>
      </c>
    </row>
    <row r="446" spans="1:8" ht="12.75">
      <c r="A446" s="152" t="s">
        <v>629</v>
      </c>
      <c r="C446" s="153">
        <v>251.61100000003353</v>
      </c>
      <c r="D446" s="132">
        <v>4477722.563102722</v>
      </c>
      <c r="F446" s="132">
        <v>34800</v>
      </c>
      <c r="G446" s="132">
        <v>30700</v>
      </c>
      <c r="H446" s="154" t="s">
        <v>406</v>
      </c>
    </row>
    <row r="448" spans="4:8" ht="12.75">
      <c r="D448" s="132">
        <v>4619443.165122986</v>
      </c>
      <c r="F448" s="132">
        <v>36300</v>
      </c>
      <c r="G448" s="132">
        <v>30300</v>
      </c>
      <c r="H448" s="154" t="s">
        <v>407</v>
      </c>
    </row>
    <row r="450" spans="4:8" ht="12.75">
      <c r="D450" s="132">
        <v>4794333.711364746</v>
      </c>
      <c r="F450" s="132">
        <v>33700</v>
      </c>
      <c r="G450" s="132">
        <v>30100</v>
      </c>
      <c r="H450" s="154" t="s">
        <v>408</v>
      </c>
    </row>
    <row r="452" spans="1:10" ht="12.75">
      <c r="A452" s="149" t="s">
        <v>801</v>
      </c>
      <c r="C452" s="155" t="s">
        <v>802</v>
      </c>
      <c r="D452" s="132">
        <v>4630499.813196818</v>
      </c>
      <c r="F452" s="132">
        <v>34933.333333333336</v>
      </c>
      <c r="G452" s="132">
        <v>30366.666666666664</v>
      </c>
      <c r="H452" s="132">
        <v>4597872.321411494</v>
      </c>
      <c r="I452" s="132">
        <v>-0.0001</v>
      </c>
      <c r="J452" s="132">
        <v>-0.0001</v>
      </c>
    </row>
    <row r="453" spans="1:8" ht="12.75">
      <c r="A453" s="131">
        <v>38375.02850694444</v>
      </c>
      <c r="C453" s="155" t="s">
        <v>803</v>
      </c>
      <c r="D453" s="132">
        <v>158594.89872287822</v>
      </c>
      <c r="F453" s="132">
        <v>1305.1181300301264</v>
      </c>
      <c r="G453" s="132">
        <v>305.5050463303894</v>
      </c>
      <c r="H453" s="132">
        <v>158594.89872287822</v>
      </c>
    </row>
    <row r="455" spans="3:8" ht="12.75">
      <c r="C455" s="155" t="s">
        <v>804</v>
      </c>
      <c r="D455" s="132">
        <v>3.4250060494741064</v>
      </c>
      <c r="F455" s="132">
        <v>3.736025181383949</v>
      </c>
      <c r="G455" s="132">
        <v>1.0060539396170893</v>
      </c>
      <c r="H455" s="132">
        <v>3.4493106297086427</v>
      </c>
    </row>
    <row r="456" spans="1:10" ht="12.75">
      <c r="A456" s="149" t="s">
        <v>793</v>
      </c>
      <c r="C456" s="150" t="s">
        <v>794</v>
      </c>
      <c r="D456" s="150" t="s">
        <v>795</v>
      </c>
      <c r="F456" s="150" t="s">
        <v>796</v>
      </c>
      <c r="G456" s="150" t="s">
        <v>797</v>
      </c>
      <c r="H456" s="150" t="s">
        <v>798</v>
      </c>
      <c r="I456" s="151" t="s">
        <v>799</v>
      </c>
      <c r="J456" s="150" t="s">
        <v>800</v>
      </c>
    </row>
    <row r="457" spans="1:8" ht="12.75">
      <c r="A457" s="152" t="s">
        <v>632</v>
      </c>
      <c r="C457" s="153">
        <v>257.6099999998696</v>
      </c>
      <c r="D457" s="132">
        <v>404374.3164329529</v>
      </c>
      <c r="F457" s="132">
        <v>16575</v>
      </c>
      <c r="G457" s="132">
        <v>14075</v>
      </c>
      <c r="H457" s="154" t="s">
        <v>409</v>
      </c>
    </row>
    <row r="459" spans="4:8" ht="12.75">
      <c r="D459" s="132">
        <v>425005.4201426506</v>
      </c>
      <c r="F459" s="132">
        <v>16177.499999985099</v>
      </c>
      <c r="G459" s="132">
        <v>14085.000000014901</v>
      </c>
      <c r="H459" s="154" t="s">
        <v>410</v>
      </c>
    </row>
    <row r="461" spans="4:8" ht="12.75">
      <c r="D461" s="132">
        <v>468137.4807882309</v>
      </c>
      <c r="F461" s="132">
        <v>16422.5</v>
      </c>
      <c r="G461" s="132">
        <v>13832.5</v>
      </c>
      <c r="H461" s="154" t="s">
        <v>411</v>
      </c>
    </row>
    <row r="463" spans="1:10" ht="12.75">
      <c r="A463" s="149" t="s">
        <v>801</v>
      </c>
      <c r="C463" s="155" t="s">
        <v>802</v>
      </c>
      <c r="D463" s="132">
        <v>432505.73912127817</v>
      </c>
      <c r="F463" s="132">
        <v>16391.6666666617</v>
      </c>
      <c r="G463" s="132">
        <v>13997.500000004966</v>
      </c>
      <c r="H463" s="132">
        <v>417311.1557879448</v>
      </c>
      <c r="I463" s="132">
        <v>-0.0001</v>
      </c>
      <c r="J463" s="132">
        <v>-0.0001</v>
      </c>
    </row>
    <row r="464" spans="1:8" ht="12.75">
      <c r="A464" s="131">
        <v>38375.02925925926</v>
      </c>
      <c r="C464" s="155" t="s">
        <v>803</v>
      </c>
      <c r="D464" s="132">
        <v>32536.539009787393</v>
      </c>
      <c r="F464" s="132">
        <v>200.53574079584337</v>
      </c>
      <c r="G464" s="132">
        <v>142.98164218273465</v>
      </c>
      <c r="H464" s="132">
        <v>32536.539009787393</v>
      </c>
    </row>
    <row r="466" spans="3:8" ht="12.75">
      <c r="C466" s="155" t="s">
        <v>804</v>
      </c>
      <c r="D466" s="132">
        <v>7.522799368140612</v>
      </c>
      <c r="F466" s="132">
        <v>1.2234005539150232</v>
      </c>
      <c r="G466" s="132">
        <v>1.0214798512783279</v>
      </c>
      <c r="H466" s="132">
        <v>7.796709615479517</v>
      </c>
    </row>
    <row r="467" spans="1:10" ht="12.75">
      <c r="A467" s="149" t="s">
        <v>793</v>
      </c>
      <c r="C467" s="150" t="s">
        <v>794</v>
      </c>
      <c r="D467" s="150" t="s">
        <v>795</v>
      </c>
      <c r="F467" s="150" t="s">
        <v>796</v>
      </c>
      <c r="G467" s="150" t="s">
        <v>797</v>
      </c>
      <c r="H467" s="150" t="s">
        <v>798</v>
      </c>
      <c r="I467" s="151" t="s">
        <v>799</v>
      </c>
      <c r="J467" s="150" t="s">
        <v>800</v>
      </c>
    </row>
    <row r="468" spans="1:8" ht="12.75">
      <c r="A468" s="152" t="s">
        <v>631</v>
      </c>
      <c r="C468" s="153">
        <v>259.9399999999441</v>
      </c>
      <c r="D468" s="132">
        <v>4641430.3972091675</v>
      </c>
      <c r="F468" s="132">
        <v>31000</v>
      </c>
      <c r="G468" s="132">
        <v>27100</v>
      </c>
      <c r="H468" s="154" t="s">
        <v>412</v>
      </c>
    </row>
    <row r="470" spans="4:8" ht="12.75">
      <c r="D470" s="132">
        <v>4797345.57649231</v>
      </c>
      <c r="F470" s="132">
        <v>30875</v>
      </c>
      <c r="G470" s="132">
        <v>27125</v>
      </c>
      <c r="H470" s="154" t="s">
        <v>413</v>
      </c>
    </row>
    <row r="472" spans="4:8" ht="12.75">
      <c r="D472" s="132">
        <v>4744145.258842468</v>
      </c>
      <c r="F472" s="132">
        <v>31400</v>
      </c>
      <c r="G472" s="132">
        <v>27100</v>
      </c>
      <c r="H472" s="154" t="s">
        <v>414</v>
      </c>
    </row>
    <row r="474" spans="1:10" ht="12.75">
      <c r="A474" s="149" t="s">
        <v>801</v>
      </c>
      <c r="C474" s="155" t="s">
        <v>802</v>
      </c>
      <c r="D474" s="132">
        <v>4727640.410847981</v>
      </c>
      <c r="F474" s="132">
        <v>31091.666666666664</v>
      </c>
      <c r="G474" s="132">
        <v>27108.333333333336</v>
      </c>
      <c r="H474" s="132">
        <v>4698520.293002863</v>
      </c>
      <c r="I474" s="132">
        <v>-0.0001</v>
      </c>
      <c r="J474" s="132">
        <v>-0.0001</v>
      </c>
    </row>
    <row r="475" spans="1:8" ht="12.75">
      <c r="A475" s="131">
        <v>38375.03003472222</v>
      </c>
      <c r="C475" s="155" t="s">
        <v>803</v>
      </c>
      <c r="D475" s="132">
        <v>79257.13398939765</v>
      </c>
      <c r="F475" s="132">
        <v>274.2413778650722</v>
      </c>
      <c r="G475" s="132">
        <v>14.433756729740642</v>
      </c>
      <c r="H475" s="132">
        <v>79257.13398939765</v>
      </c>
    </row>
    <row r="477" spans="3:8" ht="12.75">
      <c r="C477" s="155" t="s">
        <v>804</v>
      </c>
      <c r="D477" s="132">
        <v>1.6764628250392162</v>
      </c>
      <c r="F477" s="132">
        <v>0.8820414190246226</v>
      </c>
      <c r="G477" s="132">
        <v>0.05324472202793966</v>
      </c>
      <c r="H477" s="132">
        <v>1.6868530738800698</v>
      </c>
    </row>
    <row r="478" spans="1:10" ht="12.75">
      <c r="A478" s="149" t="s">
        <v>793</v>
      </c>
      <c r="C478" s="150" t="s">
        <v>794</v>
      </c>
      <c r="D478" s="150" t="s">
        <v>795</v>
      </c>
      <c r="F478" s="150" t="s">
        <v>796</v>
      </c>
      <c r="G478" s="150" t="s">
        <v>797</v>
      </c>
      <c r="H478" s="150" t="s">
        <v>798</v>
      </c>
      <c r="I478" s="151" t="s">
        <v>799</v>
      </c>
      <c r="J478" s="150" t="s">
        <v>800</v>
      </c>
    </row>
    <row r="479" spans="1:8" ht="12.75">
      <c r="A479" s="152" t="s">
        <v>633</v>
      </c>
      <c r="C479" s="153">
        <v>285.2129999999888</v>
      </c>
      <c r="D479" s="132">
        <v>774111.3109970093</v>
      </c>
      <c r="F479" s="132">
        <v>13125</v>
      </c>
      <c r="G479" s="132">
        <v>12325</v>
      </c>
      <c r="H479" s="154" t="s">
        <v>415</v>
      </c>
    </row>
    <row r="481" spans="4:8" ht="12.75">
      <c r="D481" s="132">
        <v>756339.1502799988</v>
      </c>
      <c r="F481" s="132">
        <v>13175</v>
      </c>
      <c r="G481" s="132">
        <v>12325</v>
      </c>
      <c r="H481" s="154" t="s">
        <v>416</v>
      </c>
    </row>
    <row r="483" spans="4:8" ht="12.75">
      <c r="D483" s="132">
        <v>834069.6944551468</v>
      </c>
      <c r="F483" s="132">
        <v>13225</v>
      </c>
      <c r="G483" s="132">
        <v>12375</v>
      </c>
      <c r="H483" s="154" t="s">
        <v>417</v>
      </c>
    </row>
    <row r="485" spans="1:10" ht="12.75">
      <c r="A485" s="149" t="s">
        <v>801</v>
      </c>
      <c r="C485" s="155" t="s">
        <v>802</v>
      </c>
      <c r="D485" s="132">
        <v>788173.3852440517</v>
      </c>
      <c r="F485" s="132">
        <v>13175</v>
      </c>
      <c r="G485" s="132">
        <v>12341.666666666668</v>
      </c>
      <c r="H485" s="132">
        <v>775459.0980832577</v>
      </c>
      <c r="I485" s="132">
        <v>-0.0001</v>
      </c>
      <c r="J485" s="132">
        <v>-0.0001</v>
      </c>
    </row>
    <row r="486" spans="1:8" ht="12.75">
      <c r="A486" s="131">
        <v>38375.030810185184</v>
      </c>
      <c r="C486" s="155" t="s">
        <v>803</v>
      </c>
      <c r="D486" s="132">
        <v>40728.562748249846</v>
      </c>
      <c r="F486" s="132">
        <v>50</v>
      </c>
      <c r="G486" s="132">
        <v>28.867513459481284</v>
      </c>
      <c r="H486" s="132">
        <v>40728.562748249846</v>
      </c>
    </row>
    <row r="488" spans="3:8" ht="12.75">
      <c r="C488" s="155" t="s">
        <v>804</v>
      </c>
      <c r="D488" s="132">
        <v>5.167462326279714</v>
      </c>
      <c r="F488" s="132">
        <v>0.3795066413662239</v>
      </c>
      <c r="G488" s="132">
        <v>0.23390287745697186</v>
      </c>
      <c r="H488" s="132">
        <v>5.252187104248404</v>
      </c>
    </row>
    <row r="489" spans="1:10" ht="12.75">
      <c r="A489" s="149" t="s">
        <v>793</v>
      </c>
      <c r="C489" s="150" t="s">
        <v>794</v>
      </c>
      <c r="D489" s="150" t="s">
        <v>795</v>
      </c>
      <c r="F489" s="150" t="s">
        <v>796</v>
      </c>
      <c r="G489" s="150" t="s">
        <v>797</v>
      </c>
      <c r="H489" s="150" t="s">
        <v>798</v>
      </c>
      <c r="I489" s="151" t="s">
        <v>799</v>
      </c>
      <c r="J489" s="150" t="s">
        <v>800</v>
      </c>
    </row>
    <row r="490" spans="1:8" ht="12.75">
      <c r="A490" s="152" t="s">
        <v>629</v>
      </c>
      <c r="C490" s="153">
        <v>288.1579999998212</v>
      </c>
      <c r="D490" s="132">
        <v>492428.66586208344</v>
      </c>
      <c r="F490" s="132">
        <v>5440</v>
      </c>
      <c r="G490" s="132">
        <v>4980</v>
      </c>
      <c r="H490" s="154" t="s">
        <v>418</v>
      </c>
    </row>
    <row r="492" spans="4:8" ht="12.75">
      <c r="D492" s="132">
        <v>476553.80011987686</v>
      </c>
      <c r="F492" s="132">
        <v>5440</v>
      </c>
      <c r="G492" s="132">
        <v>4980</v>
      </c>
      <c r="H492" s="154" t="s">
        <v>419</v>
      </c>
    </row>
    <row r="494" spans="4:8" ht="12.75">
      <c r="D494" s="132">
        <v>507988.2335486412</v>
      </c>
      <c r="F494" s="132">
        <v>5440</v>
      </c>
      <c r="G494" s="132">
        <v>4980</v>
      </c>
      <c r="H494" s="154" t="s">
        <v>420</v>
      </c>
    </row>
    <row r="496" spans="1:10" ht="12.75">
      <c r="A496" s="149" t="s">
        <v>801</v>
      </c>
      <c r="C496" s="155" t="s">
        <v>802</v>
      </c>
      <c r="D496" s="132">
        <v>492323.5665102005</v>
      </c>
      <c r="F496" s="132">
        <v>5440</v>
      </c>
      <c r="G496" s="132">
        <v>4980</v>
      </c>
      <c r="H496" s="132">
        <v>487117.12845710316</v>
      </c>
      <c r="I496" s="132">
        <v>-0.0001</v>
      </c>
      <c r="J496" s="132">
        <v>-0.0001</v>
      </c>
    </row>
    <row r="497" spans="1:8" ht="12.75">
      <c r="A497" s="131">
        <v>38375.03134259259</v>
      </c>
      <c r="C497" s="155" t="s">
        <v>803</v>
      </c>
      <c r="D497" s="132">
        <v>15717.480257731755</v>
      </c>
      <c r="H497" s="132">
        <v>15717.480257731755</v>
      </c>
    </row>
    <row r="499" spans="3:8" ht="12.75">
      <c r="C499" s="155" t="s">
        <v>804</v>
      </c>
      <c r="D499" s="132">
        <v>3.192510236538942</v>
      </c>
      <c r="F499" s="132">
        <v>0</v>
      </c>
      <c r="G499" s="132">
        <v>0</v>
      </c>
      <c r="H499" s="132">
        <v>3.2266326391591633</v>
      </c>
    </row>
    <row r="500" spans="1:10" ht="12.75">
      <c r="A500" s="149" t="s">
        <v>793</v>
      </c>
      <c r="C500" s="150" t="s">
        <v>794</v>
      </c>
      <c r="D500" s="150" t="s">
        <v>795</v>
      </c>
      <c r="F500" s="150" t="s">
        <v>796</v>
      </c>
      <c r="G500" s="150" t="s">
        <v>797</v>
      </c>
      <c r="H500" s="150" t="s">
        <v>798</v>
      </c>
      <c r="I500" s="151" t="s">
        <v>799</v>
      </c>
      <c r="J500" s="150" t="s">
        <v>800</v>
      </c>
    </row>
    <row r="501" spans="1:8" ht="12.75">
      <c r="A501" s="152" t="s">
        <v>630</v>
      </c>
      <c r="C501" s="153">
        <v>334.94100000010803</v>
      </c>
      <c r="D501" s="132">
        <v>1540807.905090332</v>
      </c>
      <c r="F501" s="132">
        <v>40300</v>
      </c>
      <c r="H501" s="154" t="s">
        <v>421</v>
      </c>
    </row>
    <row r="503" spans="4:8" ht="12.75">
      <c r="D503" s="132">
        <v>1568494.2529010773</v>
      </c>
      <c r="F503" s="132">
        <v>40000</v>
      </c>
      <c r="H503" s="154" t="s">
        <v>422</v>
      </c>
    </row>
    <row r="505" spans="4:8" ht="12.75">
      <c r="D505" s="132">
        <v>1534494.7860031128</v>
      </c>
      <c r="F505" s="132">
        <v>41100</v>
      </c>
      <c r="H505" s="154" t="s">
        <v>423</v>
      </c>
    </row>
    <row r="507" spans="1:10" ht="12.75">
      <c r="A507" s="149" t="s">
        <v>801</v>
      </c>
      <c r="C507" s="155" t="s">
        <v>802</v>
      </c>
      <c r="D507" s="132">
        <v>1547932.3146648407</v>
      </c>
      <c r="F507" s="132">
        <v>40466.666666666664</v>
      </c>
      <c r="H507" s="132">
        <v>1507465.6479981742</v>
      </c>
      <c r="I507" s="132">
        <v>-0.0001</v>
      </c>
      <c r="J507" s="132">
        <v>-0.0001</v>
      </c>
    </row>
    <row r="508" spans="1:8" ht="12.75">
      <c r="A508" s="131">
        <v>38375.03188657408</v>
      </c>
      <c r="C508" s="155" t="s">
        <v>803</v>
      </c>
      <c r="D508" s="132">
        <v>18084.768347286066</v>
      </c>
      <c r="F508" s="132">
        <v>568.6240703077326</v>
      </c>
      <c r="H508" s="132">
        <v>18084.768347286066</v>
      </c>
    </row>
    <row r="510" spans="3:8" ht="12.75">
      <c r="C510" s="155" t="s">
        <v>804</v>
      </c>
      <c r="D510" s="132">
        <v>1.1683177730676029</v>
      </c>
      <c r="F510" s="132">
        <v>1.4051665658345949</v>
      </c>
      <c r="H510" s="132">
        <v>1.1996802959524535</v>
      </c>
    </row>
    <row r="511" spans="1:10" ht="12.75">
      <c r="A511" s="149" t="s">
        <v>793</v>
      </c>
      <c r="C511" s="150" t="s">
        <v>794</v>
      </c>
      <c r="D511" s="150" t="s">
        <v>795</v>
      </c>
      <c r="F511" s="150" t="s">
        <v>796</v>
      </c>
      <c r="G511" s="150" t="s">
        <v>797</v>
      </c>
      <c r="H511" s="150" t="s">
        <v>798</v>
      </c>
      <c r="I511" s="151" t="s">
        <v>799</v>
      </c>
      <c r="J511" s="150" t="s">
        <v>800</v>
      </c>
    </row>
    <row r="512" spans="1:8" ht="12.75">
      <c r="A512" s="152" t="s">
        <v>634</v>
      </c>
      <c r="C512" s="153">
        <v>393.36599999992177</v>
      </c>
      <c r="D512" s="132">
        <v>4044500.479297638</v>
      </c>
      <c r="F512" s="132">
        <v>15500</v>
      </c>
      <c r="G512" s="132">
        <v>15700</v>
      </c>
      <c r="H512" s="154" t="s">
        <v>424</v>
      </c>
    </row>
    <row r="514" spans="4:8" ht="12.75">
      <c r="D514" s="132">
        <v>4065944.730068207</v>
      </c>
      <c r="F514" s="132">
        <v>16000</v>
      </c>
      <c r="G514" s="132">
        <v>14300</v>
      </c>
      <c r="H514" s="154" t="s">
        <v>425</v>
      </c>
    </row>
    <row r="516" spans="4:8" ht="12.75">
      <c r="D516" s="132">
        <v>3822601.0635643005</v>
      </c>
      <c r="F516" s="132">
        <v>15600</v>
      </c>
      <c r="G516" s="132">
        <v>15100</v>
      </c>
      <c r="H516" s="154" t="s">
        <v>426</v>
      </c>
    </row>
    <row r="518" spans="1:10" ht="12.75">
      <c r="A518" s="149" t="s">
        <v>801</v>
      </c>
      <c r="C518" s="155" t="s">
        <v>802</v>
      </c>
      <c r="D518" s="132">
        <v>3977682.090976715</v>
      </c>
      <c r="F518" s="132">
        <v>15700</v>
      </c>
      <c r="G518" s="132">
        <v>15033.333333333332</v>
      </c>
      <c r="H518" s="132">
        <v>3962315.424310048</v>
      </c>
      <c r="I518" s="132">
        <v>-0.0001</v>
      </c>
      <c r="J518" s="132">
        <v>-0.0001</v>
      </c>
    </row>
    <row r="519" spans="1:8" ht="12.75">
      <c r="A519" s="131">
        <v>38375.03244212963</v>
      </c>
      <c r="C519" s="155" t="s">
        <v>803</v>
      </c>
      <c r="D519" s="132">
        <v>134731.42829437877</v>
      </c>
      <c r="F519" s="132">
        <v>264.575131106459</v>
      </c>
      <c r="G519" s="132">
        <v>702.3769168568492</v>
      </c>
      <c r="H519" s="132">
        <v>134731.42829437877</v>
      </c>
    </row>
    <row r="521" spans="3:8" ht="12.75">
      <c r="C521" s="155" t="s">
        <v>804</v>
      </c>
      <c r="D521" s="132">
        <v>3.38718442582463</v>
      </c>
      <c r="F521" s="132">
        <v>1.6851919178755352</v>
      </c>
      <c r="G521" s="132">
        <v>4.672130267340463</v>
      </c>
      <c r="H521" s="132">
        <v>3.4003206172774445</v>
      </c>
    </row>
    <row r="522" spans="1:10" ht="12.75">
      <c r="A522" s="149" t="s">
        <v>793</v>
      </c>
      <c r="C522" s="150" t="s">
        <v>794</v>
      </c>
      <c r="D522" s="150" t="s">
        <v>795</v>
      </c>
      <c r="F522" s="150" t="s">
        <v>796</v>
      </c>
      <c r="G522" s="150" t="s">
        <v>797</v>
      </c>
      <c r="H522" s="150" t="s">
        <v>798</v>
      </c>
      <c r="I522" s="151" t="s">
        <v>799</v>
      </c>
      <c r="J522" s="150" t="s">
        <v>800</v>
      </c>
    </row>
    <row r="523" spans="1:8" ht="12.75">
      <c r="A523" s="152" t="s">
        <v>628</v>
      </c>
      <c r="C523" s="153">
        <v>396.15199999976903</v>
      </c>
      <c r="D523" s="132">
        <v>4499593.8358306885</v>
      </c>
      <c r="F523" s="132">
        <v>112800</v>
      </c>
      <c r="G523" s="132">
        <v>115400</v>
      </c>
      <c r="H523" s="154" t="s">
        <v>427</v>
      </c>
    </row>
    <row r="525" spans="4:8" ht="12.75">
      <c r="D525" s="132">
        <v>4841310.129333496</v>
      </c>
      <c r="F525" s="132">
        <v>112000</v>
      </c>
      <c r="G525" s="132">
        <v>113600</v>
      </c>
      <c r="H525" s="154" t="s">
        <v>428</v>
      </c>
    </row>
    <row r="527" spans="4:8" ht="12.75">
      <c r="D527" s="132">
        <v>4689125.0701293945</v>
      </c>
      <c r="F527" s="132">
        <v>113500</v>
      </c>
      <c r="G527" s="132">
        <v>114300</v>
      </c>
      <c r="H527" s="154" t="s">
        <v>429</v>
      </c>
    </row>
    <row r="529" spans="1:10" ht="12.75">
      <c r="A529" s="149" t="s">
        <v>801</v>
      </c>
      <c r="C529" s="155" t="s">
        <v>802</v>
      </c>
      <c r="D529" s="132">
        <v>4676676.345097859</v>
      </c>
      <c r="F529" s="132">
        <v>112766.66666666666</v>
      </c>
      <c r="G529" s="132">
        <v>114433.33333333334</v>
      </c>
      <c r="H529" s="132">
        <v>4563085.263052676</v>
      </c>
      <c r="I529" s="132">
        <v>-0.0001</v>
      </c>
      <c r="J529" s="132">
        <v>-0.0001</v>
      </c>
    </row>
    <row r="530" spans="1:8" ht="12.75">
      <c r="A530" s="131">
        <v>38375.03302083333</v>
      </c>
      <c r="C530" s="155" t="s">
        <v>803</v>
      </c>
      <c r="D530" s="132">
        <v>171197.93917425917</v>
      </c>
      <c r="F530" s="132">
        <v>750.5553499465136</v>
      </c>
      <c r="G530" s="132">
        <v>907.3771725877466</v>
      </c>
      <c r="H530" s="132">
        <v>171197.93917425917</v>
      </c>
    </row>
    <row r="532" spans="3:8" ht="12.75">
      <c r="C532" s="155" t="s">
        <v>804</v>
      </c>
      <c r="D532" s="132">
        <v>3.6606753715961253</v>
      </c>
      <c r="F532" s="132">
        <v>0.6655826337095897</v>
      </c>
      <c r="G532" s="132">
        <v>0.7929308237003321</v>
      </c>
      <c r="H532" s="132">
        <v>3.7518023290173805</v>
      </c>
    </row>
    <row r="533" spans="1:10" ht="12.75">
      <c r="A533" s="149" t="s">
        <v>793</v>
      </c>
      <c r="C533" s="150" t="s">
        <v>794</v>
      </c>
      <c r="D533" s="150" t="s">
        <v>795</v>
      </c>
      <c r="F533" s="150" t="s">
        <v>796</v>
      </c>
      <c r="G533" s="150" t="s">
        <v>797</v>
      </c>
      <c r="H533" s="150" t="s">
        <v>798</v>
      </c>
      <c r="I533" s="151" t="s">
        <v>799</v>
      </c>
      <c r="J533" s="150" t="s">
        <v>800</v>
      </c>
    </row>
    <row r="534" spans="1:8" ht="12.75">
      <c r="A534" s="152" t="s">
        <v>635</v>
      </c>
      <c r="C534" s="153">
        <v>589.5920000001788</v>
      </c>
      <c r="D534" s="132">
        <v>495282.8646659851</v>
      </c>
      <c r="F534" s="132">
        <v>4100</v>
      </c>
      <c r="G534" s="132">
        <v>3630</v>
      </c>
      <c r="H534" s="154" t="s">
        <v>430</v>
      </c>
    </row>
    <row r="536" spans="4:8" ht="12.75">
      <c r="D536" s="132">
        <v>465474.07549381256</v>
      </c>
      <c r="F536" s="132">
        <v>4100</v>
      </c>
      <c r="G536" s="132">
        <v>3609.9999999962747</v>
      </c>
      <c r="H536" s="154" t="s">
        <v>431</v>
      </c>
    </row>
    <row r="538" spans="4:8" ht="12.75">
      <c r="D538" s="132">
        <v>470582.8492717743</v>
      </c>
      <c r="F538" s="132">
        <v>4020</v>
      </c>
      <c r="G538" s="132">
        <v>3609.9999999962747</v>
      </c>
      <c r="H538" s="154" t="s">
        <v>432</v>
      </c>
    </row>
    <row r="540" spans="1:10" ht="12.75">
      <c r="A540" s="149" t="s">
        <v>801</v>
      </c>
      <c r="C540" s="155" t="s">
        <v>802</v>
      </c>
      <c r="D540" s="132">
        <v>477113.26314385736</v>
      </c>
      <c r="F540" s="132">
        <v>4073.333333333333</v>
      </c>
      <c r="G540" s="132">
        <v>3616.666666664183</v>
      </c>
      <c r="H540" s="132">
        <v>473268.2631438585</v>
      </c>
      <c r="I540" s="132">
        <v>-0.0001</v>
      </c>
      <c r="J540" s="132">
        <v>-0.0001</v>
      </c>
    </row>
    <row r="541" spans="1:8" ht="12.75">
      <c r="A541" s="131">
        <v>38375.03362268519</v>
      </c>
      <c r="C541" s="155" t="s">
        <v>803</v>
      </c>
      <c r="D541" s="132">
        <v>15941.320741495329</v>
      </c>
      <c r="F541" s="132">
        <v>46.188021535170066</v>
      </c>
      <c r="G541" s="132">
        <v>11.547005385719629</v>
      </c>
      <c r="H541" s="132">
        <v>15941.320741495329</v>
      </c>
    </row>
    <row r="543" spans="3:8" ht="12.75">
      <c r="C543" s="155" t="s">
        <v>804</v>
      </c>
      <c r="D543" s="132">
        <v>3.341202597566181</v>
      </c>
      <c r="F543" s="132">
        <v>1.1339121489812622</v>
      </c>
      <c r="G543" s="132">
        <v>0.3192720383150477</v>
      </c>
      <c r="H543" s="132">
        <v>3.3683477179727292</v>
      </c>
    </row>
    <row r="544" spans="1:10" ht="12.75">
      <c r="A544" s="149" t="s">
        <v>793</v>
      </c>
      <c r="C544" s="150" t="s">
        <v>794</v>
      </c>
      <c r="D544" s="150" t="s">
        <v>795</v>
      </c>
      <c r="F544" s="150" t="s">
        <v>796</v>
      </c>
      <c r="G544" s="150" t="s">
        <v>797</v>
      </c>
      <c r="H544" s="150" t="s">
        <v>798</v>
      </c>
      <c r="I544" s="151" t="s">
        <v>799</v>
      </c>
      <c r="J544" s="150" t="s">
        <v>800</v>
      </c>
    </row>
    <row r="545" spans="1:8" ht="12.75">
      <c r="A545" s="152" t="s">
        <v>636</v>
      </c>
      <c r="C545" s="153">
        <v>766.4900000002235</v>
      </c>
      <c r="D545" s="132">
        <v>26465.972718954086</v>
      </c>
      <c r="F545" s="132">
        <v>1957</v>
      </c>
      <c r="G545" s="132">
        <v>1797</v>
      </c>
      <c r="H545" s="154" t="s">
        <v>433</v>
      </c>
    </row>
    <row r="547" spans="4:8" ht="12.75">
      <c r="D547" s="132">
        <v>26232.243293583393</v>
      </c>
      <c r="F547" s="132">
        <v>1951.0000000018626</v>
      </c>
      <c r="G547" s="132">
        <v>1972</v>
      </c>
      <c r="H547" s="154" t="s">
        <v>434</v>
      </c>
    </row>
    <row r="549" spans="4:8" ht="12.75">
      <c r="D549" s="132">
        <v>26580.057001054287</v>
      </c>
      <c r="F549" s="132">
        <v>1950</v>
      </c>
      <c r="G549" s="132">
        <v>1929</v>
      </c>
      <c r="H549" s="154" t="s">
        <v>435</v>
      </c>
    </row>
    <row r="551" spans="1:10" ht="12.75">
      <c r="A551" s="149" t="s">
        <v>801</v>
      </c>
      <c r="C551" s="155" t="s">
        <v>802</v>
      </c>
      <c r="D551" s="132">
        <v>26426.091004530586</v>
      </c>
      <c r="F551" s="132">
        <v>1952.6666666672877</v>
      </c>
      <c r="G551" s="132">
        <v>1899.3333333333335</v>
      </c>
      <c r="H551" s="132">
        <v>24501.1316549368</v>
      </c>
      <c r="I551" s="132">
        <v>-0.0001</v>
      </c>
      <c r="J551" s="132">
        <v>-0.0001</v>
      </c>
    </row>
    <row r="552" spans="1:8" ht="12.75">
      <c r="A552" s="131">
        <v>38375.03423611111</v>
      </c>
      <c r="C552" s="155" t="s">
        <v>803</v>
      </c>
      <c r="D552" s="132">
        <v>177.3034323841849</v>
      </c>
      <c r="F552" s="132">
        <v>3.7859388967803507</v>
      </c>
      <c r="G552" s="132">
        <v>91.19393254670693</v>
      </c>
      <c r="H552" s="132">
        <v>177.3034323841849</v>
      </c>
    </row>
    <row r="554" spans="3:8" ht="12.75">
      <c r="C554" s="155" t="s">
        <v>804</v>
      </c>
      <c r="D554" s="132">
        <v>0.6709408226657031</v>
      </c>
      <c r="F554" s="132">
        <v>0.19388556999551793</v>
      </c>
      <c r="G554" s="132">
        <v>4.801365349949469</v>
      </c>
      <c r="H554" s="132">
        <v>0.7236540535402556</v>
      </c>
    </row>
    <row r="555" spans="1:16" ht="12.75">
      <c r="A555" s="143" t="s">
        <v>784</v>
      </c>
      <c r="B555" s="138" t="s">
        <v>436</v>
      </c>
      <c r="D555" s="143" t="s">
        <v>785</v>
      </c>
      <c r="E555" s="138" t="s">
        <v>786</v>
      </c>
      <c r="F555" s="139" t="s">
        <v>808</v>
      </c>
      <c r="G555" s="144" t="s">
        <v>788</v>
      </c>
      <c r="H555" s="145">
        <v>1</v>
      </c>
      <c r="I555" s="146" t="s">
        <v>789</v>
      </c>
      <c r="J555" s="145">
        <v>5</v>
      </c>
      <c r="K555" s="144" t="s">
        <v>790</v>
      </c>
      <c r="L555" s="147">
        <v>1</v>
      </c>
      <c r="M555" s="144" t="s">
        <v>791</v>
      </c>
      <c r="N555" s="148">
        <v>1</v>
      </c>
      <c r="O555" s="144" t="s">
        <v>792</v>
      </c>
      <c r="P555" s="148">
        <v>1</v>
      </c>
    </row>
    <row r="557" spans="1:10" ht="12.75">
      <c r="A557" s="149" t="s">
        <v>793</v>
      </c>
      <c r="C557" s="150" t="s">
        <v>794</v>
      </c>
      <c r="D557" s="150" t="s">
        <v>795</v>
      </c>
      <c r="F557" s="150" t="s">
        <v>796</v>
      </c>
      <c r="G557" s="150" t="s">
        <v>797</v>
      </c>
      <c r="H557" s="150" t="s">
        <v>798</v>
      </c>
      <c r="I557" s="151" t="s">
        <v>799</v>
      </c>
      <c r="J557" s="150" t="s">
        <v>800</v>
      </c>
    </row>
    <row r="558" spans="1:8" ht="12.75">
      <c r="A558" s="152" t="s">
        <v>765</v>
      </c>
      <c r="C558" s="153">
        <v>178.2290000000503</v>
      </c>
      <c r="D558" s="132">
        <v>651.9683230808005</v>
      </c>
      <c r="F558" s="132">
        <v>634</v>
      </c>
      <c r="G558" s="132">
        <v>670</v>
      </c>
      <c r="H558" s="154" t="s">
        <v>437</v>
      </c>
    </row>
    <row r="560" spans="4:8" ht="12.75">
      <c r="D560" s="132">
        <v>645.5</v>
      </c>
      <c r="F560" s="132">
        <v>613</v>
      </c>
      <c r="G560" s="132">
        <v>612</v>
      </c>
      <c r="H560" s="154" t="s">
        <v>438</v>
      </c>
    </row>
    <row r="562" spans="4:8" ht="12.75">
      <c r="D562" s="132">
        <v>648.9588813278824</v>
      </c>
      <c r="F562" s="132">
        <v>634</v>
      </c>
      <c r="G562" s="132">
        <v>619</v>
      </c>
      <c r="H562" s="154" t="s">
        <v>439</v>
      </c>
    </row>
    <row r="564" spans="1:8" ht="12.75">
      <c r="A564" s="149" t="s">
        <v>801</v>
      </c>
      <c r="C564" s="155" t="s">
        <v>802</v>
      </c>
      <c r="D564" s="132">
        <v>648.8090681362277</v>
      </c>
      <c r="F564" s="132">
        <v>627</v>
      </c>
      <c r="G564" s="132">
        <v>633.6666666666666</v>
      </c>
      <c r="H564" s="132">
        <v>18.002304851203473</v>
      </c>
    </row>
    <row r="565" spans="1:8" ht="12.75">
      <c r="A565" s="131">
        <v>38375.036574074074</v>
      </c>
      <c r="C565" s="155" t="s">
        <v>803</v>
      </c>
      <c r="D565" s="132">
        <v>3.236762867997558</v>
      </c>
      <c r="F565" s="132">
        <v>12.124355652982139</v>
      </c>
      <c r="G565" s="132">
        <v>31.659648345067467</v>
      </c>
      <c r="H565" s="132">
        <v>3.236762867997558</v>
      </c>
    </row>
    <row r="567" spans="3:8" ht="12.75">
      <c r="C567" s="155" t="s">
        <v>804</v>
      </c>
      <c r="D567" s="132">
        <v>0.4988775630549523</v>
      </c>
      <c r="F567" s="132">
        <v>1.9337090355633393</v>
      </c>
      <c r="G567" s="132">
        <v>4.996262232256834</v>
      </c>
      <c r="H567" s="132">
        <v>17.97971367972461</v>
      </c>
    </row>
    <row r="568" spans="1:10" ht="12.75">
      <c r="A568" s="149" t="s">
        <v>793</v>
      </c>
      <c r="C568" s="150" t="s">
        <v>794</v>
      </c>
      <c r="D568" s="150" t="s">
        <v>795</v>
      </c>
      <c r="F568" s="150" t="s">
        <v>796</v>
      </c>
      <c r="G568" s="150" t="s">
        <v>797</v>
      </c>
      <c r="H568" s="150" t="s">
        <v>798</v>
      </c>
      <c r="I568" s="151" t="s">
        <v>799</v>
      </c>
      <c r="J568" s="150" t="s">
        <v>800</v>
      </c>
    </row>
    <row r="569" spans="1:8" ht="12.75">
      <c r="A569" s="152" t="s">
        <v>629</v>
      </c>
      <c r="C569" s="153">
        <v>212.41200000001118</v>
      </c>
      <c r="D569" s="132">
        <v>425721.74280548096</v>
      </c>
      <c r="F569" s="132">
        <v>4220</v>
      </c>
      <c r="G569" s="132">
        <v>3580</v>
      </c>
      <c r="H569" s="154" t="s">
        <v>440</v>
      </c>
    </row>
    <row r="571" spans="4:8" ht="12.75">
      <c r="D571" s="132">
        <v>411612.4056992531</v>
      </c>
      <c r="F571" s="132">
        <v>4220</v>
      </c>
      <c r="G571" s="132">
        <v>3580</v>
      </c>
      <c r="H571" s="154" t="s">
        <v>441</v>
      </c>
    </row>
    <row r="573" spans="4:8" ht="12.75">
      <c r="D573" s="132">
        <v>408524.5473270416</v>
      </c>
      <c r="F573" s="132">
        <v>4220</v>
      </c>
      <c r="G573" s="132">
        <v>3580</v>
      </c>
      <c r="H573" s="154" t="s">
        <v>442</v>
      </c>
    </row>
    <row r="575" spans="1:10" ht="12.75">
      <c r="A575" s="149" t="s">
        <v>801</v>
      </c>
      <c r="C575" s="155" t="s">
        <v>802</v>
      </c>
      <c r="D575" s="132">
        <v>415286.23194392526</v>
      </c>
      <c r="F575" s="132">
        <v>4220</v>
      </c>
      <c r="G575" s="132">
        <v>3580</v>
      </c>
      <c r="H575" s="132">
        <v>411371.53229728213</v>
      </c>
      <c r="I575" s="132">
        <v>-0.0001</v>
      </c>
      <c r="J575" s="132">
        <v>-0.0001</v>
      </c>
    </row>
    <row r="576" spans="1:8" ht="12.75">
      <c r="A576" s="131">
        <v>38375.03707175926</v>
      </c>
      <c r="C576" s="155" t="s">
        <v>803</v>
      </c>
      <c r="D576" s="132">
        <v>9168.349499114694</v>
      </c>
      <c r="H576" s="132">
        <v>9168.349499114694</v>
      </c>
    </row>
    <row r="578" spans="3:8" ht="12.75">
      <c r="C578" s="155" t="s">
        <v>804</v>
      </c>
      <c r="D578" s="132">
        <v>2.207718145674684</v>
      </c>
      <c r="F578" s="132">
        <v>0</v>
      </c>
      <c r="G578" s="132">
        <v>0</v>
      </c>
      <c r="H578" s="132">
        <v>2.228727264600577</v>
      </c>
    </row>
    <row r="579" spans="1:10" ht="12.75">
      <c r="A579" s="149" t="s">
        <v>793</v>
      </c>
      <c r="C579" s="150" t="s">
        <v>794</v>
      </c>
      <c r="D579" s="150" t="s">
        <v>795</v>
      </c>
      <c r="F579" s="150" t="s">
        <v>796</v>
      </c>
      <c r="G579" s="150" t="s">
        <v>797</v>
      </c>
      <c r="H579" s="150" t="s">
        <v>798</v>
      </c>
      <c r="I579" s="151" t="s">
        <v>799</v>
      </c>
      <c r="J579" s="150" t="s">
        <v>800</v>
      </c>
    </row>
    <row r="580" spans="1:8" ht="12.75">
      <c r="A580" s="152" t="s">
        <v>629</v>
      </c>
      <c r="C580" s="153">
        <v>251.61100000003353</v>
      </c>
      <c r="D580" s="132">
        <v>4166638.1590805054</v>
      </c>
      <c r="F580" s="132">
        <v>33200</v>
      </c>
      <c r="G580" s="132">
        <v>28400</v>
      </c>
      <c r="H580" s="154" t="s">
        <v>443</v>
      </c>
    </row>
    <row r="582" spans="4:8" ht="12.75">
      <c r="D582" s="132">
        <v>4054924.435283661</v>
      </c>
      <c r="F582" s="132">
        <v>35600</v>
      </c>
      <c r="G582" s="132">
        <v>28500</v>
      </c>
      <c r="H582" s="154" t="s">
        <v>444</v>
      </c>
    </row>
    <row r="584" spans="4:8" ht="12.75">
      <c r="D584" s="132">
        <v>4174517.769306183</v>
      </c>
      <c r="F584" s="132">
        <v>34200</v>
      </c>
      <c r="G584" s="132">
        <v>28700</v>
      </c>
      <c r="H584" s="154" t="s">
        <v>445</v>
      </c>
    </row>
    <row r="586" spans="1:10" ht="12.75">
      <c r="A586" s="149" t="s">
        <v>801</v>
      </c>
      <c r="C586" s="155" t="s">
        <v>802</v>
      </c>
      <c r="D586" s="132">
        <v>4132026.7878901167</v>
      </c>
      <c r="F586" s="132">
        <v>34333.333333333336</v>
      </c>
      <c r="G586" s="132">
        <v>28533.333333333336</v>
      </c>
      <c r="H586" s="132">
        <v>4100622.0416323585</v>
      </c>
      <c r="I586" s="132">
        <v>-0.0001</v>
      </c>
      <c r="J586" s="132">
        <v>-0.0001</v>
      </c>
    </row>
    <row r="587" spans="1:8" ht="12.75">
      <c r="A587" s="131">
        <v>38375.03765046296</v>
      </c>
      <c r="C587" s="155" t="s">
        <v>803</v>
      </c>
      <c r="D587" s="132">
        <v>66888.72586181221</v>
      </c>
      <c r="F587" s="132">
        <v>1205.5427546683416</v>
      </c>
      <c r="G587" s="132">
        <v>152.7525231651947</v>
      </c>
      <c r="H587" s="132">
        <v>66888.72586181221</v>
      </c>
    </row>
    <row r="589" spans="3:8" ht="12.75">
      <c r="C589" s="155" t="s">
        <v>804</v>
      </c>
      <c r="D589" s="132">
        <v>1.6187873238829302</v>
      </c>
      <c r="F589" s="132">
        <v>3.5112895767039083</v>
      </c>
      <c r="G589" s="132">
        <v>0.535347627915402</v>
      </c>
      <c r="H589" s="132">
        <v>1.631184858850962</v>
      </c>
    </row>
    <row r="590" spans="1:10" ht="12.75">
      <c r="A590" s="149" t="s">
        <v>793</v>
      </c>
      <c r="C590" s="150" t="s">
        <v>794</v>
      </c>
      <c r="D590" s="150" t="s">
        <v>795</v>
      </c>
      <c r="F590" s="150" t="s">
        <v>796</v>
      </c>
      <c r="G590" s="150" t="s">
        <v>797</v>
      </c>
      <c r="H590" s="150" t="s">
        <v>798</v>
      </c>
      <c r="I590" s="151" t="s">
        <v>799</v>
      </c>
      <c r="J590" s="150" t="s">
        <v>800</v>
      </c>
    </row>
    <row r="591" spans="1:8" ht="12.75">
      <c r="A591" s="152" t="s">
        <v>632</v>
      </c>
      <c r="C591" s="153">
        <v>257.6099999998696</v>
      </c>
      <c r="D591" s="132">
        <v>328992.2753767967</v>
      </c>
      <c r="F591" s="132">
        <v>15972.500000014901</v>
      </c>
      <c r="G591" s="132">
        <v>13610.000000014901</v>
      </c>
      <c r="H591" s="154" t="s">
        <v>446</v>
      </c>
    </row>
    <row r="593" spans="4:8" ht="12.75">
      <c r="D593" s="132">
        <v>318534.8200736046</v>
      </c>
      <c r="F593" s="132">
        <v>16105</v>
      </c>
      <c r="G593" s="132">
        <v>13600</v>
      </c>
      <c r="H593" s="154" t="s">
        <v>447</v>
      </c>
    </row>
    <row r="595" spans="4:8" ht="12.75">
      <c r="D595" s="132">
        <v>330202.9821367264</v>
      </c>
      <c r="F595" s="132">
        <v>15895</v>
      </c>
      <c r="G595" s="132">
        <v>13889.999999985099</v>
      </c>
      <c r="H595" s="154" t="s">
        <v>448</v>
      </c>
    </row>
    <row r="597" spans="1:10" ht="12.75">
      <c r="A597" s="149" t="s">
        <v>801</v>
      </c>
      <c r="C597" s="155" t="s">
        <v>802</v>
      </c>
      <c r="D597" s="132">
        <v>325910.0258623759</v>
      </c>
      <c r="F597" s="132">
        <v>15990.833333338302</v>
      </c>
      <c r="G597" s="132">
        <v>13700</v>
      </c>
      <c r="H597" s="132">
        <v>311064.6091957067</v>
      </c>
      <c r="I597" s="132">
        <v>-0.0001</v>
      </c>
      <c r="J597" s="132">
        <v>-0.0001</v>
      </c>
    </row>
    <row r="598" spans="1:8" ht="12.75">
      <c r="A598" s="131">
        <v>38375.03839120371</v>
      </c>
      <c r="C598" s="155" t="s">
        <v>803</v>
      </c>
      <c r="D598" s="132">
        <v>6415.7383078401435</v>
      </c>
      <c r="F598" s="132">
        <v>106.19361248670889</v>
      </c>
      <c r="G598" s="132">
        <v>164.62077631887558</v>
      </c>
      <c r="H598" s="132">
        <v>6415.7383078401435</v>
      </c>
    </row>
    <row r="600" spans="3:8" ht="12.75">
      <c r="C600" s="155" t="s">
        <v>804</v>
      </c>
      <c r="D600" s="132">
        <v>1.9685611974850252</v>
      </c>
      <c r="F600" s="132">
        <v>0.6640905465840382</v>
      </c>
      <c r="G600" s="132">
        <v>1.2016115059771941</v>
      </c>
      <c r="H600" s="132">
        <v>2.0625098832132567</v>
      </c>
    </row>
    <row r="601" spans="1:10" ht="12.75">
      <c r="A601" s="149" t="s">
        <v>793</v>
      </c>
      <c r="C601" s="150" t="s">
        <v>794</v>
      </c>
      <c r="D601" s="150" t="s">
        <v>795</v>
      </c>
      <c r="F601" s="150" t="s">
        <v>796</v>
      </c>
      <c r="G601" s="150" t="s">
        <v>797</v>
      </c>
      <c r="H601" s="150" t="s">
        <v>798</v>
      </c>
      <c r="I601" s="151" t="s">
        <v>799</v>
      </c>
      <c r="J601" s="150" t="s">
        <v>800</v>
      </c>
    </row>
    <row r="602" spans="1:8" ht="12.75">
      <c r="A602" s="152" t="s">
        <v>631</v>
      </c>
      <c r="C602" s="153">
        <v>259.9399999999441</v>
      </c>
      <c r="D602" s="132">
        <v>3102098.7604255676</v>
      </c>
      <c r="F602" s="132">
        <v>27625</v>
      </c>
      <c r="G602" s="132">
        <v>22950</v>
      </c>
      <c r="H602" s="154" t="s">
        <v>449</v>
      </c>
    </row>
    <row r="604" spans="4:8" ht="12.75">
      <c r="D604" s="132">
        <v>3050317.9242858887</v>
      </c>
      <c r="F604" s="132">
        <v>28150</v>
      </c>
      <c r="G604" s="132">
        <v>22825</v>
      </c>
      <c r="H604" s="154" t="s">
        <v>450</v>
      </c>
    </row>
    <row r="606" spans="4:8" ht="12.75">
      <c r="D606" s="132">
        <v>3196560.023864746</v>
      </c>
      <c r="F606" s="132">
        <v>27925</v>
      </c>
      <c r="G606" s="132">
        <v>22875</v>
      </c>
      <c r="H606" s="154" t="s">
        <v>451</v>
      </c>
    </row>
    <row r="608" spans="1:10" ht="12.75">
      <c r="A608" s="149" t="s">
        <v>801</v>
      </c>
      <c r="C608" s="155" t="s">
        <v>802</v>
      </c>
      <c r="D608" s="132">
        <v>3116325.569525401</v>
      </c>
      <c r="F608" s="132">
        <v>27900</v>
      </c>
      <c r="G608" s="132">
        <v>22883.333333333336</v>
      </c>
      <c r="H608" s="132">
        <v>3090908.5661583976</v>
      </c>
      <c r="I608" s="132">
        <v>-0.0001</v>
      </c>
      <c r="J608" s="132">
        <v>-0.0001</v>
      </c>
    </row>
    <row r="609" spans="1:8" ht="12.75">
      <c r="A609" s="131">
        <v>38375.03917824074</v>
      </c>
      <c r="C609" s="155" t="s">
        <v>803</v>
      </c>
      <c r="D609" s="132">
        <v>74151.80035021628</v>
      </c>
      <c r="F609" s="132">
        <v>263.39134382131846</v>
      </c>
      <c r="G609" s="132">
        <v>62.91528696058958</v>
      </c>
      <c r="H609" s="132">
        <v>74151.80035021628</v>
      </c>
    </row>
    <row r="611" spans="3:8" ht="12.75">
      <c r="C611" s="155" t="s">
        <v>804</v>
      </c>
      <c r="D611" s="132">
        <v>2.379462565636529</v>
      </c>
      <c r="F611" s="132">
        <v>0.9440549957753348</v>
      </c>
      <c r="G611" s="132">
        <v>0.27493934578553353</v>
      </c>
      <c r="H611" s="132">
        <v>2.3990292421486106</v>
      </c>
    </row>
    <row r="612" spans="1:10" ht="12.75">
      <c r="A612" s="149" t="s">
        <v>793</v>
      </c>
      <c r="C612" s="150" t="s">
        <v>794</v>
      </c>
      <c r="D612" s="150" t="s">
        <v>795</v>
      </c>
      <c r="F612" s="150" t="s">
        <v>796</v>
      </c>
      <c r="G612" s="150" t="s">
        <v>797</v>
      </c>
      <c r="H612" s="150" t="s">
        <v>798</v>
      </c>
      <c r="I612" s="151" t="s">
        <v>799</v>
      </c>
      <c r="J612" s="150" t="s">
        <v>800</v>
      </c>
    </row>
    <row r="613" spans="1:8" ht="12.75">
      <c r="A613" s="152" t="s">
        <v>633</v>
      </c>
      <c r="C613" s="153">
        <v>285.2129999999888</v>
      </c>
      <c r="D613" s="132">
        <v>4689127.103759766</v>
      </c>
      <c r="F613" s="132">
        <v>29575</v>
      </c>
      <c r="G613" s="132">
        <v>22825</v>
      </c>
      <c r="H613" s="154" t="s">
        <v>452</v>
      </c>
    </row>
    <row r="615" spans="4:8" ht="12.75">
      <c r="D615" s="132">
        <v>4872187.561393738</v>
      </c>
      <c r="F615" s="132">
        <v>29900</v>
      </c>
      <c r="G615" s="132">
        <v>21975</v>
      </c>
      <c r="H615" s="154" t="s">
        <v>453</v>
      </c>
    </row>
    <row r="617" spans="4:8" ht="12.75">
      <c r="D617" s="132">
        <v>5004986.776252747</v>
      </c>
      <c r="F617" s="132">
        <v>29175</v>
      </c>
      <c r="G617" s="132">
        <v>22400</v>
      </c>
      <c r="H617" s="154" t="s">
        <v>454</v>
      </c>
    </row>
    <row r="619" spans="1:10" ht="12.75">
      <c r="A619" s="149" t="s">
        <v>801</v>
      </c>
      <c r="C619" s="155" t="s">
        <v>802</v>
      </c>
      <c r="D619" s="132">
        <v>4855433.813802083</v>
      </c>
      <c r="F619" s="132">
        <v>29550</v>
      </c>
      <c r="G619" s="132">
        <v>22400</v>
      </c>
      <c r="H619" s="132">
        <v>4829836.729962473</v>
      </c>
      <c r="I619" s="132">
        <v>-0.0001</v>
      </c>
      <c r="J619" s="132">
        <v>-0.0001</v>
      </c>
    </row>
    <row r="620" spans="1:8" ht="12.75">
      <c r="A620" s="131">
        <v>38375.03996527778</v>
      </c>
      <c r="C620" s="155" t="s">
        <v>803</v>
      </c>
      <c r="D620" s="132">
        <v>158594.9217995961</v>
      </c>
      <c r="F620" s="132">
        <v>363.14597615834873</v>
      </c>
      <c r="G620" s="132">
        <v>425</v>
      </c>
      <c r="H620" s="132">
        <v>158594.9217995961</v>
      </c>
    </row>
    <row r="622" spans="3:8" ht="12.75">
      <c r="C622" s="155" t="s">
        <v>804</v>
      </c>
      <c r="D622" s="132">
        <v>3.2663388665452158</v>
      </c>
      <c r="F622" s="132">
        <v>1.2289203930908585</v>
      </c>
      <c r="G622" s="132">
        <v>1.8973214285714286</v>
      </c>
      <c r="H622" s="132">
        <v>3.283649751879467</v>
      </c>
    </row>
    <row r="623" spans="1:10" ht="12.75">
      <c r="A623" s="149" t="s">
        <v>793</v>
      </c>
      <c r="C623" s="150" t="s">
        <v>794</v>
      </c>
      <c r="D623" s="150" t="s">
        <v>795</v>
      </c>
      <c r="F623" s="150" t="s">
        <v>796</v>
      </c>
      <c r="G623" s="150" t="s">
        <v>797</v>
      </c>
      <c r="H623" s="150" t="s">
        <v>798</v>
      </c>
      <c r="I623" s="151" t="s">
        <v>799</v>
      </c>
      <c r="J623" s="150" t="s">
        <v>800</v>
      </c>
    </row>
    <row r="624" spans="1:8" ht="12.75">
      <c r="A624" s="152" t="s">
        <v>629</v>
      </c>
      <c r="C624" s="153">
        <v>288.1579999998212</v>
      </c>
      <c r="D624" s="132">
        <v>428233.3513045311</v>
      </c>
      <c r="F624" s="132">
        <v>5430</v>
      </c>
      <c r="G624" s="132">
        <v>4870</v>
      </c>
      <c r="H624" s="154" t="s">
        <v>455</v>
      </c>
    </row>
    <row r="626" spans="4:8" ht="12.75">
      <c r="D626" s="132">
        <v>412094.93402147293</v>
      </c>
      <c r="F626" s="132">
        <v>5430</v>
      </c>
      <c r="G626" s="132">
        <v>4870</v>
      </c>
      <c r="H626" s="154" t="s">
        <v>456</v>
      </c>
    </row>
    <row r="628" spans="4:8" ht="12.75">
      <c r="D628" s="132">
        <v>399210.34623384476</v>
      </c>
      <c r="F628" s="132">
        <v>5430</v>
      </c>
      <c r="G628" s="132">
        <v>4870</v>
      </c>
      <c r="H628" s="154" t="s">
        <v>457</v>
      </c>
    </row>
    <row r="630" spans="1:10" ht="12.75">
      <c r="A630" s="149" t="s">
        <v>801</v>
      </c>
      <c r="C630" s="155" t="s">
        <v>802</v>
      </c>
      <c r="D630" s="132">
        <v>413179.5438532829</v>
      </c>
      <c r="F630" s="132">
        <v>5430</v>
      </c>
      <c r="G630" s="132">
        <v>4870</v>
      </c>
      <c r="H630" s="132">
        <v>408033.8801364688</v>
      </c>
      <c r="I630" s="132">
        <v>-0.0001</v>
      </c>
      <c r="J630" s="132">
        <v>-0.0001</v>
      </c>
    </row>
    <row r="631" spans="1:8" ht="12.75">
      <c r="A631" s="131">
        <v>38375.040497685186</v>
      </c>
      <c r="C631" s="155" t="s">
        <v>803</v>
      </c>
      <c r="D631" s="132">
        <v>14541.870226994532</v>
      </c>
      <c r="H631" s="132">
        <v>14541.870226994532</v>
      </c>
    </row>
    <row r="633" spans="3:8" ht="12.75">
      <c r="C633" s="155" t="s">
        <v>804</v>
      </c>
      <c r="D633" s="132">
        <v>3.519503916234111</v>
      </c>
      <c r="F633" s="132">
        <v>0</v>
      </c>
      <c r="G633" s="132">
        <v>0</v>
      </c>
      <c r="H633" s="132">
        <v>3.5638879355143103</v>
      </c>
    </row>
    <row r="634" spans="1:10" ht="12.75">
      <c r="A634" s="149" t="s">
        <v>793</v>
      </c>
      <c r="C634" s="150" t="s">
        <v>794</v>
      </c>
      <c r="D634" s="150" t="s">
        <v>795</v>
      </c>
      <c r="F634" s="150" t="s">
        <v>796</v>
      </c>
      <c r="G634" s="150" t="s">
        <v>797</v>
      </c>
      <c r="H634" s="150" t="s">
        <v>798</v>
      </c>
      <c r="I634" s="151" t="s">
        <v>799</v>
      </c>
      <c r="J634" s="150" t="s">
        <v>800</v>
      </c>
    </row>
    <row r="635" spans="1:8" ht="12.75">
      <c r="A635" s="152" t="s">
        <v>630</v>
      </c>
      <c r="C635" s="153">
        <v>334.94100000010803</v>
      </c>
      <c r="D635" s="132">
        <v>36447.24665403366</v>
      </c>
      <c r="F635" s="132">
        <v>33600</v>
      </c>
      <c r="H635" s="154" t="s">
        <v>458</v>
      </c>
    </row>
    <row r="637" spans="4:8" ht="12.75">
      <c r="D637" s="132">
        <v>36333.215180933475</v>
      </c>
      <c r="F637" s="132">
        <v>33700</v>
      </c>
      <c r="H637" s="154" t="s">
        <v>459</v>
      </c>
    </row>
    <row r="639" spans="4:8" ht="12.75">
      <c r="D639" s="132">
        <v>36691.809623003006</v>
      </c>
      <c r="F639" s="132">
        <v>33400</v>
      </c>
      <c r="H639" s="154" t="s">
        <v>460</v>
      </c>
    </row>
    <row r="641" spans="1:10" ht="12.75">
      <c r="A641" s="149" t="s">
        <v>801</v>
      </c>
      <c r="C641" s="155" t="s">
        <v>802</v>
      </c>
      <c r="D641" s="132">
        <v>36490.75715265671</v>
      </c>
      <c r="F641" s="132">
        <v>33566.666666666664</v>
      </c>
      <c r="H641" s="132">
        <v>2924.0904859900475</v>
      </c>
      <c r="I641" s="132">
        <v>-0.0001</v>
      </c>
      <c r="J641" s="132">
        <v>-0.0001</v>
      </c>
    </row>
    <row r="642" spans="1:8" ht="12.75">
      <c r="A642" s="131">
        <v>38375.041030092594</v>
      </c>
      <c r="C642" s="155" t="s">
        <v>803</v>
      </c>
      <c r="D642" s="132">
        <v>183.2139898830523</v>
      </c>
      <c r="F642" s="132">
        <v>152.7525231651947</v>
      </c>
      <c r="H642" s="132">
        <v>183.2139898830523</v>
      </c>
    </row>
    <row r="644" spans="3:8" ht="12.75">
      <c r="C644" s="155" t="s">
        <v>804</v>
      </c>
      <c r="D644" s="132">
        <v>0.5020832785589745</v>
      </c>
      <c r="F644" s="132">
        <v>0.45507206504030207</v>
      </c>
      <c r="H644" s="132">
        <v>6.26567442973705</v>
      </c>
    </row>
    <row r="645" spans="1:10" ht="12.75">
      <c r="A645" s="149" t="s">
        <v>793</v>
      </c>
      <c r="C645" s="150" t="s">
        <v>794</v>
      </c>
      <c r="D645" s="150" t="s">
        <v>795</v>
      </c>
      <c r="F645" s="150" t="s">
        <v>796</v>
      </c>
      <c r="G645" s="150" t="s">
        <v>797</v>
      </c>
      <c r="H645" s="150" t="s">
        <v>798</v>
      </c>
      <c r="I645" s="151" t="s">
        <v>799</v>
      </c>
      <c r="J645" s="150" t="s">
        <v>800</v>
      </c>
    </row>
    <row r="646" spans="1:8" ht="12.75">
      <c r="A646" s="152" t="s">
        <v>634</v>
      </c>
      <c r="C646" s="153">
        <v>393.36599999992177</v>
      </c>
      <c r="D646" s="132">
        <v>220043.55290818214</v>
      </c>
      <c r="F646" s="132">
        <v>8300</v>
      </c>
      <c r="G646" s="132">
        <v>8100</v>
      </c>
      <c r="H646" s="154" t="s">
        <v>461</v>
      </c>
    </row>
    <row r="648" spans="4:8" ht="12.75">
      <c r="D648" s="132">
        <v>213612.6445031166</v>
      </c>
      <c r="F648" s="132">
        <v>8400</v>
      </c>
      <c r="G648" s="132">
        <v>8200</v>
      </c>
      <c r="H648" s="154" t="s">
        <v>462</v>
      </c>
    </row>
    <row r="650" spans="4:8" ht="12.75">
      <c r="D650" s="132">
        <v>217378.19317293167</v>
      </c>
      <c r="F650" s="132">
        <v>8300</v>
      </c>
      <c r="G650" s="132">
        <v>8100</v>
      </c>
      <c r="H650" s="154" t="s">
        <v>463</v>
      </c>
    </row>
    <row r="652" spans="1:10" ht="12.75">
      <c r="A652" s="149" t="s">
        <v>801</v>
      </c>
      <c r="C652" s="155" t="s">
        <v>802</v>
      </c>
      <c r="D652" s="132">
        <v>217011.46352807683</v>
      </c>
      <c r="F652" s="132">
        <v>8333.333333333334</v>
      </c>
      <c r="G652" s="132">
        <v>8133.333333333334</v>
      </c>
      <c r="H652" s="132">
        <v>208778.13019474345</v>
      </c>
      <c r="I652" s="132">
        <v>-0.0001</v>
      </c>
      <c r="J652" s="132">
        <v>-0.0001</v>
      </c>
    </row>
    <row r="653" spans="1:8" ht="12.75">
      <c r="A653" s="131">
        <v>38375.041597222225</v>
      </c>
      <c r="C653" s="155" t="s">
        <v>803</v>
      </c>
      <c r="D653" s="132">
        <v>3231.1010047490972</v>
      </c>
      <c r="F653" s="132">
        <v>57.73502691896257</v>
      </c>
      <c r="G653" s="132">
        <v>57.73502691896257</v>
      </c>
      <c r="H653" s="132">
        <v>3231.1010047490972</v>
      </c>
    </row>
    <row r="655" spans="3:8" ht="12.75">
      <c r="C655" s="155" t="s">
        <v>804</v>
      </c>
      <c r="D655" s="132">
        <v>1.4889079831172412</v>
      </c>
      <c r="F655" s="132">
        <v>0.6928203230275507</v>
      </c>
      <c r="G655" s="132">
        <v>0.7098568883479003</v>
      </c>
      <c r="H655" s="132">
        <v>1.547624265882255</v>
      </c>
    </row>
    <row r="656" spans="1:10" ht="12.75">
      <c r="A656" s="149" t="s">
        <v>793</v>
      </c>
      <c r="C656" s="150" t="s">
        <v>794</v>
      </c>
      <c r="D656" s="150" t="s">
        <v>795</v>
      </c>
      <c r="F656" s="150" t="s">
        <v>796</v>
      </c>
      <c r="G656" s="150" t="s">
        <v>797</v>
      </c>
      <c r="H656" s="150" t="s">
        <v>798</v>
      </c>
      <c r="I656" s="151" t="s">
        <v>799</v>
      </c>
      <c r="J656" s="150" t="s">
        <v>800</v>
      </c>
    </row>
    <row r="657" spans="1:8" ht="12.75">
      <c r="A657" s="152" t="s">
        <v>628</v>
      </c>
      <c r="C657" s="153">
        <v>396.15199999976903</v>
      </c>
      <c r="D657" s="132">
        <v>317415.345515728</v>
      </c>
      <c r="F657" s="132">
        <v>91100</v>
      </c>
      <c r="G657" s="132">
        <v>91500</v>
      </c>
      <c r="H657" s="154" t="s">
        <v>464</v>
      </c>
    </row>
    <row r="659" spans="4:8" ht="12.75">
      <c r="D659" s="132">
        <v>324372.5186252594</v>
      </c>
      <c r="F659" s="132">
        <v>91200</v>
      </c>
      <c r="G659" s="132">
        <v>90800</v>
      </c>
      <c r="H659" s="154" t="s">
        <v>465</v>
      </c>
    </row>
    <row r="661" spans="4:8" ht="12.75">
      <c r="D661" s="132">
        <v>312728.1402373314</v>
      </c>
      <c r="F661" s="132">
        <v>90200</v>
      </c>
      <c r="G661" s="132">
        <v>91800</v>
      </c>
      <c r="H661" s="154" t="s">
        <v>466</v>
      </c>
    </row>
    <row r="663" spans="1:10" ht="12.75">
      <c r="A663" s="149" t="s">
        <v>801</v>
      </c>
      <c r="C663" s="155" t="s">
        <v>802</v>
      </c>
      <c r="D663" s="132">
        <v>318172.0014594396</v>
      </c>
      <c r="F663" s="132">
        <v>90833.33333333334</v>
      </c>
      <c r="G663" s="132">
        <v>91366.66666666666</v>
      </c>
      <c r="H663" s="132">
        <v>227074.85520498065</v>
      </c>
      <c r="I663" s="132">
        <v>-0.0001</v>
      </c>
      <c r="J663" s="132">
        <v>-0.0001</v>
      </c>
    </row>
    <row r="664" spans="1:8" ht="12.75">
      <c r="A664" s="131">
        <v>38375.04216435185</v>
      </c>
      <c r="C664" s="155" t="s">
        <v>803</v>
      </c>
      <c r="D664" s="132">
        <v>5858.948981957181</v>
      </c>
      <c r="F664" s="132">
        <v>550.7570547286101</v>
      </c>
      <c r="G664" s="132">
        <v>513.1601439446883</v>
      </c>
      <c r="H664" s="132">
        <v>5858.948981957181</v>
      </c>
    </row>
    <row r="666" spans="3:8" ht="12.75">
      <c r="C666" s="155" t="s">
        <v>804</v>
      </c>
      <c r="D666" s="132">
        <v>1.8414407789128093</v>
      </c>
      <c r="F666" s="132">
        <v>0.6063380419030571</v>
      </c>
      <c r="G666" s="132">
        <v>0.5616491907457372</v>
      </c>
      <c r="H666" s="132">
        <v>2.5801839559330784</v>
      </c>
    </row>
    <row r="667" spans="1:10" ht="12.75">
      <c r="A667" s="149" t="s">
        <v>793</v>
      </c>
      <c r="C667" s="150" t="s">
        <v>794</v>
      </c>
      <c r="D667" s="150" t="s">
        <v>795</v>
      </c>
      <c r="F667" s="150" t="s">
        <v>796</v>
      </c>
      <c r="G667" s="150" t="s">
        <v>797</v>
      </c>
      <c r="H667" s="150" t="s">
        <v>798</v>
      </c>
      <c r="I667" s="151" t="s">
        <v>799</v>
      </c>
      <c r="J667" s="150" t="s">
        <v>800</v>
      </c>
    </row>
    <row r="668" spans="1:8" ht="12.75">
      <c r="A668" s="152" t="s">
        <v>635</v>
      </c>
      <c r="C668" s="153">
        <v>589.5920000001788</v>
      </c>
      <c r="D668" s="132">
        <v>9764.539321556687</v>
      </c>
      <c r="F668" s="132">
        <v>2120</v>
      </c>
      <c r="G668" s="132">
        <v>2040</v>
      </c>
      <c r="H668" s="154" t="s">
        <v>467</v>
      </c>
    </row>
    <row r="670" spans="4:8" ht="12.75">
      <c r="D670" s="132">
        <v>9681.684021934867</v>
      </c>
      <c r="F670" s="132">
        <v>2070</v>
      </c>
      <c r="G670" s="132">
        <v>2020.0000000018626</v>
      </c>
      <c r="H670" s="154" t="s">
        <v>468</v>
      </c>
    </row>
    <row r="672" spans="4:8" ht="12.75">
      <c r="D672" s="132">
        <v>9641.440814167261</v>
      </c>
      <c r="F672" s="132">
        <v>2070</v>
      </c>
      <c r="G672" s="132">
        <v>2040</v>
      </c>
      <c r="H672" s="154" t="s">
        <v>469</v>
      </c>
    </row>
    <row r="674" spans="1:10" ht="12.75">
      <c r="A674" s="149" t="s">
        <v>801</v>
      </c>
      <c r="C674" s="155" t="s">
        <v>802</v>
      </c>
      <c r="D674" s="132">
        <v>9695.888052552938</v>
      </c>
      <c r="F674" s="132">
        <v>2086.6666666666665</v>
      </c>
      <c r="G674" s="132">
        <v>2033.3333333339542</v>
      </c>
      <c r="H674" s="132">
        <v>7635.888052552627</v>
      </c>
      <c r="I674" s="132">
        <v>-0.0001</v>
      </c>
      <c r="J674" s="132">
        <v>-0.0001</v>
      </c>
    </row>
    <row r="675" spans="1:8" ht="12.75">
      <c r="A675" s="131">
        <v>38375.042766203704</v>
      </c>
      <c r="C675" s="155" t="s">
        <v>803</v>
      </c>
      <c r="D675" s="132">
        <v>62.76644401828189</v>
      </c>
      <c r="F675" s="132">
        <v>28.867513459481284</v>
      </c>
      <c r="G675" s="132">
        <v>11.54700538272572</v>
      </c>
      <c r="H675" s="132">
        <v>62.76644401828189</v>
      </c>
    </row>
    <row r="677" spans="3:8" ht="12.75">
      <c r="C677" s="155" t="s">
        <v>804</v>
      </c>
      <c r="D677" s="132">
        <v>0.6473511624523701</v>
      </c>
      <c r="F677" s="132">
        <v>1.3834271625949497</v>
      </c>
      <c r="G677" s="132">
        <v>0.5678855106256817</v>
      </c>
      <c r="H677" s="132">
        <v>0.8219927215577697</v>
      </c>
    </row>
    <row r="678" spans="1:10" ht="12.75">
      <c r="A678" s="149" t="s">
        <v>793</v>
      </c>
      <c r="C678" s="150" t="s">
        <v>794</v>
      </c>
      <c r="D678" s="150" t="s">
        <v>795</v>
      </c>
      <c r="F678" s="150" t="s">
        <v>796</v>
      </c>
      <c r="G678" s="150" t="s">
        <v>797</v>
      </c>
      <c r="H678" s="150" t="s">
        <v>798</v>
      </c>
      <c r="I678" s="151" t="s">
        <v>799</v>
      </c>
      <c r="J678" s="150" t="s">
        <v>800</v>
      </c>
    </row>
    <row r="679" spans="1:8" ht="12.75">
      <c r="A679" s="152" t="s">
        <v>636</v>
      </c>
      <c r="C679" s="153">
        <v>766.4900000002235</v>
      </c>
      <c r="D679" s="132">
        <v>2013.3517481200397</v>
      </c>
      <c r="F679" s="132">
        <v>1737</v>
      </c>
      <c r="G679" s="132">
        <v>1835</v>
      </c>
      <c r="H679" s="154" t="s">
        <v>470</v>
      </c>
    </row>
    <row r="681" spans="4:8" ht="12.75">
      <c r="D681" s="132">
        <v>2066.9471878930926</v>
      </c>
      <c r="F681" s="132">
        <v>1756</v>
      </c>
      <c r="G681" s="132">
        <v>1703</v>
      </c>
      <c r="H681" s="154" t="s">
        <v>471</v>
      </c>
    </row>
    <row r="683" spans="4:8" ht="12.75">
      <c r="D683" s="132">
        <v>2038.75</v>
      </c>
      <c r="F683" s="132">
        <v>1741</v>
      </c>
      <c r="G683" s="132">
        <v>1562</v>
      </c>
      <c r="H683" s="154" t="s">
        <v>472</v>
      </c>
    </row>
    <row r="685" spans="1:10" ht="12.75">
      <c r="A685" s="149" t="s">
        <v>801</v>
      </c>
      <c r="C685" s="155" t="s">
        <v>802</v>
      </c>
      <c r="D685" s="132">
        <v>2039.682978671044</v>
      </c>
      <c r="F685" s="132">
        <v>1744.6666666666665</v>
      </c>
      <c r="G685" s="132">
        <v>1700</v>
      </c>
      <c r="H685" s="132">
        <v>318.2211900531579</v>
      </c>
      <c r="I685" s="132">
        <v>-0.0001</v>
      </c>
      <c r="J685" s="132">
        <v>-0.0001</v>
      </c>
    </row>
    <row r="686" spans="1:8" ht="12.75">
      <c r="A686" s="131">
        <v>38375.04336805556</v>
      </c>
      <c r="C686" s="155" t="s">
        <v>803</v>
      </c>
      <c r="D686" s="132">
        <v>26.80989794863074</v>
      </c>
      <c r="F686" s="132">
        <v>10.016652800877813</v>
      </c>
      <c r="G686" s="132">
        <v>136.52472303579304</v>
      </c>
      <c r="H686" s="132">
        <v>26.80989794863074</v>
      </c>
    </row>
    <row r="688" spans="3:8" ht="12.75">
      <c r="C688" s="155" t="s">
        <v>804</v>
      </c>
      <c r="D688" s="132">
        <v>1.3144149472727742</v>
      </c>
      <c r="F688" s="132">
        <v>0.5741298892364051</v>
      </c>
      <c r="G688" s="132">
        <v>8.030866060929004</v>
      </c>
      <c r="H688" s="132">
        <v>8.424925425032894</v>
      </c>
    </row>
    <row r="689" spans="1:16" ht="12.75">
      <c r="A689" s="143" t="s">
        <v>784</v>
      </c>
      <c r="B689" s="138" t="s">
        <v>473</v>
      </c>
      <c r="D689" s="143" t="s">
        <v>785</v>
      </c>
      <c r="E689" s="138" t="s">
        <v>786</v>
      </c>
      <c r="F689" s="139" t="s">
        <v>809</v>
      </c>
      <c r="G689" s="144" t="s">
        <v>788</v>
      </c>
      <c r="H689" s="145">
        <v>1</v>
      </c>
      <c r="I689" s="146" t="s">
        <v>789</v>
      </c>
      <c r="J689" s="145">
        <v>6</v>
      </c>
      <c r="K689" s="144" t="s">
        <v>790</v>
      </c>
      <c r="L689" s="147">
        <v>1</v>
      </c>
      <c r="M689" s="144" t="s">
        <v>791</v>
      </c>
      <c r="N689" s="148">
        <v>1</v>
      </c>
      <c r="O689" s="144" t="s">
        <v>792</v>
      </c>
      <c r="P689" s="148">
        <v>1</v>
      </c>
    </row>
    <row r="691" spans="1:10" ht="12.75">
      <c r="A691" s="149" t="s">
        <v>793</v>
      </c>
      <c r="C691" s="150" t="s">
        <v>794</v>
      </c>
      <c r="D691" s="150" t="s">
        <v>795</v>
      </c>
      <c r="F691" s="150" t="s">
        <v>796</v>
      </c>
      <c r="G691" s="150" t="s">
        <v>797</v>
      </c>
      <c r="H691" s="150" t="s">
        <v>798</v>
      </c>
      <c r="I691" s="151" t="s">
        <v>799</v>
      </c>
      <c r="J691" s="150" t="s">
        <v>800</v>
      </c>
    </row>
    <row r="692" spans="1:8" ht="12.75">
      <c r="A692" s="152" t="s">
        <v>765</v>
      </c>
      <c r="C692" s="153">
        <v>178.2290000000503</v>
      </c>
      <c r="D692" s="132">
        <v>563.0321877319366</v>
      </c>
      <c r="F692" s="132">
        <v>556</v>
      </c>
      <c r="G692" s="132">
        <v>556</v>
      </c>
      <c r="H692" s="154" t="s">
        <v>474</v>
      </c>
    </row>
    <row r="694" spans="4:8" ht="12.75">
      <c r="D694" s="132">
        <v>548</v>
      </c>
      <c r="F694" s="132">
        <v>504</v>
      </c>
      <c r="G694" s="132">
        <v>528</v>
      </c>
      <c r="H694" s="154" t="s">
        <v>475</v>
      </c>
    </row>
    <row r="696" spans="4:8" ht="12.75">
      <c r="D696" s="132">
        <v>594.6992996009067</v>
      </c>
      <c r="F696" s="132">
        <v>471</v>
      </c>
      <c r="G696" s="132">
        <v>558</v>
      </c>
      <c r="H696" s="154" t="s">
        <v>476</v>
      </c>
    </row>
    <row r="698" spans="1:8" ht="12.75">
      <c r="A698" s="149" t="s">
        <v>801</v>
      </c>
      <c r="C698" s="155" t="s">
        <v>802</v>
      </c>
      <c r="D698" s="132">
        <v>568.577162444281</v>
      </c>
      <c r="F698" s="132">
        <v>510.33333333333337</v>
      </c>
      <c r="G698" s="132">
        <v>547.3333333333334</v>
      </c>
      <c r="H698" s="132">
        <v>37.11629287906369</v>
      </c>
    </row>
    <row r="699" spans="1:8" ht="12.75">
      <c r="A699" s="131">
        <v>38375.04570601852</v>
      </c>
      <c r="C699" s="155" t="s">
        <v>803</v>
      </c>
      <c r="D699" s="132">
        <v>23.838334761982185</v>
      </c>
      <c r="F699" s="132">
        <v>42.852460061626964</v>
      </c>
      <c r="G699" s="132">
        <v>16.772994167212165</v>
      </c>
      <c r="H699" s="132">
        <v>23.838334761982185</v>
      </c>
    </row>
    <row r="701" spans="3:8" ht="12.75">
      <c r="C701" s="155" t="s">
        <v>804</v>
      </c>
      <c r="D701" s="132">
        <v>4.1926296616456655</v>
      </c>
      <c r="F701" s="132">
        <v>8.396954943493197</v>
      </c>
      <c r="G701" s="132">
        <v>3.0644934532056327</v>
      </c>
      <c r="H701" s="132">
        <v>64.22606600194372</v>
      </c>
    </row>
    <row r="702" spans="1:10" ht="12.75">
      <c r="A702" s="149" t="s">
        <v>793</v>
      </c>
      <c r="C702" s="150" t="s">
        <v>794</v>
      </c>
      <c r="D702" s="150" t="s">
        <v>795</v>
      </c>
      <c r="F702" s="150" t="s">
        <v>796</v>
      </c>
      <c r="G702" s="150" t="s">
        <v>797</v>
      </c>
      <c r="H702" s="150" t="s">
        <v>798</v>
      </c>
      <c r="I702" s="151" t="s">
        <v>799</v>
      </c>
      <c r="J702" s="150" t="s">
        <v>800</v>
      </c>
    </row>
    <row r="703" spans="1:8" ht="12.75">
      <c r="A703" s="152" t="s">
        <v>629</v>
      </c>
      <c r="C703" s="153">
        <v>212.41200000001118</v>
      </c>
      <c r="D703" s="132">
        <v>438781.0471019745</v>
      </c>
      <c r="F703" s="132">
        <v>4410</v>
      </c>
      <c r="G703" s="132">
        <v>3950</v>
      </c>
      <c r="H703" s="154" t="s">
        <v>477</v>
      </c>
    </row>
    <row r="705" spans="4:8" ht="12.75">
      <c r="D705" s="132">
        <v>453851.2057390213</v>
      </c>
      <c r="F705" s="132">
        <v>4410</v>
      </c>
      <c r="G705" s="132">
        <v>3950</v>
      </c>
      <c r="H705" s="154" t="s">
        <v>478</v>
      </c>
    </row>
    <row r="707" spans="4:8" ht="12.75">
      <c r="D707" s="132">
        <v>450964.7281675339</v>
      </c>
      <c r="F707" s="132">
        <v>4410</v>
      </c>
      <c r="G707" s="132">
        <v>3950</v>
      </c>
      <c r="H707" s="154" t="s">
        <v>479</v>
      </c>
    </row>
    <row r="709" spans="1:10" ht="12.75">
      <c r="A709" s="149" t="s">
        <v>801</v>
      </c>
      <c r="C709" s="155" t="s">
        <v>802</v>
      </c>
      <c r="D709" s="132">
        <v>447865.6603361765</v>
      </c>
      <c r="F709" s="132">
        <v>4410</v>
      </c>
      <c r="G709" s="132">
        <v>3950</v>
      </c>
      <c r="H709" s="132">
        <v>443675.09496515186</v>
      </c>
      <c r="I709" s="132">
        <v>-0.0001</v>
      </c>
      <c r="J709" s="132">
        <v>-0.0001</v>
      </c>
    </row>
    <row r="710" spans="1:8" ht="12.75">
      <c r="A710" s="131">
        <v>38375.04620370371</v>
      </c>
      <c r="C710" s="155" t="s">
        <v>803</v>
      </c>
      <c r="D710" s="132">
        <v>7998.786558219836</v>
      </c>
      <c r="H710" s="132">
        <v>7998.786558219836</v>
      </c>
    </row>
    <row r="712" spans="3:8" ht="12.75">
      <c r="C712" s="155" t="s">
        <v>804</v>
      </c>
      <c r="D712" s="132">
        <v>1.7859789813346694</v>
      </c>
      <c r="F712" s="132">
        <v>0</v>
      </c>
      <c r="G712" s="132">
        <v>0</v>
      </c>
      <c r="H712" s="132">
        <v>1.8028477705849357</v>
      </c>
    </row>
    <row r="713" spans="1:10" ht="12.75">
      <c r="A713" s="149" t="s">
        <v>793</v>
      </c>
      <c r="C713" s="150" t="s">
        <v>794</v>
      </c>
      <c r="D713" s="150" t="s">
        <v>795</v>
      </c>
      <c r="F713" s="150" t="s">
        <v>796</v>
      </c>
      <c r="G713" s="150" t="s">
        <v>797</v>
      </c>
      <c r="H713" s="150" t="s">
        <v>798</v>
      </c>
      <c r="I713" s="151" t="s">
        <v>799</v>
      </c>
      <c r="J713" s="150" t="s">
        <v>800</v>
      </c>
    </row>
    <row r="714" spans="1:8" ht="12.75">
      <c r="A714" s="152" t="s">
        <v>629</v>
      </c>
      <c r="C714" s="153">
        <v>251.61100000003353</v>
      </c>
      <c r="D714" s="132">
        <v>4342748.181045532</v>
      </c>
      <c r="F714" s="132">
        <v>33000</v>
      </c>
      <c r="G714" s="132">
        <v>29200</v>
      </c>
      <c r="H714" s="154" t="s">
        <v>480</v>
      </c>
    </row>
    <row r="716" spans="4:8" ht="12.75">
      <c r="D716" s="132">
        <v>4149071.08934021</v>
      </c>
      <c r="F716" s="132">
        <v>33200</v>
      </c>
      <c r="G716" s="132">
        <v>28900</v>
      </c>
      <c r="H716" s="154" t="s">
        <v>481</v>
      </c>
    </row>
    <row r="718" spans="4:8" ht="12.75">
      <c r="D718" s="132">
        <v>4591839.407600403</v>
      </c>
      <c r="F718" s="132">
        <v>33200</v>
      </c>
      <c r="G718" s="132">
        <v>28700</v>
      </c>
      <c r="H718" s="154" t="s">
        <v>482</v>
      </c>
    </row>
    <row r="720" spans="1:10" ht="12.75">
      <c r="A720" s="149" t="s">
        <v>801</v>
      </c>
      <c r="C720" s="155" t="s">
        <v>802</v>
      </c>
      <c r="D720" s="132">
        <v>4361219.559328715</v>
      </c>
      <c r="F720" s="132">
        <v>33133.333333333336</v>
      </c>
      <c r="G720" s="132">
        <v>28933.333333333336</v>
      </c>
      <c r="H720" s="132">
        <v>4330206.926981142</v>
      </c>
      <c r="I720" s="132">
        <v>-0.0001</v>
      </c>
      <c r="J720" s="132">
        <v>-0.0001</v>
      </c>
    </row>
    <row r="721" spans="1:8" ht="12.75">
      <c r="A721" s="131">
        <v>38375.04678240741</v>
      </c>
      <c r="C721" s="155" t="s">
        <v>803</v>
      </c>
      <c r="D721" s="132">
        <v>221961.34748081706</v>
      </c>
      <c r="F721" s="132">
        <v>115.47005383792514</v>
      </c>
      <c r="G721" s="132">
        <v>251.66114784235833</v>
      </c>
      <c r="H721" s="132">
        <v>221961.34748081706</v>
      </c>
    </row>
    <row r="723" spans="3:8" ht="12.75">
      <c r="C723" s="155" t="s">
        <v>804</v>
      </c>
      <c r="D723" s="132">
        <v>5.089433000593569</v>
      </c>
      <c r="F723" s="132">
        <v>0.3485011685249249</v>
      </c>
      <c r="G723" s="132">
        <v>0.8697965939252015</v>
      </c>
      <c r="H723" s="132">
        <v>5.125883155786281</v>
      </c>
    </row>
    <row r="724" spans="1:10" ht="12.75">
      <c r="A724" s="149" t="s">
        <v>793</v>
      </c>
      <c r="C724" s="150" t="s">
        <v>794</v>
      </c>
      <c r="D724" s="150" t="s">
        <v>795</v>
      </c>
      <c r="F724" s="150" t="s">
        <v>796</v>
      </c>
      <c r="G724" s="150" t="s">
        <v>797</v>
      </c>
      <c r="H724" s="150" t="s">
        <v>798</v>
      </c>
      <c r="I724" s="151" t="s">
        <v>799</v>
      </c>
      <c r="J724" s="150" t="s">
        <v>800</v>
      </c>
    </row>
    <row r="725" spans="1:8" ht="12.75">
      <c r="A725" s="152" t="s">
        <v>632</v>
      </c>
      <c r="C725" s="153">
        <v>257.6099999998696</v>
      </c>
      <c r="D725" s="132">
        <v>278019.0731921196</v>
      </c>
      <c r="F725" s="132">
        <v>14435.000000014901</v>
      </c>
      <c r="G725" s="132">
        <v>12950</v>
      </c>
      <c r="H725" s="154" t="s">
        <v>483</v>
      </c>
    </row>
    <row r="727" spans="4:8" ht="12.75">
      <c r="D727" s="132">
        <v>268917.7072048187</v>
      </c>
      <c r="F727" s="132">
        <v>14464.999999985099</v>
      </c>
      <c r="G727" s="132">
        <v>12877.499999985099</v>
      </c>
      <c r="H727" s="154" t="s">
        <v>484</v>
      </c>
    </row>
    <row r="729" spans="4:8" ht="12.75">
      <c r="D729" s="132">
        <v>254914.2428150177</v>
      </c>
      <c r="F729" s="132">
        <v>14447.500000014901</v>
      </c>
      <c r="G729" s="132">
        <v>12947.500000014901</v>
      </c>
      <c r="H729" s="154" t="s">
        <v>485</v>
      </c>
    </row>
    <row r="731" spans="1:10" ht="12.75">
      <c r="A731" s="149" t="s">
        <v>801</v>
      </c>
      <c r="C731" s="155" t="s">
        <v>802</v>
      </c>
      <c r="D731" s="132">
        <v>267283.6744039853</v>
      </c>
      <c r="F731" s="132">
        <v>14449.166666671634</v>
      </c>
      <c r="G731" s="132">
        <v>12925</v>
      </c>
      <c r="H731" s="132">
        <v>253596.5910706495</v>
      </c>
      <c r="I731" s="132">
        <v>-0.0001</v>
      </c>
      <c r="J731" s="132">
        <v>-0.0001</v>
      </c>
    </row>
    <row r="732" spans="1:8" ht="12.75">
      <c r="A732" s="131">
        <v>38375.047534722224</v>
      </c>
      <c r="C732" s="155" t="s">
        <v>803</v>
      </c>
      <c r="D732" s="132">
        <v>11638.764714707053</v>
      </c>
      <c r="F732" s="132">
        <v>15.069284418165637</v>
      </c>
      <c r="G732" s="132">
        <v>41.15519409524456</v>
      </c>
      <c r="H732" s="132">
        <v>11638.764714707053</v>
      </c>
    </row>
    <row r="734" spans="3:8" ht="12.75">
      <c r="C734" s="155" t="s">
        <v>804</v>
      </c>
      <c r="D734" s="132">
        <v>4.354461506360343</v>
      </c>
      <c r="F734" s="132">
        <v>0.10429171983270398</v>
      </c>
      <c r="G734" s="132">
        <v>0.31841542820305263</v>
      </c>
      <c r="H734" s="132">
        <v>4.589479955377085</v>
      </c>
    </row>
    <row r="735" spans="1:10" ht="12.75">
      <c r="A735" s="149" t="s">
        <v>793</v>
      </c>
      <c r="C735" s="150" t="s">
        <v>794</v>
      </c>
      <c r="D735" s="150" t="s">
        <v>795</v>
      </c>
      <c r="F735" s="150" t="s">
        <v>796</v>
      </c>
      <c r="G735" s="150" t="s">
        <v>797</v>
      </c>
      <c r="H735" s="150" t="s">
        <v>798</v>
      </c>
      <c r="I735" s="151" t="s">
        <v>799</v>
      </c>
      <c r="J735" s="150" t="s">
        <v>800</v>
      </c>
    </row>
    <row r="736" spans="1:8" ht="12.75">
      <c r="A736" s="152" t="s">
        <v>631</v>
      </c>
      <c r="C736" s="153">
        <v>259.9399999999441</v>
      </c>
      <c r="D736" s="132">
        <v>2183693.233608246</v>
      </c>
      <c r="F736" s="132">
        <v>24075</v>
      </c>
      <c r="G736" s="132">
        <v>21975</v>
      </c>
      <c r="H736" s="154" t="s">
        <v>486</v>
      </c>
    </row>
    <row r="738" spans="4:8" ht="12.75">
      <c r="D738" s="132">
        <v>2170745.0880126953</v>
      </c>
      <c r="F738" s="132">
        <v>24200</v>
      </c>
      <c r="G738" s="132">
        <v>21925</v>
      </c>
      <c r="H738" s="154" t="s">
        <v>487</v>
      </c>
    </row>
    <row r="740" spans="4:8" ht="12.75">
      <c r="D740" s="132">
        <v>2267194.9414863586</v>
      </c>
      <c r="F740" s="132">
        <v>24450</v>
      </c>
      <c r="G740" s="132">
        <v>21825</v>
      </c>
      <c r="H740" s="154" t="s">
        <v>488</v>
      </c>
    </row>
    <row r="742" spans="1:10" ht="12.75">
      <c r="A742" s="149" t="s">
        <v>801</v>
      </c>
      <c r="C742" s="155" t="s">
        <v>802</v>
      </c>
      <c r="D742" s="132">
        <v>2207211.087702433</v>
      </c>
      <c r="F742" s="132">
        <v>24241.666666666664</v>
      </c>
      <c r="G742" s="132">
        <v>21908.333333333336</v>
      </c>
      <c r="H742" s="132">
        <v>2184124.303190649</v>
      </c>
      <c r="I742" s="132">
        <v>-0.0001</v>
      </c>
      <c r="J742" s="132">
        <v>-0.0001</v>
      </c>
    </row>
    <row r="743" spans="1:8" ht="12.75">
      <c r="A743" s="131">
        <v>38375.048310185186</v>
      </c>
      <c r="C743" s="155" t="s">
        <v>803</v>
      </c>
      <c r="D743" s="132">
        <v>52349.40930583648</v>
      </c>
      <c r="F743" s="132">
        <v>190.94065395649332</v>
      </c>
      <c r="G743" s="132">
        <v>76.37626158259735</v>
      </c>
      <c r="H743" s="132">
        <v>52349.40930583648</v>
      </c>
    </row>
    <row r="745" spans="3:8" ht="12.75">
      <c r="C745" s="155" t="s">
        <v>804</v>
      </c>
      <c r="D745" s="132">
        <v>2.3717445783732862</v>
      </c>
      <c r="F745" s="132">
        <v>0.7876548117834034</v>
      </c>
      <c r="G745" s="132">
        <v>0.34861739786655316</v>
      </c>
      <c r="H745" s="132">
        <v>2.3968145599296964</v>
      </c>
    </row>
    <row r="746" spans="1:10" ht="12.75">
      <c r="A746" s="149" t="s">
        <v>793</v>
      </c>
      <c r="C746" s="150" t="s">
        <v>794</v>
      </c>
      <c r="D746" s="150" t="s">
        <v>795</v>
      </c>
      <c r="F746" s="150" t="s">
        <v>796</v>
      </c>
      <c r="G746" s="150" t="s">
        <v>797</v>
      </c>
      <c r="H746" s="150" t="s">
        <v>798</v>
      </c>
      <c r="I746" s="151" t="s">
        <v>799</v>
      </c>
      <c r="J746" s="150" t="s">
        <v>800</v>
      </c>
    </row>
    <row r="747" spans="1:8" ht="12.75">
      <c r="A747" s="152" t="s">
        <v>633</v>
      </c>
      <c r="C747" s="153">
        <v>285.2129999999888</v>
      </c>
      <c r="D747" s="132">
        <v>1943069.2241249084</v>
      </c>
      <c r="F747" s="132">
        <v>16525</v>
      </c>
      <c r="G747" s="132">
        <v>15550</v>
      </c>
      <c r="H747" s="154" t="s">
        <v>489</v>
      </c>
    </row>
    <row r="749" spans="4:8" ht="12.75">
      <c r="D749" s="132">
        <v>2037312.9211597443</v>
      </c>
      <c r="F749" s="132">
        <v>16525</v>
      </c>
      <c r="G749" s="132">
        <v>15350</v>
      </c>
      <c r="H749" s="154" t="s">
        <v>490</v>
      </c>
    </row>
    <row r="751" spans="4:8" ht="12.75">
      <c r="D751" s="132">
        <v>1968377.3210544586</v>
      </c>
      <c r="F751" s="132">
        <v>16800</v>
      </c>
      <c r="G751" s="132">
        <v>15625</v>
      </c>
      <c r="H751" s="154" t="s">
        <v>491</v>
      </c>
    </row>
    <row r="753" spans="1:10" ht="12.75">
      <c r="A753" s="149" t="s">
        <v>801</v>
      </c>
      <c r="C753" s="155" t="s">
        <v>802</v>
      </c>
      <c r="D753" s="132">
        <v>1982919.822113037</v>
      </c>
      <c r="F753" s="132">
        <v>16616.666666666668</v>
      </c>
      <c r="G753" s="132">
        <v>15508.333333333332</v>
      </c>
      <c r="H753" s="132">
        <v>1966915.9035225145</v>
      </c>
      <c r="I753" s="132">
        <v>-0.0001</v>
      </c>
      <c r="J753" s="132">
        <v>-0.0001</v>
      </c>
    </row>
    <row r="754" spans="1:8" ht="12.75">
      <c r="A754" s="131">
        <v>38375.049097222225</v>
      </c>
      <c r="C754" s="155" t="s">
        <v>803</v>
      </c>
      <c r="D754" s="132">
        <v>48775.83275022068</v>
      </c>
      <c r="F754" s="132">
        <v>158.77132402714707</v>
      </c>
      <c r="G754" s="132">
        <v>142.15601757693315</v>
      </c>
      <c r="H754" s="132">
        <v>48775.83275022068</v>
      </c>
    </row>
    <row r="756" spans="3:8" ht="12.75">
      <c r="C756" s="155" t="s">
        <v>804</v>
      </c>
      <c r="D756" s="132">
        <v>2.459798535789723</v>
      </c>
      <c r="F756" s="132">
        <v>0.955494427445218</v>
      </c>
      <c r="G756" s="132">
        <v>0.9166427785723796</v>
      </c>
      <c r="H756" s="132">
        <v>2.479812820816025</v>
      </c>
    </row>
    <row r="757" spans="1:10" ht="12.75">
      <c r="A757" s="149" t="s">
        <v>793</v>
      </c>
      <c r="C757" s="150" t="s">
        <v>794</v>
      </c>
      <c r="D757" s="150" t="s">
        <v>795</v>
      </c>
      <c r="F757" s="150" t="s">
        <v>796</v>
      </c>
      <c r="G757" s="150" t="s">
        <v>797</v>
      </c>
      <c r="H757" s="150" t="s">
        <v>798</v>
      </c>
      <c r="I757" s="151" t="s">
        <v>799</v>
      </c>
      <c r="J757" s="150" t="s">
        <v>800</v>
      </c>
    </row>
    <row r="758" spans="1:8" ht="12.75">
      <c r="A758" s="152" t="s">
        <v>629</v>
      </c>
      <c r="C758" s="153">
        <v>288.1579999998212</v>
      </c>
      <c r="D758" s="132">
        <v>451034.4066147804</v>
      </c>
      <c r="F758" s="132">
        <v>5150</v>
      </c>
      <c r="G758" s="132">
        <v>4820</v>
      </c>
      <c r="H758" s="154" t="s">
        <v>492</v>
      </c>
    </row>
    <row r="760" spans="4:8" ht="12.75">
      <c r="D760" s="132">
        <v>447077.3892607689</v>
      </c>
      <c r="F760" s="132">
        <v>5150</v>
      </c>
      <c r="G760" s="132">
        <v>4820</v>
      </c>
      <c r="H760" s="154" t="s">
        <v>493</v>
      </c>
    </row>
    <row r="762" spans="4:8" ht="12.75">
      <c r="D762" s="132">
        <v>451639.61810112</v>
      </c>
      <c r="F762" s="132">
        <v>5150</v>
      </c>
      <c r="G762" s="132">
        <v>4820</v>
      </c>
      <c r="H762" s="154" t="s">
        <v>494</v>
      </c>
    </row>
    <row r="764" spans="1:10" ht="12.75">
      <c r="A764" s="149" t="s">
        <v>801</v>
      </c>
      <c r="C764" s="155" t="s">
        <v>802</v>
      </c>
      <c r="D764" s="132">
        <v>449917.13799222314</v>
      </c>
      <c r="F764" s="132">
        <v>5150</v>
      </c>
      <c r="G764" s="132">
        <v>4820</v>
      </c>
      <c r="H764" s="132">
        <v>444934.6933019576</v>
      </c>
      <c r="I764" s="132">
        <v>-0.0001</v>
      </c>
      <c r="J764" s="132">
        <v>-0.0001</v>
      </c>
    </row>
    <row r="765" spans="1:8" ht="12.75">
      <c r="A765" s="131">
        <v>38375.049629629626</v>
      </c>
      <c r="C765" s="155" t="s">
        <v>803</v>
      </c>
      <c r="D765" s="132">
        <v>2477.841778477122</v>
      </c>
      <c r="H765" s="132">
        <v>2477.841778477122</v>
      </c>
    </row>
    <row r="767" spans="3:8" ht="12.75">
      <c r="C767" s="155" t="s">
        <v>804</v>
      </c>
      <c r="D767" s="132">
        <v>0.550732917073266</v>
      </c>
      <c r="F767" s="132">
        <v>0</v>
      </c>
      <c r="G767" s="132">
        <v>0</v>
      </c>
      <c r="H767" s="132">
        <v>0.5569001059657804</v>
      </c>
    </row>
    <row r="768" spans="1:10" ht="12.75">
      <c r="A768" s="149" t="s">
        <v>793</v>
      </c>
      <c r="C768" s="150" t="s">
        <v>794</v>
      </c>
      <c r="D768" s="150" t="s">
        <v>795</v>
      </c>
      <c r="F768" s="150" t="s">
        <v>796</v>
      </c>
      <c r="G768" s="150" t="s">
        <v>797</v>
      </c>
      <c r="H768" s="150" t="s">
        <v>798</v>
      </c>
      <c r="I768" s="151" t="s">
        <v>799</v>
      </c>
      <c r="J768" s="150" t="s">
        <v>800</v>
      </c>
    </row>
    <row r="769" spans="1:8" ht="12.75">
      <c r="A769" s="152" t="s">
        <v>630</v>
      </c>
      <c r="C769" s="153">
        <v>334.94100000010803</v>
      </c>
      <c r="D769" s="132">
        <v>125962.37516355515</v>
      </c>
      <c r="F769" s="132">
        <v>33300</v>
      </c>
      <c r="H769" s="154" t="s">
        <v>495</v>
      </c>
    </row>
    <row r="771" spans="4:8" ht="12.75">
      <c r="D771" s="132">
        <v>123186.9929703474</v>
      </c>
      <c r="F771" s="132">
        <v>33800</v>
      </c>
      <c r="H771" s="154" t="s">
        <v>496</v>
      </c>
    </row>
    <row r="773" spans="4:8" ht="12.75">
      <c r="D773" s="132">
        <v>124482.27675902843</v>
      </c>
      <c r="F773" s="132">
        <v>33400</v>
      </c>
      <c r="H773" s="154" t="s">
        <v>497</v>
      </c>
    </row>
    <row r="775" spans="1:10" ht="12.75">
      <c r="A775" s="149" t="s">
        <v>801</v>
      </c>
      <c r="C775" s="155" t="s">
        <v>802</v>
      </c>
      <c r="D775" s="132">
        <v>124543.881630977</v>
      </c>
      <c r="F775" s="132">
        <v>33500</v>
      </c>
      <c r="H775" s="132">
        <v>91043.881630977</v>
      </c>
      <c r="I775" s="132">
        <v>-0.0001</v>
      </c>
      <c r="J775" s="132">
        <v>-0.0001</v>
      </c>
    </row>
    <row r="776" spans="1:8" ht="12.75">
      <c r="A776" s="131">
        <v>38375.05017361111</v>
      </c>
      <c r="C776" s="155" t="s">
        <v>803</v>
      </c>
      <c r="D776" s="132">
        <v>1388.7162956432667</v>
      </c>
      <c r="F776" s="132">
        <v>264.575131106459</v>
      </c>
      <c r="H776" s="132">
        <v>1388.7162956432667</v>
      </c>
    </row>
    <row r="778" spans="3:8" ht="12.75">
      <c r="C778" s="155" t="s">
        <v>804</v>
      </c>
      <c r="D778" s="132">
        <v>1.1150417647637059</v>
      </c>
      <c r="F778" s="132">
        <v>0.7897765107655493</v>
      </c>
      <c r="H778" s="132">
        <v>1.5253263270035782</v>
      </c>
    </row>
    <row r="779" spans="1:10" ht="12.75">
      <c r="A779" s="149" t="s">
        <v>793</v>
      </c>
      <c r="C779" s="150" t="s">
        <v>794</v>
      </c>
      <c r="D779" s="150" t="s">
        <v>795</v>
      </c>
      <c r="F779" s="150" t="s">
        <v>796</v>
      </c>
      <c r="G779" s="150" t="s">
        <v>797</v>
      </c>
      <c r="H779" s="150" t="s">
        <v>798</v>
      </c>
      <c r="I779" s="151" t="s">
        <v>799</v>
      </c>
      <c r="J779" s="150" t="s">
        <v>800</v>
      </c>
    </row>
    <row r="780" spans="1:8" ht="12.75">
      <c r="A780" s="152" t="s">
        <v>634</v>
      </c>
      <c r="C780" s="153">
        <v>393.36599999992177</v>
      </c>
      <c r="D780" s="132">
        <v>4239027.57359314</v>
      </c>
      <c r="F780" s="132">
        <v>15900</v>
      </c>
      <c r="G780" s="132">
        <v>15100</v>
      </c>
      <c r="H780" s="154" t="s">
        <v>498</v>
      </c>
    </row>
    <row r="782" spans="4:8" ht="12.75">
      <c r="D782" s="132">
        <v>3948275.316761017</v>
      </c>
      <c r="F782" s="132">
        <v>16000</v>
      </c>
      <c r="G782" s="132">
        <v>15300</v>
      </c>
      <c r="H782" s="154" t="s">
        <v>499</v>
      </c>
    </row>
    <row r="784" spans="4:8" ht="12.75">
      <c r="D784" s="132">
        <v>3970744.0985069275</v>
      </c>
      <c r="F784" s="132">
        <v>15600</v>
      </c>
      <c r="G784" s="132">
        <v>15300</v>
      </c>
      <c r="H784" s="154" t="s">
        <v>500</v>
      </c>
    </row>
    <row r="786" spans="1:10" ht="12.75">
      <c r="A786" s="149" t="s">
        <v>801</v>
      </c>
      <c r="C786" s="155" t="s">
        <v>802</v>
      </c>
      <c r="D786" s="132">
        <v>4052682.3296203613</v>
      </c>
      <c r="F786" s="132">
        <v>15833.333333333332</v>
      </c>
      <c r="G786" s="132">
        <v>15233.333333333332</v>
      </c>
      <c r="H786" s="132">
        <v>4037148.9962870283</v>
      </c>
      <c r="I786" s="132">
        <v>-0.0001</v>
      </c>
      <c r="J786" s="132">
        <v>-0.0001</v>
      </c>
    </row>
    <row r="787" spans="1:8" ht="12.75">
      <c r="A787" s="131">
        <v>38375.050729166665</v>
      </c>
      <c r="C787" s="155" t="s">
        <v>803</v>
      </c>
      <c r="D787" s="132">
        <v>161770.28157776696</v>
      </c>
      <c r="F787" s="132">
        <v>208.16659994661327</v>
      </c>
      <c r="G787" s="132">
        <v>115.47005383792514</v>
      </c>
      <c r="H787" s="132">
        <v>161770.28157776696</v>
      </c>
    </row>
    <row r="789" spans="3:8" ht="12.75">
      <c r="C789" s="155" t="s">
        <v>804</v>
      </c>
      <c r="D789" s="132">
        <v>3.991684233314209</v>
      </c>
      <c r="F789" s="132">
        <v>1.3147364207154524</v>
      </c>
      <c r="G789" s="132">
        <v>0.7580091061570579</v>
      </c>
      <c r="H789" s="132">
        <v>4.00704263643842</v>
      </c>
    </row>
    <row r="790" spans="1:10" ht="12.75">
      <c r="A790" s="149" t="s">
        <v>793</v>
      </c>
      <c r="C790" s="150" t="s">
        <v>794</v>
      </c>
      <c r="D790" s="150" t="s">
        <v>795</v>
      </c>
      <c r="F790" s="150" t="s">
        <v>796</v>
      </c>
      <c r="G790" s="150" t="s">
        <v>797</v>
      </c>
      <c r="H790" s="150" t="s">
        <v>798</v>
      </c>
      <c r="I790" s="151" t="s">
        <v>799</v>
      </c>
      <c r="J790" s="150" t="s">
        <v>800</v>
      </c>
    </row>
    <row r="791" spans="1:8" ht="12.75">
      <c r="A791" s="152" t="s">
        <v>628</v>
      </c>
      <c r="C791" s="153">
        <v>396.15199999976903</v>
      </c>
      <c r="D791" s="132">
        <v>5709280.301277161</v>
      </c>
      <c r="F791" s="132">
        <v>112900</v>
      </c>
      <c r="G791" s="132">
        <v>114000</v>
      </c>
      <c r="H791" s="154" t="s">
        <v>501</v>
      </c>
    </row>
    <row r="793" spans="4:8" ht="12.75">
      <c r="D793" s="132">
        <v>5762223.796173096</v>
      </c>
      <c r="F793" s="132">
        <v>112000</v>
      </c>
      <c r="G793" s="132">
        <v>113700</v>
      </c>
      <c r="H793" s="154" t="s">
        <v>502</v>
      </c>
    </row>
    <row r="795" spans="4:8" ht="12.75">
      <c r="D795" s="132">
        <v>5733548.597198486</v>
      </c>
      <c r="F795" s="132">
        <v>113500</v>
      </c>
      <c r="G795" s="132">
        <v>114700</v>
      </c>
      <c r="H795" s="154" t="s">
        <v>503</v>
      </c>
    </row>
    <row r="797" spans="1:10" ht="12.75">
      <c r="A797" s="149" t="s">
        <v>801</v>
      </c>
      <c r="C797" s="155" t="s">
        <v>802</v>
      </c>
      <c r="D797" s="132">
        <v>5735017.564882914</v>
      </c>
      <c r="F797" s="132">
        <v>112800</v>
      </c>
      <c r="G797" s="132">
        <v>114133.33333333334</v>
      </c>
      <c r="H797" s="132">
        <v>5621558.0325801</v>
      </c>
      <c r="I797" s="132">
        <v>-0.0001</v>
      </c>
      <c r="J797" s="132">
        <v>-0.0001</v>
      </c>
    </row>
    <row r="798" spans="1:8" ht="12.75">
      <c r="A798" s="131">
        <v>38375.0512962963</v>
      </c>
      <c r="C798" s="155" t="s">
        <v>803</v>
      </c>
      <c r="D798" s="132">
        <v>26502.298249397165</v>
      </c>
      <c r="F798" s="132">
        <v>754.983443527075</v>
      </c>
      <c r="G798" s="132">
        <v>513.1601439446883</v>
      </c>
      <c r="H798" s="132">
        <v>26502.298249397165</v>
      </c>
    </row>
    <row r="800" spans="3:8" ht="12.75">
      <c r="C800" s="155" t="s">
        <v>804</v>
      </c>
      <c r="D800" s="132">
        <v>0.46211363696038205</v>
      </c>
      <c r="F800" s="132">
        <v>0.6693115634105274</v>
      </c>
      <c r="G800" s="132">
        <v>0.4496146121010704</v>
      </c>
      <c r="H800" s="132">
        <v>0.4714404457945893</v>
      </c>
    </row>
    <row r="801" spans="1:10" ht="12.75">
      <c r="A801" s="149" t="s">
        <v>793</v>
      </c>
      <c r="C801" s="150" t="s">
        <v>794</v>
      </c>
      <c r="D801" s="150" t="s">
        <v>795</v>
      </c>
      <c r="F801" s="150" t="s">
        <v>796</v>
      </c>
      <c r="G801" s="150" t="s">
        <v>797</v>
      </c>
      <c r="H801" s="150" t="s">
        <v>798</v>
      </c>
      <c r="I801" s="151" t="s">
        <v>799</v>
      </c>
      <c r="J801" s="150" t="s">
        <v>800</v>
      </c>
    </row>
    <row r="802" spans="1:8" ht="12.75">
      <c r="A802" s="152" t="s">
        <v>635</v>
      </c>
      <c r="C802" s="153">
        <v>589.5920000001788</v>
      </c>
      <c r="D802" s="132">
        <v>198472.263982296</v>
      </c>
      <c r="F802" s="132">
        <v>2830</v>
      </c>
      <c r="G802" s="132">
        <v>2690</v>
      </c>
      <c r="H802" s="154" t="s">
        <v>504</v>
      </c>
    </row>
    <row r="804" spans="4:8" ht="12.75">
      <c r="D804" s="132">
        <v>193771.15528821945</v>
      </c>
      <c r="F804" s="132">
        <v>2760</v>
      </c>
      <c r="G804" s="132">
        <v>2680</v>
      </c>
      <c r="H804" s="154" t="s">
        <v>505</v>
      </c>
    </row>
    <row r="806" spans="4:8" ht="12.75">
      <c r="D806" s="132">
        <v>193305.01709461212</v>
      </c>
      <c r="F806" s="132">
        <v>2900</v>
      </c>
      <c r="G806" s="132">
        <v>2720</v>
      </c>
      <c r="H806" s="154" t="s">
        <v>283</v>
      </c>
    </row>
    <row r="808" spans="1:10" ht="12.75">
      <c r="A808" s="149" t="s">
        <v>801</v>
      </c>
      <c r="C808" s="155" t="s">
        <v>802</v>
      </c>
      <c r="D808" s="132">
        <v>195182.81212170917</v>
      </c>
      <c r="F808" s="132">
        <v>2830</v>
      </c>
      <c r="G808" s="132">
        <v>2696.666666666667</v>
      </c>
      <c r="H808" s="132">
        <v>192419.47878837585</v>
      </c>
      <c r="I808" s="132">
        <v>-0.0001</v>
      </c>
      <c r="J808" s="132">
        <v>-0.0001</v>
      </c>
    </row>
    <row r="809" spans="1:8" ht="12.75">
      <c r="A809" s="131">
        <v>38375.05189814815</v>
      </c>
      <c r="C809" s="155" t="s">
        <v>803</v>
      </c>
      <c r="D809" s="132">
        <v>2858.267195563945</v>
      </c>
      <c r="F809" s="132">
        <v>70</v>
      </c>
      <c r="G809" s="132">
        <v>20.816659994661325</v>
      </c>
      <c r="H809" s="132">
        <v>2858.267195563945</v>
      </c>
    </row>
    <row r="811" spans="3:8" ht="12.75">
      <c r="C811" s="155" t="s">
        <v>804</v>
      </c>
      <c r="D811" s="132">
        <v>1.4644051719992794</v>
      </c>
      <c r="F811" s="132">
        <v>2.4734982332155475</v>
      </c>
      <c r="G811" s="132">
        <v>0.7719404200739676</v>
      </c>
      <c r="H811" s="132">
        <v>1.4854354733532384</v>
      </c>
    </row>
    <row r="812" spans="1:10" ht="12.75">
      <c r="A812" s="149" t="s">
        <v>793</v>
      </c>
      <c r="C812" s="150" t="s">
        <v>794</v>
      </c>
      <c r="D812" s="150" t="s">
        <v>795</v>
      </c>
      <c r="F812" s="150" t="s">
        <v>796</v>
      </c>
      <c r="G812" s="150" t="s">
        <v>797</v>
      </c>
      <c r="H812" s="150" t="s">
        <v>798</v>
      </c>
      <c r="I812" s="151" t="s">
        <v>799</v>
      </c>
      <c r="J812" s="150" t="s">
        <v>800</v>
      </c>
    </row>
    <row r="813" spans="1:8" ht="12.75">
      <c r="A813" s="152" t="s">
        <v>636</v>
      </c>
      <c r="C813" s="153">
        <v>766.4900000002235</v>
      </c>
      <c r="D813" s="132">
        <v>5480.062321960926</v>
      </c>
      <c r="F813" s="132">
        <v>1962</v>
      </c>
      <c r="G813" s="132">
        <v>1785</v>
      </c>
      <c r="H813" s="154" t="s">
        <v>284</v>
      </c>
    </row>
    <row r="815" spans="4:8" ht="12.75">
      <c r="D815" s="132">
        <v>5660.393267832696</v>
      </c>
      <c r="F815" s="132">
        <v>1807.9999999981374</v>
      </c>
      <c r="G815" s="132">
        <v>1831</v>
      </c>
      <c r="H815" s="154" t="s">
        <v>285</v>
      </c>
    </row>
    <row r="817" spans="4:8" ht="12.75">
      <c r="D817" s="132">
        <v>5653.081102885306</v>
      </c>
      <c r="F817" s="132">
        <v>1832.9999999981374</v>
      </c>
      <c r="G817" s="132">
        <v>1760.9999999981374</v>
      </c>
      <c r="H817" s="154" t="s">
        <v>286</v>
      </c>
    </row>
    <row r="819" spans="1:10" ht="12.75">
      <c r="A819" s="149" t="s">
        <v>801</v>
      </c>
      <c r="C819" s="155" t="s">
        <v>802</v>
      </c>
      <c r="D819" s="132">
        <v>5597.845564226309</v>
      </c>
      <c r="F819" s="132">
        <v>1867.666666665425</v>
      </c>
      <c r="G819" s="132">
        <v>1792.3333333327123</v>
      </c>
      <c r="H819" s="132">
        <v>3769.3154829264154</v>
      </c>
      <c r="I819" s="132">
        <v>-0.0001</v>
      </c>
      <c r="J819" s="132">
        <v>-0.0001</v>
      </c>
    </row>
    <row r="820" spans="1:8" ht="12.75">
      <c r="A820" s="131">
        <v>38375.0525</v>
      </c>
      <c r="C820" s="155" t="s">
        <v>803</v>
      </c>
      <c r="D820" s="132">
        <v>102.06878101539245</v>
      </c>
      <c r="F820" s="132">
        <v>82.6458307085661</v>
      </c>
      <c r="G820" s="132">
        <v>35.57152419270424</v>
      </c>
      <c r="H820" s="132">
        <v>102.06878101539245</v>
      </c>
    </row>
    <row r="822" spans="3:8" ht="12.75">
      <c r="C822" s="155" t="s">
        <v>804</v>
      </c>
      <c r="D822" s="132">
        <v>1.8233582874753642</v>
      </c>
      <c r="F822" s="132">
        <v>4.425084635478551</v>
      </c>
      <c r="G822" s="132">
        <v>1.9846489227850046</v>
      </c>
      <c r="H822" s="132">
        <v>2.7078863915139424</v>
      </c>
    </row>
    <row r="823" spans="1:16" ht="12.75">
      <c r="A823" s="143" t="s">
        <v>784</v>
      </c>
      <c r="B823" s="138" t="s">
        <v>287</v>
      </c>
      <c r="D823" s="143" t="s">
        <v>785</v>
      </c>
      <c r="E823" s="138" t="s">
        <v>786</v>
      </c>
      <c r="F823" s="139" t="s">
        <v>810</v>
      </c>
      <c r="G823" s="144" t="s">
        <v>788</v>
      </c>
      <c r="H823" s="145">
        <v>1</v>
      </c>
      <c r="I823" s="146" t="s">
        <v>789</v>
      </c>
      <c r="J823" s="145">
        <v>7</v>
      </c>
      <c r="K823" s="144" t="s">
        <v>790</v>
      </c>
      <c r="L823" s="147">
        <v>1</v>
      </c>
      <c r="M823" s="144" t="s">
        <v>791</v>
      </c>
      <c r="N823" s="148">
        <v>1</v>
      </c>
      <c r="O823" s="144" t="s">
        <v>792</v>
      </c>
      <c r="P823" s="148">
        <v>1</v>
      </c>
    </row>
    <row r="825" spans="1:10" ht="12.75">
      <c r="A825" s="149" t="s">
        <v>793</v>
      </c>
      <c r="C825" s="150" t="s">
        <v>794</v>
      </c>
      <c r="D825" s="150" t="s">
        <v>795</v>
      </c>
      <c r="F825" s="150" t="s">
        <v>796</v>
      </c>
      <c r="G825" s="150" t="s">
        <v>797</v>
      </c>
      <c r="H825" s="150" t="s">
        <v>798</v>
      </c>
      <c r="I825" s="151" t="s">
        <v>799</v>
      </c>
      <c r="J825" s="150" t="s">
        <v>800</v>
      </c>
    </row>
    <row r="826" spans="1:8" ht="12.75">
      <c r="A826" s="152" t="s">
        <v>765</v>
      </c>
      <c r="C826" s="153">
        <v>178.2290000000503</v>
      </c>
      <c r="D826" s="132">
        <v>893.5187366940081</v>
      </c>
      <c r="F826" s="132">
        <v>466.00000000046566</v>
      </c>
      <c r="G826" s="132">
        <v>508.99999999953434</v>
      </c>
      <c r="H826" s="154" t="s">
        <v>288</v>
      </c>
    </row>
    <row r="828" spans="4:8" ht="12.75">
      <c r="D828" s="132">
        <v>773.25</v>
      </c>
      <c r="F828" s="132">
        <v>489</v>
      </c>
      <c r="G828" s="132">
        <v>467</v>
      </c>
      <c r="H828" s="154" t="s">
        <v>289</v>
      </c>
    </row>
    <row r="830" spans="4:8" ht="12.75">
      <c r="D830" s="132">
        <v>835.5774332107976</v>
      </c>
      <c r="F830" s="132">
        <v>568</v>
      </c>
      <c r="G830" s="132">
        <v>563</v>
      </c>
      <c r="H830" s="154" t="s">
        <v>290</v>
      </c>
    </row>
    <row r="832" spans="1:8" ht="12.75">
      <c r="A832" s="149" t="s">
        <v>801</v>
      </c>
      <c r="C832" s="155" t="s">
        <v>802</v>
      </c>
      <c r="D832" s="132">
        <v>834.1153899682686</v>
      </c>
      <c r="F832" s="132">
        <v>507.6666666668219</v>
      </c>
      <c r="G832" s="132">
        <v>512.9999999998448</v>
      </c>
      <c r="H832" s="132">
        <v>323.40331267360466</v>
      </c>
    </row>
    <row r="833" spans="1:8" ht="12.75">
      <c r="A833" s="131">
        <v>38375.05483796296</v>
      </c>
      <c r="C833" s="155" t="s">
        <v>803</v>
      </c>
      <c r="D833" s="132">
        <v>60.147696833093576</v>
      </c>
      <c r="F833" s="132">
        <v>53.50077881035015</v>
      </c>
      <c r="G833" s="132">
        <v>48.12483766208295</v>
      </c>
      <c r="H833" s="132">
        <v>60.147696833093576</v>
      </c>
    </row>
    <row r="835" spans="3:8" ht="12.75">
      <c r="C835" s="155" t="s">
        <v>804</v>
      </c>
      <c r="D835" s="132">
        <v>7.2109563684446245</v>
      </c>
      <c r="F835" s="132">
        <v>10.538564440643558</v>
      </c>
      <c r="G835" s="132">
        <v>9.381059973118425</v>
      </c>
      <c r="H835" s="132">
        <v>18.598355204171252</v>
      </c>
    </row>
    <row r="836" spans="1:10" ht="12.75">
      <c r="A836" s="149" t="s">
        <v>793</v>
      </c>
      <c r="C836" s="150" t="s">
        <v>794</v>
      </c>
      <c r="D836" s="150" t="s">
        <v>795</v>
      </c>
      <c r="F836" s="150" t="s">
        <v>796</v>
      </c>
      <c r="G836" s="150" t="s">
        <v>797</v>
      </c>
      <c r="H836" s="150" t="s">
        <v>798</v>
      </c>
      <c r="I836" s="151" t="s">
        <v>799</v>
      </c>
      <c r="J836" s="150" t="s">
        <v>800</v>
      </c>
    </row>
    <row r="837" spans="1:8" ht="12.75">
      <c r="A837" s="152" t="s">
        <v>629</v>
      </c>
      <c r="C837" s="153">
        <v>212.41200000001118</v>
      </c>
      <c r="D837" s="132">
        <v>492931.06475925446</v>
      </c>
      <c r="F837" s="132">
        <v>4480</v>
      </c>
      <c r="G837" s="132">
        <v>3880</v>
      </c>
      <c r="H837" s="154" t="s">
        <v>291</v>
      </c>
    </row>
    <row r="839" spans="4:8" ht="12.75">
      <c r="D839" s="132">
        <v>486470.96983766556</v>
      </c>
      <c r="F839" s="132">
        <v>4480</v>
      </c>
      <c r="G839" s="132">
        <v>3880</v>
      </c>
      <c r="H839" s="154" t="s">
        <v>292</v>
      </c>
    </row>
    <row r="841" spans="4:8" ht="12.75">
      <c r="D841" s="132">
        <v>476802.8042860031</v>
      </c>
      <c r="F841" s="132">
        <v>4480</v>
      </c>
      <c r="G841" s="132">
        <v>3880</v>
      </c>
      <c r="H841" s="154" t="s">
        <v>293</v>
      </c>
    </row>
    <row r="843" spans="1:10" ht="12.75">
      <c r="A843" s="149" t="s">
        <v>801</v>
      </c>
      <c r="C843" s="155" t="s">
        <v>802</v>
      </c>
      <c r="D843" s="132">
        <v>485401.61296097434</v>
      </c>
      <c r="F843" s="132">
        <v>4480</v>
      </c>
      <c r="G843" s="132">
        <v>3880</v>
      </c>
      <c r="H843" s="132">
        <v>481207.8320422465</v>
      </c>
      <c r="I843" s="132">
        <v>-0.0001</v>
      </c>
      <c r="J843" s="132">
        <v>-0.0001</v>
      </c>
    </row>
    <row r="844" spans="1:8" ht="12.75">
      <c r="A844" s="131">
        <v>38375.055347222224</v>
      </c>
      <c r="C844" s="155" t="s">
        <v>803</v>
      </c>
      <c r="D844" s="132">
        <v>8117.1324721586825</v>
      </c>
      <c r="H844" s="132">
        <v>8117.1324721586825</v>
      </c>
    </row>
    <row r="846" spans="3:8" ht="12.75">
      <c r="C846" s="155" t="s">
        <v>804</v>
      </c>
      <c r="D846" s="132">
        <v>1.6722508239401526</v>
      </c>
      <c r="F846" s="132">
        <v>0</v>
      </c>
      <c r="G846" s="132">
        <v>0</v>
      </c>
      <c r="H846" s="132">
        <v>1.6868246798289974</v>
      </c>
    </row>
    <row r="847" spans="1:10" ht="12.75">
      <c r="A847" s="149" t="s">
        <v>793</v>
      </c>
      <c r="C847" s="150" t="s">
        <v>794</v>
      </c>
      <c r="D847" s="150" t="s">
        <v>795</v>
      </c>
      <c r="F847" s="150" t="s">
        <v>796</v>
      </c>
      <c r="G847" s="150" t="s">
        <v>797</v>
      </c>
      <c r="H847" s="150" t="s">
        <v>798</v>
      </c>
      <c r="I847" s="151" t="s">
        <v>799</v>
      </c>
      <c r="J847" s="150" t="s">
        <v>800</v>
      </c>
    </row>
    <row r="848" spans="1:8" ht="12.75">
      <c r="A848" s="152" t="s">
        <v>629</v>
      </c>
      <c r="C848" s="153">
        <v>251.61100000003353</v>
      </c>
      <c r="D848" s="132">
        <v>4804605.556373596</v>
      </c>
      <c r="F848" s="132">
        <v>35600</v>
      </c>
      <c r="G848" s="132">
        <v>29500</v>
      </c>
      <c r="H848" s="154" t="s">
        <v>294</v>
      </c>
    </row>
    <row r="850" spans="4:8" ht="12.75">
      <c r="D850" s="132">
        <v>4953195.241981506</v>
      </c>
      <c r="F850" s="132">
        <v>35700</v>
      </c>
      <c r="G850" s="132">
        <v>30200</v>
      </c>
      <c r="H850" s="154" t="s">
        <v>295</v>
      </c>
    </row>
    <row r="852" spans="4:8" ht="12.75">
      <c r="D852" s="132">
        <v>4673204.358612061</v>
      </c>
      <c r="F852" s="132">
        <v>35700</v>
      </c>
      <c r="G852" s="132">
        <v>29600</v>
      </c>
      <c r="H852" s="154" t="s">
        <v>296</v>
      </c>
    </row>
    <row r="854" spans="1:10" ht="12.75">
      <c r="A854" s="149" t="s">
        <v>801</v>
      </c>
      <c r="C854" s="155" t="s">
        <v>802</v>
      </c>
      <c r="D854" s="132">
        <v>4810335.052322388</v>
      </c>
      <c r="F854" s="132">
        <v>35666.666666666664</v>
      </c>
      <c r="G854" s="132">
        <v>29766.666666666664</v>
      </c>
      <c r="H854" s="132">
        <v>4777647.465611909</v>
      </c>
      <c r="I854" s="132">
        <v>-0.0001</v>
      </c>
      <c r="J854" s="132">
        <v>-0.0001</v>
      </c>
    </row>
    <row r="855" spans="1:8" ht="12.75">
      <c r="A855" s="131">
        <v>38375.055925925924</v>
      </c>
      <c r="C855" s="155" t="s">
        <v>803</v>
      </c>
      <c r="D855" s="132">
        <v>140083.34674533346</v>
      </c>
      <c r="F855" s="132">
        <v>57.73502691896257</v>
      </c>
      <c r="G855" s="132">
        <v>378.5938897200183</v>
      </c>
      <c r="H855" s="132">
        <v>140083.34674533346</v>
      </c>
    </row>
    <row r="857" spans="3:8" ht="12.75">
      <c r="C857" s="155" t="s">
        <v>804</v>
      </c>
      <c r="D857" s="132">
        <v>2.9121328394308508</v>
      </c>
      <c r="F857" s="132">
        <v>0.16187390724942777</v>
      </c>
      <c r="G857" s="132">
        <v>1.2718719699440704</v>
      </c>
      <c r="H857" s="132">
        <v>2.932056995699493</v>
      </c>
    </row>
    <row r="858" spans="1:10" ht="12.75">
      <c r="A858" s="149" t="s">
        <v>793</v>
      </c>
      <c r="C858" s="150" t="s">
        <v>794</v>
      </c>
      <c r="D858" s="150" t="s">
        <v>795</v>
      </c>
      <c r="F858" s="150" t="s">
        <v>796</v>
      </c>
      <c r="G858" s="150" t="s">
        <v>797</v>
      </c>
      <c r="H858" s="150" t="s">
        <v>798</v>
      </c>
      <c r="I858" s="151" t="s">
        <v>799</v>
      </c>
      <c r="J858" s="150" t="s">
        <v>800</v>
      </c>
    </row>
    <row r="859" spans="1:8" ht="12.75">
      <c r="A859" s="152" t="s">
        <v>632</v>
      </c>
      <c r="C859" s="153">
        <v>257.6099999998696</v>
      </c>
      <c r="D859" s="132">
        <v>439502.6343755722</v>
      </c>
      <c r="F859" s="132">
        <v>17627.5</v>
      </c>
      <c r="G859" s="132">
        <v>14030</v>
      </c>
      <c r="H859" s="154" t="s">
        <v>297</v>
      </c>
    </row>
    <row r="861" spans="4:8" ht="12.75">
      <c r="D861" s="132">
        <v>472367.17184734344</v>
      </c>
      <c r="F861" s="132">
        <v>17035</v>
      </c>
      <c r="G861" s="132">
        <v>13802.499999985099</v>
      </c>
      <c r="H861" s="154" t="s">
        <v>298</v>
      </c>
    </row>
    <row r="863" spans="4:8" ht="12.75">
      <c r="D863" s="132">
        <v>444823.31784915924</v>
      </c>
      <c r="F863" s="132">
        <v>16922.5</v>
      </c>
      <c r="G863" s="132">
        <v>13912.5</v>
      </c>
      <c r="H863" s="154" t="s">
        <v>299</v>
      </c>
    </row>
    <row r="865" spans="1:10" ht="12.75">
      <c r="A865" s="149" t="s">
        <v>801</v>
      </c>
      <c r="C865" s="155" t="s">
        <v>802</v>
      </c>
      <c r="D865" s="132">
        <v>452231.04135735834</v>
      </c>
      <c r="F865" s="132">
        <v>17195</v>
      </c>
      <c r="G865" s="132">
        <v>13914.999999995034</v>
      </c>
      <c r="H865" s="132">
        <v>436676.0413573608</v>
      </c>
      <c r="I865" s="132">
        <v>-0.0001</v>
      </c>
      <c r="J865" s="132">
        <v>-0.0001</v>
      </c>
    </row>
    <row r="866" spans="1:8" ht="12.75">
      <c r="A866" s="131">
        <v>38375.056666666664</v>
      </c>
      <c r="C866" s="155" t="s">
        <v>803</v>
      </c>
      <c r="D866" s="132">
        <v>17640.15962197775</v>
      </c>
      <c r="F866" s="132">
        <v>378.7561880682611</v>
      </c>
      <c r="G866" s="132">
        <v>113.77060253742762</v>
      </c>
      <c r="H866" s="132">
        <v>17640.15962197775</v>
      </c>
    </row>
    <row r="868" spans="3:8" ht="12.75">
      <c r="C868" s="155" t="s">
        <v>804</v>
      </c>
      <c r="D868" s="132">
        <v>3.9006963274859072</v>
      </c>
      <c r="F868" s="132">
        <v>2.2027111838805538</v>
      </c>
      <c r="G868" s="132">
        <v>0.8176112291589522</v>
      </c>
      <c r="H868" s="132">
        <v>4.0396444849928566</v>
      </c>
    </row>
    <row r="869" spans="1:10" ht="12.75">
      <c r="A869" s="149" t="s">
        <v>793</v>
      </c>
      <c r="C869" s="150" t="s">
        <v>794</v>
      </c>
      <c r="D869" s="150" t="s">
        <v>795</v>
      </c>
      <c r="F869" s="150" t="s">
        <v>796</v>
      </c>
      <c r="G869" s="150" t="s">
        <v>797</v>
      </c>
      <c r="H869" s="150" t="s">
        <v>798</v>
      </c>
      <c r="I869" s="151" t="s">
        <v>799</v>
      </c>
      <c r="J869" s="150" t="s">
        <v>800</v>
      </c>
    </row>
    <row r="870" spans="1:8" ht="12.75">
      <c r="A870" s="152" t="s">
        <v>631</v>
      </c>
      <c r="C870" s="153">
        <v>259.9399999999441</v>
      </c>
      <c r="D870" s="132">
        <v>4718117.233566284</v>
      </c>
      <c r="F870" s="132">
        <v>31250</v>
      </c>
      <c r="G870" s="132">
        <v>26750</v>
      </c>
      <c r="H870" s="154" t="s">
        <v>300</v>
      </c>
    </row>
    <row r="872" spans="4:8" ht="12.75">
      <c r="D872" s="132">
        <v>4722860.208969116</v>
      </c>
      <c r="F872" s="132">
        <v>30700</v>
      </c>
      <c r="G872" s="132">
        <v>26850</v>
      </c>
      <c r="H872" s="154" t="s">
        <v>301</v>
      </c>
    </row>
    <row r="874" spans="4:8" ht="12.75">
      <c r="D874" s="132">
        <v>4505852.813163757</v>
      </c>
      <c r="F874" s="132">
        <v>31850</v>
      </c>
      <c r="G874" s="132">
        <v>26775</v>
      </c>
      <c r="H874" s="154" t="s">
        <v>302</v>
      </c>
    </row>
    <row r="876" spans="1:10" ht="12.75">
      <c r="A876" s="149" t="s">
        <v>801</v>
      </c>
      <c r="C876" s="155" t="s">
        <v>802</v>
      </c>
      <c r="D876" s="132">
        <v>4648943.418566386</v>
      </c>
      <c r="F876" s="132">
        <v>31266.666666666664</v>
      </c>
      <c r="G876" s="132">
        <v>26791.666666666664</v>
      </c>
      <c r="H876" s="132">
        <v>4619891.650889618</v>
      </c>
      <c r="I876" s="132">
        <v>-0.0001</v>
      </c>
      <c r="J876" s="132">
        <v>-0.0001</v>
      </c>
    </row>
    <row r="877" spans="1:8" ht="12.75">
      <c r="A877" s="131">
        <v>38375.0574537037</v>
      </c>
      <c r="C877" s="155" t="s">
        <v>803</v>
      </c>
      <c r="D877" s="132">
        <v>123942.78909956804</v>
      </c>
      <c r="F877" s="132">
        <v>575.1811308912465</v>
      </c>
      <c r="G877" s="132">
        <v>52.04164998665332</v>
      </c>
      <c r="H877" s="132">
        <v>123942.78909956804</v>
      </c>
    </row>
    <row r="879" spans="3:8" ht="12.75">
      <c r="C879" s="155" t="s">
        <v>804</v>
      </c>
      <c r="D879" s="132">
        <v>2.6660421076449405</v>
      </c>
      <c r="F879" s="132">
        <v>1.839598499652175</v>
      </c>
      <c r="G879" s="132">
        <v>0.1942456609144137</v>
      </c>
      <c r="H879" s="132">
        <v>2.682807270506036</v>
      </c>
    </row>
    <row r="880" spans="1:10" ht="12.75">
      <c r="A880" s="149" t="s">
        <v>793</v>
      </c>
      <c r="C880" s="150" t="s">
        <v>794</v>
      </c>
      <c r="D880" s="150" t="s">
        <v>795</v>
      </c>
      <c r="F880" s="150" t="s">
        <v>796</v>
      </c>
      <c r="G880" s="150" t="s">
        <v>797</v>
      </c>
      <c r="H880" s="150" t="s">
        <v>798</v>
      </c>
      <c r="I880" s="151" t="s">
        <v>799</v>
      </c>
      <c r="J880" s="150" t="s">
        <v>800</v>
      </c>
    </row>
    <row r="881" spans="1:8" ht="12.75">
      <c r="A881" s="152" t="s">
        <v>633</v>
      </c>
      <c r="C881" s="153">
        <v>285.2129999999888</v>
      </c>
      <c r="D881" s="132">
        <v>788872.6253700256</v>
      </c>
      <c r="F881" s="132">
        <v>13200</v>
      </c>
      <c r="G881" s="132">
        <v>12250</v>
      </c>
      <c r="H881" s="154" t="s">
        <v>303</v>
      </c>
    </row>
    <row r="883" spans="4:8" ht="12.75">
      <c r="D883" s="132">
        <v>802316.6286354065</v>
      </c>
      <c r="F883" s="132">
        <v>13375</v>
      </c>
      <c r="G883" s="132">
        <v>12150</v>
      </c>
      <c r="H883" s="154" t="s">
        <v>304</v>
      </c>
    </row>
    <row r="885" spans="4:8" ht="12.75">
      <c r="D885" s="132">
        <v>808587.5108556747</v>
      </c>
      <c r="F885" s="132">
        <v>13500</v>
      </c>
      <c r="G885" s="132">
        <v>12225</v>
      </c>
      <c r="H885" s="154" t="s">
        <v>305</v>
      </c>
    </row>
    <row r="887" spans="1:10" ht="12.75">
      <c r="A887" s="149" t="s">
        <v>801</v>
      </c>
      <c r="C887" s="155" t="s">
        <v>802</v>
      </c>
      <c r="D887" s="132">
        <v>799925.5882870357</v>
      </c>
      <c r="F887" s="132">
        <v>13358.333333333332</v>
      </c>
      <c r="G887" s="132">
        <v>12208.333333333332</v>
      </c>
      <c r="H887" s="132">
        <v>787203.0386718069</v>
      </c>
      <c r="I887" s="132">
        <v>-0.0001</v>
      </c>
      <c r="J887" s="132">
        <v>-0.0001</v>
      </c>
    </row>
    <row r="888" spans="1:8" ht="12.75">
      <c r="A888" s="131">
        <v>38375.058229166665</v>
      </c>
      <c r="C888" s="155" t="s">
        <v>803</v>
      </c>
      <c r="D888" s="132">
        <v>10072.585710171446</v>
      </c>
      <c r="F888" s="132">
        <v>150.6928443335427</v>
      </c>
      <c r="G888" s="132">
        <v>52.04164998665332</v>
      </c>
      <c r="H888" s="132">
        <v>10072.585710171446</v>
      </c>
    </row>
    <row r="890" spans="3:8" ht="12.75">
      <c r="C890" s="155" t="s">
        <v>804</v>
      </c>
      <c r="D890" s="132">
        <v>1.2591903369088278</v>
      </c>
      <c r="F890" s="132">
        <v>1.1280811802885298</v>
      </c>
      <c r="G890" s="132">
        <v>0.4262797268531331</v>
      </c>
      <c r="H890" s="132">
        <v>1.2795410097966875</v>
      </c>
    </row>
    <row r="891" spans="1:10" ht="12.75">
      <c r="A891" s="149" t="s">
        <v>793</v>
      </c>
      <c r="C891" s="150" t="s">
        <v>794</v>
      </c>
      <c r="D891" s="150" t="s">
        <v>795</v>
      </c>
      <c r="F891" s="150" t="s">
        <v>796</v>
      </c>
      <c r="G891" s="150" t="s">
        <v>797</v>
      </c>
      <c r="H891" s="150" t="s">
        <v>798</v>
      </c>
      <c r="I891" s="151" t="s">
        <v>799</v>
      </c>
      <c r="J891" s="150" t="s">
        <v>800</v>
      </c>
    </row>
    <row r="892" spans="1:8" ht="12.75">
      <c r="A892" s="152" t="s">
        <v>629</v>
      </c>
      <c r="C892" s="153">
        <v>288.1579999998212</v>
      </c>
      <c r="D892" s="132">
        <v>470860.85186958313</v>
      </c>
      <c r="F892" s="132">
        <v>5470</v>
      </c>
      <c r="G892" s="132">
        <v>4750</v>
      </c>
      <c r="H892" s="154" t="s">
        <v>306</v>
      </c>
    </row>
    <row r="894" spans="4:8" ht="12.75">
      <c r="D894" s="132">
        <v>491844.0578947067</v>
      </c>
      <c r="F894" s="132">
        <v>5470</v>
      </c>
      <c r="G894" s="132">
        <v>4750</v>
      </c>
      <c r="H894" s="154" t="s">
        <v>307</v>
      </c>
    </row>
    <row r="896" spans="4:8" ht="12.75">
      <c r="D896" s="132">
        <v>493921.557952404</v>
      </c>
      <c r="F896" s="132">
        <v>5470</v>
      </c>
      <c r="G896" s="132">
        <v>4750</v>
      </c>
      <c r="H896" s="154" t="s">
        <v>308</v>
      </c>
    </row>
    <row r="898" spans="1:10" ht="12.75">
      <c r="A898" s="149" t="s">
        <v>801</v>
      </c>
      <c r="C898" s="155" t="s">
        <v>802</v>
      </c>
      <c r="D898" s="132">
        <v>485542.15590556466</v>
      </c>
      <c r="F898" s="132">
        <v>5470</v>
      </c>
      <c r="G898" s="132">
        <v>4750</v>
      </c>
      <c r="H898" s="132">
        <v>480437.73112680356</v>
      </c>
      <c r="I898" s="132">
        <v>-0.0001</v>
      </c>
      <c r="J898" s="132">
        <v>-0.0001</v>
      </c>
    </row>
    <row r="899" spans="1:8" ht="12.75">
      <c r="A899" s="131">
        <v>38375.05876157407</v>
      </c>
      <c r="C899" s="155" t="s">
        <v>803</v>
      </c>
      <c r="D899" s="132">
        <v>12756.744011308374</v>
      </c>
      <c r="H899" s="132">
        <v>12756.744011308374</v>
      </c>
    </row>
    <row r="901" spans="3:8" ht="12.75">
      <c r="C901" s="155" t="s">
        <v>804</v>
      </c>
      <c r="D901" s="132">
        <v>2.6273195552951107</v>
      </c>
      <c r="F901" s="132">
        <v>0</v>
      </c>
      <c r="G901" s="132">
        <v>0</v>
      </c>
      <c r="H901" s="132">
        <v>2.6552335890416243</v>
      </c>
    </row>
    <row r="902" spans="1:10" ht="12.75">
      <c r="A902" s="149" t="s">
        <v>793</v>
      </c>
      <c r="C902" s="150" t="s">
        <v>794</v>
      </c>
      <c r="D902" s="150" t="s">
        <v>795</v>
      </c>
      <c r="F902" s="150" t="s">
        <v>796</v>
      </c>
      <c r="G902" s="150" t="s">
        <v>797</v>
      </c>
      <c r="H902" s="150" t="s">
        <v>798</v>
      </c>
      <c r="I902" s="151" t="s">
        <v>799</v>
      </c>
      <c r="J902" s="150" t="s">
        <v>800</v>
      </c>
    </row>
    <row r="903" spans="1:8" ht="12.75">
      <c r="A903" s="152" t="s">
        <v>630</v>
      </c>
      <c r="C903" s="153">
        <v>334.94100000010803</v>
      </c>
      <c r="D903" s="132">
        <v>1626934.3987236023</v>
      </c>
      <c r="F903" s="132">
        <v>38700</v>
      </c>
      <c r="H903" s="154" t="s">
        <v>309</v>
      </c>
    </row>
    <row r="905" spans="4:8" ht="12.75">
      <c r="D905" s="132">
        <v>1506523.8300685883</v>
      </c>
      <c r="F905" s="132">
        <v>40600</v>
      </c>
      <c r="H905" s="154" t="s">
        <v>310</v>
      </c>
    </row>
    <row r="907" spans="4:8" ht="12.75">
      <c r="D907" s="132">
        <v>1661613.9130840302</v>
      </c>
      <c r="F907" s="132">
        <v>41000</v>
      </c>
      <c r="H907" s="154" t="s">
        <v>311</v>
      </c>
    </row>
    <row r="909" spans="1:10" ht="12.75">
      <c r="A909" s="149" t="s">
        <v>801</v>
      </c>
      <c r="C909" s="155" t="s">
        <v>802</v>
      </c>
      <c r="D909" s="132">
        <v>1598357.3806254067</v>
      </c>
      <c r="F909" s="132">
        <v>40100</v>
      </c>
      <c r="H909" s="132">
        <v>1558257.3806254067</v>
      </c>
      <c r="I909" s="132">
        <v>-0.0001</v>
      </c>
      <c r="J909" s="132">
        <v>-0.0001</v>
      </c>
    </row>
    <row r="910" spans="1:8" ht="12.75">
      <c r="A910" s="131">
        <v>38375.05930555556</v>
      </c>
      <c r="C910" s="155" t="s">
        <v>803</v>
      </c>
      <c r="D910" s="132">
        <v>81398.5131004963</v>
      </c>
      <c r="F910" s="132">
        <v>1228.8205727444508</v>
      </c>
      <c r="H910" s="132">
        <v>81398.5131004963</v>
      </c>
    </row>
    <row r="912" spans="3:8" ht="12.75">
      <c r="C912" s="155" t="s">
        <v>804</v>
      </c>
      <c r="D912" s="132">
        <v>5.092635357221964</v>
      </c>
      <c r="F912" s="132">
        <v>3.0643904557218224</v>
      </c>
      <c r="H912" s="132">
        <v>5.223688596798239</v>
      </c>
    </row>
    <row r="913" spans="1:10" ht="12.75">
      <c r="A913" s="149" t="s">
        <v>793</v>
      </c>
      <c r="C913" s="150" t="s">
        <v>794</v>
      </c>
      <c r="D913" s="150" t="s">
        <v>795</v>
      </c>
      <c r="F913" s="150" t="s">
        <v>796</v>
      </c>
      <c r="G913" s="150" t="s">
        <v>797</v>
      </c>
      <c r="H913" s="150" t="s">
        <v>798</v>
      </c>
      <c r="I913" s="151" t="s">
        <v>799</v>
      </c>
      <c r="J913" s="150" t="s">
        <v>800</v>
      </c>
    </row>
    <row r="914" spans="1:8" ht="12.75">
      <c r="A914" s="152" t="s">
        <v>634</v>
      </c>
      <c r="C914" s="153">
        <v>393.36599999992177</v>
      </c>
      <c r="D914" s="132">
        <v>4006635.315219879</v>
      </c>
      <c r="F914" s="132">
        <v>15600</v>
      </c>
      <c r="G914" s="132">
        <v>14400</v>
      </c>
      <c r="H914" s="154" t="s">
        <v>312</v>
      </c>
    </row>
    <row r="916" spans="4:8" ht="12.75">
      <c r="D916" s="132">
        <v>3893616.7964057922</v>
      </c>
      <c r="F916" s="132">
        <v>16400</v>
      </c>
      <c r="G916" s="132">
        <v>14300</v>
      </c>
      <c r="H916" s="154" t="s">
        <v>313</v>
      </c>
    </row>
    <row r="918" spans="4:8" ht="12.75">
      <c r="D918" s="132">
        <v>4146000.363006592</v>
      </c>
      <c r="F918" s="132">
        <v>17000</v>
      </c>
      <c r="G918" s="132">
        <v>14300</v>
      </c>
      <c r="H918" s="154" t="s">
        <v>314</v>
      </c>
    </row>
    <row r="920" spans="1:10" ht="12.75">
      <c r="A920" s="149" t="s">
        <v>801</v>
      </c>
      <c r="C920" s="155" t="s">
        <v>802</v>
      </c>
      <c r="D920" s="132">
        <v>4015417.4915440874</v>
      </c>
      <c r="F920" s="132">
        <v>16333.333333333332</v>
      </c>
      <c r="G920" s="132">
        <v>14333.333333333332</v>
      </c>
      <c r="H920" s="132">
        <v>4000084.1582107544</v>
      </c>
      <c r="I920" s="132">
        <v>-0.0001</v>
      </c>
      <c r="J920" s="132">
        <v>-0.0001</v>
      </c>
    </row>
    <row r="921" spans="1:8" ht="12.75">
      <c r="A921" s="131">
        <v>38375.05986111111</v>
      </c>
      <c r="C921" s="155" t="s">
        <v>803</v>
      </c>
      <c r="D921" s="132">
        <v>126420.7702012213</v>
      </c>
      <c r="F921" s="132">
        <v>702.3769168568492</v>
      </c>
      <c r="G921" s="132">
        <v>57.73502691896257</v>
      </c>
      <c r="H921" s="132">
        <v>126420.7702012213</v>
      </c>
    </row>
    <row r="923" spans="3:8" ht="12.75">
      <c r="C923" s="155" t="s">
        <v>804</v>
      </c>
      <c r="D923" s="132">
        <v>3.14838420830327</v>
      </c>
      <c r="F923" s="132">
        <v>4.300266837899079</v>
      </c>
      <c r="G923" s="132">
        <v>0.40280251338811107</v>
      </c>
      <c r="H923" s="132">
        <v>3.1604527605181585</v>
      </c>
    </row>
    <row r="924" spans="1:10" ht="12.75">
      <c r="A924" s="149" t="s">
        <v>793</v>
      </c>
      <c r="C924" s="150" t="s">
        <v>794</v>
      </c>
      <c r="D924" s="150" t="s">
        <v>795</v>
      </c>
      <c r="F924" s="150" t="s">
        <v>796</v>
      </c>
      <c r="G924" s="150" t="s">
        <v>797</v>
      </c>
      <c r="H924" s="150" t="s">
        <v>798</v>
      </c>
      <c r="I924" s="151" t="s">
        <v>799</v>
      </c>
      <c r="J924" s="150" t="s">
        <v>800</v>
      </c>
    </row>
    <row r="925" spans="1:8" ht="12.75">
      <c r="A925" s="152" t="s">
        <v>628</v>
      </c>
      <c r="C925" s="153">
        <v>396.15199999976903</v>
      </c>
      <c r="D925" s="132">
        <v>4767045.185600281</v>
      </c>
      <c r="F925" s="132">
        <v>114100</v>
      </c>
      <c r="G925" s="132">
        <v>112500</v>
      </c>
      <c r="H925" s="154" t="s">
        <v>315</v>
      </c>
    </row>
    <row r="927" spans="4:8" ht="12.75">
      <c r="D927" s="132">
        <v>4696636.681350708</v>
      </c>
      <c r="F927" s="132">
        <v>112900</v>
      </c>
      <c r="G927" s="132">
        <v>112000</v>
      </c>
      <c r="H927" s="154" t="s">
        <v>316</v>
      </c>
    </row>
    <row r="929" spans="4:8" ht="12.75">
      <c r="D929" s="132">
        <v>4529312.523742676</v>
      </c>
      <c r="F929" s="132">
        <v>113900</v>
      </c>
      <c r="G929" s="132">
        <v>111300</v>
      </c>
      <c r="H929" s="154" t="s">
        <v>317</v>
      </c>
    </row>
    <row r="931" spans="1:10" ht="12.75">
      <c r="A931" s="149" t="s">
        <v>801</v>
      </c>
      <c r="C931" s="155" t="s">
        <v>802</v>
      </c>
      <c r="D931" s="132">
        <v>4664331.463564555</v>
      </c>
      <c r="F931" s="132">
        <v>113633.33333333334</v>
      </c>
      <c r="G931" s="132">
        <v>111933.33333333334</v>
      </c>
      <c r="H931" s="132">
        <v>4551539.03391731</v>
      </c>
      <c r="I931" s="132">
        <v>-0.0001</v>
      </c>
      <c r="J931" s="132">
        <v>-0.0001</v>
      </c>
    </row>
    <row r="932" spans="1:8" ht="12.75">
      <c r="A932" s="131">
        <v>38375.060428240744</v>
      </c>
      <c r="C932" s="155" t="s">
        <v>803</v>
      </c>
      <c r="D932" s="132">
        <v>122114.39288893563</v>
      </c>
      <c r="F932" s="132">
        <v>642.9100507328636</v>
      </c>
      <c r="G932" s="132">
        <v>602.7713773341708</v>
      </c>
      <c r="H932" s="132">
        <v>122114.39288893563</v>
      </c>
    </row>
    <row r="934" spans="3:8" ht="12.75">
      <c r="C934" s="155" t="s">
        <v>804</v>
      </c>
      <c r="D934" s="132">
        <v>2.618047062967817</v>
      </c>
      <c r="F934" s="132">
        <v>0.5657759320031067</v>
      </c>
      <c r="G934" s="132">
        <v>0.5385092709953879</v>
      </c>
      <c r="H934" s="132">
        <v>2.682925313371138</v>
      </c>
    </row>
    <row r="935" spans="1:10" ht="12.75">
      <c r="A935" s="149" t="s">
        <v>793</v>
      </c>
      <c r="C935" s="150" t="s">
        <v>794</v>
      </c>
      <c r="D935" s="150" t="s">
        <v>795</v>
      </c>
      <c r="F935" s="150" t="s">
        <v>796</v>
      </c>
      <c r="G935" s="150" t="s">
        <v>797</v>
      </c>
      <c r="H935" s="150" t="s">
        <v>798</v>
      </c>
      <c r="I935" s="151" t="s">
        <v>799</v>
      </c>
      <c r="J935" s="150" t="s">
        <v>800</v>
      </c>
    </row>
    <row r="936" spans="1:8" ht="12.75">
      <c r="A936" s="152" t="s">
        <v>635</v>
      </c>
      <c r="C936" s="153">
        <v>589.5920000001788</v>
      </c>
      <c r="D936" s="132">
        <v>482499.91585206985</v>
      </c>
      <c r="F936" s="132">
        <v>4059.9999999962747</v>
      </c>
      <c r="G936" s="132">
        <v>3509.9999999962747</v>
      </c>
      <c r="H936" s="154" t="s">
        <v>318</v>
      </c>
    </row>
    <row r="938" spans="4:8" ht="12.75">
      <c r="D938" s="132">
        <v>446285.7751979828</v>
      </c>
      <c r="F938" s="132">
        <v>4240</v>
      </c>
      <c r="G938" s="132">
        <v>3540.0000000037253</v>
      </c>
      <c r="H938" s="154" t="s">
        <v>319</v>
      </c>
    </row>
    <row r="940" spans="4:8" ht="12.75">
      <c r="D940" s="132">
        <v>464840.86972522736</v>
      </c>
      <c r="F940" s="132">
        <v>4140</v>
      </c>
      <c r="G940" s="132">
        <v>3570</v>
      </c>
      <c r="H940" s="154" t="s">
        <v>320</v>
      </c>
    </row>
    <row r="942" spans="1:10" ht="12.75">
      <c r="A942" s="149" t="s">
        <v>801</v>
      </c>
      <c r="C942" s="155" t="s">
        <v>802</v>
      </c>
      <c r="D942" s="132">
        <v>464542.1869250933</v>
      </c>
      <c r="F942" s="132">
        <v>4146.666666665425</v>
      </c>
      <c r="G942" s="132">
        <v>3540</v>
      </c>
      <c r="H942" s="132">
        <v>460698.8535917606</v>
      </c>
      <c r="I942" s="132">
        <v>-0.0001</v>
      </c>
      <c r="J942" s="132">
        <v>-0.0001</v>
      </c>
    </row>
    <row r="943" spans="1:8" ht="12.75">
      <c r="A943" s="131">
        <v>38375.06103009259</v>
      </c>
      <c r="C943" s="155" t="s">
        <v>803</v>
      </c>
      <c r="D943" s="132">
        <v>18108.917813878103</v>
      </c>
      <c r="F943" s="132">
        <v>90.18499505823794</v>
      </c>
      <c r="G943" s="132">
        <v>30.000000001801386</v>
      </c>
      <c r="H943" s="132">
        <v>18108.917813878103</v>
      </c>
    </row>
    <row r="945" spans="3:8" ht="12.75">
      <c r="C945" s="155" t="s">
        <v>804</v>
      </c>
      <c r="D945" s="132">
        <v>3.8982289065595976</v>
      </c>
      <c r="F945" s="132">
        <v>2.1748793020481907</v>
      </c>
      <c r="G945" s="132">
        <v>0.8474576271695305</v>
      </c>
      <c r="H945" s="132">
        <v>3.930749484765372</v>
      </c>
    </row>
    <row r="946" spans="1:10" ht="12.75">
      <c r="A946" s="149" t="s">
        <v>793</v>
      </c>
      <c r="C946" s="150" t="s">
        <v>794</v>
      </c>
      <c r="D946" s="150" t="s">
        <v>795</v>
      </c>
      <c r="F946" s="150" t="s">
        <v>796</v>
      </c>
      <c r="G946" s="150" t="s">
        <v>797</v>
      </c>
      <c r="H946" s="150" t="s">
        <v>798</v>
      </c>
      <c r="I946" s="151" t="s">
        <v>799</v>
      </c>
      <c r="J946" s="150" t="s">
        <v>800</v>
      </c>
    </row>
    <row r="947" spans="1:8" ht="12.75">
      <c r="A947" s="152" t="s">
        <v>636</v>
      </c>
      <c r="C947" s="153">
        <v>766.4900000002235</v>
      </c>
      <c r="D947" s="132">
        <v>27559.9774864316</v>
      </c>
      <c r="F947" s="132">
        <v>2155</v>
      </c>
      <c r="G947" s="132">
        <v>1969</v>
      </c>
      <c r="H947" s="154" t="s">
        <v>321</v>
      </c>
    </row>
    <row r="949" spans="4:8" ht="12.75">
      <c r="D949" s="132">
        <v>25282.318262785673</v>
      </c>
      <c r="F949" s="132">
        <v>1820.0000000018626</v>
      </c>
      <c r="G949" s="132">
        <v>1990</v>
      </c>
      <c r="H949" s="154" t="s">
        <v>322</v>
      </c>
    </row>
    <row r="951" spans="4:8" ht="12.75">
      <c r="D951" s="132">
        <v>26985.330956339836</v>
      </c>
      <c r="F951" s="132">
        <v>1939.0000000018626</v>
      </c>
      <c r="G951" s="132">
        <v>1956</v>
      </c>
      <c r="H951" s="154" t="s">
        <v>323</v>
      </c>
    </row>
    <row r="953" spans="1:10" ht="12.75">
      <c r="A953" s="149" t="s">
        <v>801</v>
      </c>
      <c r="C953" s="155" t="s">
        <v>802</v>
      </c>
      <c r="D953" s="132">
        <v>26609.20890185237</v>
      </c>
      <c r="F953" s="132">
        <v>1971.333333334575</v>
      </c>
      <c r="G953" s="132">
        <v>1971.6666666666665</v>
      </c>
      <c r="H953" s="132">
        <v>24637.70239778673</v>
      </c>
      <c r="I953" s="132">
        <v>-0.0001</v>
      </c>
      <c r="J953" s="132">
        <v>-0.0001</v>
      </c>
    </row>
    <row r="954" spans="1:8" ht="12.75">
      <c r="A954" s="131">
        <v>38375.061631944445</v>
      </c>
      <c r="C954" s="155" t="s">
        <v>803</v>
      </c>
      <c r="D954" s="132">
        <v>1184.49724975155</v>
      </c>
      <c r="F954" s="132">
        <v>169.82441913044073</v>
      </c>
      <c r="G954" s="132">
        <v>17.15614564327703</v>
      </c>
      <c r="H954" s="132">
        <v>1184.49724975155</v>
      </c>
    </row>
    <row r="956" spans="3:8" ht="12.75">
      <c r="C956" s="155" t="s">
        <v>804</v>
      </c>
      <c r="D956" s="132">
        <v>4.4514560884562515</v>
      </c>
      <c r="F956" s="132">
        <v>8.614698298799484</v>
      </c>
      <c r="G956" s="132">
        <v>0.8701341830909738</v>
      </c>
      <c r="H956" s="132">
        <v>4.807661163477471</v>
      </c>
    </row>
    <row r="957" spans="1:16" ht="12.75">
      <c r="A957" s="143" t="s">
        <v>784</v>
      </c>
      <c r="B957" s="138" t="s">
        <v>324</v>
      </c>
      <c r="D957" s="143" t="s">
        <v>785</v>
      </c>
      <c r="E957" s="138" t="s">
        <v>786</v>
      </c>
      <c r="F957" s="139" t="s">
        <v>811</v>
      </c>
      <c r="G957" s="144" t="s">
        <v>788</v>
      </c>
      <c r="H957" s="145">
        <v>1</v>
      </c>
      <c r="I957" s="146" t="s">
        <v>789</v>
      </c>
      <c r="J957" s="145">
        <v>8</v>
      </c>
      <c r="K957" s="144" t="s">
        <v>790</v>
      </c>
      <c r="L957" s="147">
        <v>1</v>
      </c>
      <c r="M957" s="144" t="s">
        <v>791</v>
      </c>
      <c r="N957" s="148">
        <v>1</v>
      </c>
      <c r="O957" s="144" t="s">
        <v>792</v>
      </c>
      <c r="P957" s="148">
        <v>1</v>
      </c>
    </row>
    <row r="959" spans="1:10" ht="12.75">
      <c r="A959" s="149" t="s">
        <v>793</v>
      </c>
      <c r="C959" s="150" t="s">
        <v>794</v>
      </c>
      <c r="D959" s="150" t="s">
        <v>795</v>
      </c>
      <c r="F959" s="150" t="s">
        <v>796</v>
      </c>
      <c r="G959" s="150" t="s">
        <v>797</v>
      </c>
      <c r="H959" s="150" t="s">
        <v>798</v>
      </c>
      <c r="I959" s="151" t="s">
        <v>799</v>
      </c>
      <c r="J959" s="150" t="s">
        <v>800</v>
      </c>
    </row>
    <row r="960" spans="1:8" ht="12.75">
      <c r="A960" s="152" t="s">
        <v>765</v>
      </c>
      <c r="C960" s="153">
        <v>178.2290000000503</v>
      </c>
      <c r="D960" s="132">
        <v>587.7948856810108</v>
      </c>
      <c r="F960" s="132">
        <v>542</v>
      </c>
      <c r="G960" s="132">
        <v>507</v>
      </c>
      <c r="H960" s="154" t="s">
        <v>325</v>
      </c>
    </row>
    <row r="962" spans="4:8" ht="12.75">
      <c r="D962" s="132">
        <v>537.75</v>
      </c>
      <c r="F962" s="132">
        <v>555</v>
      </c>
      <c r="G962" s="132">
        <v>584</v>
      </c>
      <c r="H962" s="154" t="s">
        <v>326</v>
      </c>
    </row>
    <row r="964" spans="4:8" ht="12.75">
      <c r="D964" s="132">
        <v>574.3778860168532</v>
      </c>
      <c r="F964" s="132">
        <v>553</v>
      </c>
      <c r="G964" s="132">
        <v>573</v>
      </c>
      <c r="H964" s="154" t="s">
        <v>327</v>
      </c>
    </row>
    <row r="966" spans="1:8" ht="12.75">
      <c r="A966" s="149" t="s">
        <v>801</v>
      </c>
      <c r="C966" s="155" t="s">
        <v>802</v>
      </c>
      <c r="D966" s="132">
        <v>566.6409238992879</v>
      </c>
      <c r="F966" s="132">
        <v>550</v>
      </c>
      <c r="G966" s="132">
        <v>554.6666666666666</v>
      </c>
      <c r="H966" s="132">
        <v>13.976189599771072</v>
      </c>
    </row>
    <row r="967" spans="1:8" ht="12.75">
      <c r="A967" s="131">
        <v>38375.06396990741</v>
      </c>
      <c r="C967" s="155" t="s">
        <v>803</v>
      </c>
      <c r="D967" s="132">
        <v>25.90401673124896</v>
      </c>
      <c r="F967" s="132">
        <v>7</v>
      </c>
      <c r="G967" s="132">
        <v>41.64532786920201</v>
      </c>
      <c r="H967" s="132">
        <v>25.90401673124896</v>
      </c>
    </row>
    <row r="969" spans="3:8" ht="12.75">
      <c r="C969" s="155" t="s">
        <v>804</v>
      </c>
      <c r="D969" s="132">
        <v>4.571504746426155</v>
      </c>
      <c r="F969" s="132">
        <v>1.2727272727272727</v>
      </c>
      <c r="G969" s="132">
        <v>7.508172091803249</v>
      </c>
      <c r="H969" s="132">
        <v>185.34391327714434</v>
      </c>
    </row>
    <row r="970" spans="1:10" ht="12.75">
      <c r="A970" s="149" t="s">
        <v>793</v>
      </c>
      <c r="C970" s="150" t="s">
        <v>794</v>
      </c>
      <c r="D970" s="150" t="s">
        <v>795</v>
      </c>
      <c r="F970" s="150" t="s">
        <v>796</v>
      </c>
      <c r="G970" s="150" t="s">
        <v>797</v>
      </c>
      <c r="H970" s="150" t="s">
        <v>798</v>
      </c>
      <c r="I970" s="151" t="s">
        <v>799</v>
      </c>
      <c r="J970" s="150" t="s">
        <v>800</v>
      </c>
    </row>
    <row r="971" spans="1:8" ht="12.75">
      <c r="A971" s="152" t="s">
        <v>629</v>
      </c>
      <c r="C971" s="153">
        <v>212.41200000001118</v>
      </c>
      <c r="D971" s="132">
        <v>436986.5045013428</v>
      </c>
      <c r="F971" s="132">
        <v>4460</v>
      </c>
      <c r="G971" s="132">
        <v>3770</v>
      </c>
      <c r="H971" s="154" t="s">
        <v>328</v>
      </c>
    </row>
    <row r="973" spans="4:8" ht="12.75">
      <c r="D973" s="132">
        <v>439227.82251882553</v>
      </c>
      <c r="F973" s="132">
        <v>4460</v>
      </c>
      <c r="G973" s="132">
        <v>3770</v>
      </c>
      <c r="H973" s="154" t="s">
        <v>329</v>
      </c>
    </row>
    <row r="975" spans="4:8" ht="12.75">
      <c r="D975" s="132">
        <v>423655.73292064667</v>
      </c>
      <c r="F975" s="132">
        <v>4460</v>
      </c>
      <c r="G975" s="132">
        <v>3770</v>
      </c>
      <c r="H975" s="154" t="s">
        <v>330</v>
      </c>
    </row>
    <row r="977" spans="1:10" ht="12.75">
      <c r="A977" s="149" t="s">
        <v>801</v>
      </c>
      <c r="C977" s="155" t="s">
        <v>802</v>
      </c>
      <c r="D977" s="132">
        <v>433290.0199802717</v>
      </c>
      <c r="F977" s="132">
        <v>4460</v>
      </c>
      <c r="G977" s="132">
        <v>3770</v>
      </c>
      <c r="H977" s="132">
        <v>429159.1719237346</v>
      </c>
      <c r="I977" s="132">
        <v>-0.0001</v>
      </c>
      <c r="J977" s="132">
        <v>-0.0001</v>
      </c>
    </row>
    <row r="978" spans="1:8" ht="12.75">
      <c r="A978" s="131">
        <v>38375.064467592594</v>
      </c>
      <c r="C978" s="155" t="s">
        <v>803</v>
      </c>
      <c r="D978" s="132">
        <v>8418.46137808584</v>
      </c>
      <c r="H978" s="132">
        <v>8418.46137808584</v>
      </c>
    </row>
    <row r="980" spans="3:8" ht="12.75">
      <c r="C980" s="155" t="s">
        <v>804</v>
      </c>
      <c r="D980" s="132">
        <v>1.942916058502604</v>
      </c>
      <c r="F980" s="132">
        <v>0</v>
      </c>
      <c r="G980" s="132">
        <v>0</v>
      </c>
      <c r="H980" s="132">
        <v>1.9616174903939552</v>
      </c>
    </row>
    <row r="981" spans="1:10" ht="12.75">
      <c r="A981" s="149" t="s">
        <v>793</v>
      </c>
      <c r="C981" s="150" t="s">
        <v>794</v>
      </c>
      <c r="D981" s="150" t="s">
        <v>795</v>
      </c>
      <c r="F981" s="150" t="s">
        <v>796</v>
      </c>
      <c r="G981" s="150" t="s">
        <v>797</v>
      </c>
      <c r="H981" s="150" t="s">
        <v>798</v>
      </c>
      <c r="I981" s="151" t="s">
        <v>799</v>
      </c>
      <c r="J981" s="150" t="s">
        <v>800</v>
      </c>
    </row>
    <row r="982" spans="1:8" ht="12.75">
      <c r="A982" s="152" t="s">
        <v>629</v>
      </c>
      <c r="C982" s="153">
        <v>251.61100000003353</v>
      </c>
      <c r="D982" s="132">
        <v>4432048.584197998</v>
      </c>
      <c r="F982" s="132">
        <v>32200</v>
      </c>
      <c r="G982" s="132">
        <v>28600</v>
      </c>
      <c r="H982" s="154" t="s">
        <v>331</v>
      </c>
    </row>
    <row r="984" spans="4:8" ht="12.75">
      <c r="D984" s="132">
        <v>4511336.448402405</v>
      </c>
      <c r="F984" s="132">
        <v>33600</v>
      </c>
      <c r="G984" s="132">
        <v>29000</v>
      </c>
      <c r="H984" s="154" t="s">
        <v>332</v>
      </c>
    </row>
    <row r="986" spans="4:8" ht="12.75">
      <c r="D986" s="132">
        <v>4365162.335586548</v>
      </c>
      <c r="F986" s="132">
        <v>33600</v>
      </c>
      <c r="G986" s="132">
        <v>28600</v>
      </c>
      <c r="H986" s="154" t="s">
        <v>333</v>
      </c>
    </row>
    <row r="988" spans="1:10" ht="12.75">
      <c r="A988" s="149" t="s">
        <v>801</v>
      </c>
      <c r="C988" s="155" t="s">
        <v>802</v>
      </c>
      <c r="D988" s="132">
        <v>4436182.456062317</v>
      </c>
      <c r="F988" s="132">
        <v>33133.333333333336</v>
      </c>
      <c r="G988" s="132">
        <v>28733.333333333336</v>
      </c>
      <c r="H988" s="132">
        <v>4405270.809475972</v>
      </c>
      <c r="I988" s="132">
        <v>-0.0001</v>
      </c>
      <c r="J988" s="132">
        <v>-0.0001</v>
      </c>
    </row>
    <row r="989" spans="1:8" ht="12.75">
      <c r="A989" s="131">
        <v>38375.065046296295</v>
      </c>
      <c r="C989" s="155" t="s">
        <v>803</v>
      </c>
      <c r="D989" s="132">
        <v>73174.68474014767</v>
      </c>
      <c r="F989" s="132">
        <v>808.2903768654761</v>
      </c>
      <c r="G989" s="132">
        <v>230.94010767585027</v>
      </c>
      <c r="H989" s="132">
        <v>73174.68474014767</v>
      </c>
    </row>
    <row r="991" spans="3:8" ht="12.75">
      <c r="C991" s="155" t="s">
        <v>804</v>
      </c>
      <c r="D991" s="132">
        <v>1.6494967342957219</v>
      </c>
      <c r="F991" s="132">
        <v>2.4395081796744753</v>
      </c>
      <c r="G991" s="132">
        <v>0.8037358735818454</v>
      </c>
      <c r="H991" s="132">
        <v>1.6610712009519373</v>
      </c>
    </row>
    <row r="992" spans="1:10" ht="12.75">
      <c r="A992" s="149" t="s">
        <v>793</v>
      </c>
      <c r="C992" s="150" t="s">
        <v>794</v>
      </c>
      <c r="D992" s="150" t="s">
        <v>795</v>
      </c>
      <c r="F992" s="150" t="s">
        <v>796</v>
      </c>
      <c r="G992" s="150" t="s">
        <v>797</v>
      </c>
      <c r="H992" s="150" t="s">
        <v>798</v>
      </c>
      <c r="I992" s="151" t="s">
        <v>799</v>
      </c>
      <c r="J992" s="150" t="s">
        <v>800</v>
      </c>
    </row>
    <row r="993" spans="1:8" ht="12.75">
      <c r="A993" s="152" t="s">
        <v>632</v>
      </c>
      <c r="C993" s="153">
        <v>257.6099999998696</v>
      </c>
      <c r="D993" s="132">
        <v>300032.53014707565</v>
      </c>
      <c r="F993" s="132">
        <v>15067.5</v>
      </c>
      <c r="G993" s="132">
        <v>13235.000000014901</v>
      </c>
      <c r="H993" s="154" t="s">
        <v>334</v>
      </c>
    </row>
    <row r="995" spans="4:8" ht="12.75">
      <c r="D995" s="132">
        <v>303481.2073931694</v>
      </c>
      <c r="F995" s="132">
        <v>14682.5</v>
      </c>
      <c r="G995" s="132">
        <v>12977.499999985099</v>
      </c>
      <c r="H995" s="154" t="s">
        <v>335</v>
      </c>
    </row>
    <row r="997" spans="4:8" ht="12.75">
      <c r="D997" s="132">
        <v>263978.9928689003</v>
      </c>
      <c r="F997" s="132">
        <v>14900</v>
      </c>
      <c r="G997" s="132">
        <v>12980</v>
      </c>
      <c r="H997" s="154" t="s">
        <v>336</v>
      </c>
    </row>
    <row r="999" spans="1:10" ht="12.75">
      <c r="A999" s="149" t="s">
        <v>801</v>
      </c>
      <c r="C999" s="155" t="s">
        <v>802</v>
      </c>
      <c r="D999" s="132">
        <v>289164.2434697151</v>
      </c>
      <c r="F999" s="132">
        <v>14883.333333333332</v>
      </c>
      <c r="G999" s="132">
        <v>13064.166666666668</v>
      </c>
      <c r="H999" s="132">
        <v>275190.4934697151</v>
      </c>
      <c r="I999" s="132">
        <v>-0.0001</v>
      </c>
      <c r="J999" s="132">
        <v>-0.0001</v>
      </c>
    </row>
    <row r="1000" spans="1:8" ht="12.75">
      <c r="A1000" s="131">
        <v>38375.06579861111</v>
      </c>
      <c r="C1000" s="155" t="s">
        <v>803</v>
      </c>
      <c r="D1000" s="132">
        <v>21879.122001495583</v>
      </c>
      <c r="F1000" s="132">
        <v>193.0403671083676</v>
      </c>
      <c r="G1000" s="132">
        <v>147.95128704120162</v>
      </c>
      <c r="H1000" s="132">
        <v>21879.122001495583</v>
      </c>
    </row>
    <row r="1002" spans="3:8" ht="12.75">
      <c r="C1002" s="155" t="s">
        <v>804</v>
      </c>
      <c r="D1002" s="132">
        <v>7.566330379913324</v>
      </c>
      <c r="F1002" s="132">
        <v>1.2970237431693235</v>
      </c>
      <c r="G1002" s="132">
        <v>1.1324969346778206</v>
      </c>
      <c r="H1002" s="132">
        <v>7.950536999165415</v>
      </c>
    </row>
    <row r="1003" spans="1:10" ht="12.75">
      <c r="A1003" s="149" t="s">
        <v>793</v>
      </c>
      <c r="C1003" s="150" t="s">
        <v>794</v>
      </c>
      <c r="D1003" s="150" t="s">
        <v>795</v>
      </c>
      <c r="F1003" s="150" t="s">
        <v>796</v>
      </c>
      <c r="G1003" s="150" t="s">
        <v>797</v>
      </c>
      <c r="H1003" s="150" t="s">
        <v>798</v>
      </c>
      <c r="I1003" s="151" t="s">
        <v>799</v>
      </c>
      <c r="J1003" s="150" t="s">
        <v>800</v>
      </c>
    </row>
    <row r="1004" spans="1:8" ht="12.75">
      <c r="A1004" s="152" t="s">
        <v>631</v>
      </c>
      <c r="C1004" s="153">
        <v>259.9399999999441</v>
      </c>
      <c r="D1004" s="132">
        <v>2327260.134918213</v>
      </c>
      <c r="F1004" s="132">
        <v>24800</v>
      </c>
      <c r="G1004" s="132">
        <v>21825</v>
      </c>
      <c r="H1004" s="154" t="s">
        <v>337</v>
      </c>
    </row>
    <row r="1006" spans="4:8" ht="12.75">
      <c r="D1006" s="132">
        <v>2351454.557155609</v>
      </c>
      <c r="F1006" s="132">
        <v>24700</v>
      </c>
      <c r="G1006" s="132">
        <v>21850</v>
      </c>
      <c r="H1006" s="154" t="s">
        <v>338</v>
      </c>
    </row>
    <row r="1008" spans="4:8" ht="12.75">
      <c r="D1008" s="132">
        <v>2405112.1436920166</v>
      </c>
      <c r="F1008" s="132">
        <v>24775</v>
      </c>
      <c r="G1008" s="132">
        <v>21900</v>
      </c>
      <c r="H1008" s="154" t="s">
        <v>339</v>
      </c>
    </row>
    <row r="1010" spans="1:10" ht="12.75">
      <c r="A1010" s="149" t="s">
        <v>801</v>
      </c>
      <c r="C1010" s="155" t="s">
        <v>802</v>
      </c>
      <c r="D1010" s="132">
        <v>2361275.611921946</v>
      </c>
      <c r="F1010" s="132">
        <v>24758.333333333336</v>
      </c>
      <c r="G1010" s="132">
        <v>21858.333333333336</v>
      </c>
      <c r="H1010" s="132">
        <v>2337952.6321239662</v>
      </c>
      <c r="I1010" s="132">
        <v>-0.0001</v>
      </c>
      <c r="J1010" s="132">
        <v>-0.0001</v>
      </c>
    </row>
    <row r="1011" spans="1:8" ht="12.75">
      <c r="A1011" s="131">
        <v>38375.06658564815</v>
      </c>
      <c r="C1011" s="155" t="s">
        <v>803</v>
      </c>
      <c r="D1011" s="132">
        <v>39844.367921577075</v>
      </c>
      <c r="F1011" s="132">
        <v>52.04164998665332</v>
      </c>
      <c r="G1011" s="132">
        <v>38.188130791298676</v>
      </c>
      <c r="H1011" s="132">
        <v>39844.367921577075</v>
      </c>
    </row>
    <row r="1013" spans="3:8" ht="12.75">
      <c r="C1013" s="155" t="s">
        <v>804</v>
      </c>
      <c r="D1013" s="132">
        <v>1.687408607466453</v>
      </c>
      <c r="F1013" s="132">
        <v>0.21019851896325809</v>
      </c>
      <c r="G1013" s="132">
        <v>0.17470742260601757</v>
      </c>
      <c r="H1013" s="132">
        <v>1.7042418812984907</v>
      </c>
    </row>
    <row r="1014" spans="1:10" ht="12.75">
      <c r="A1014" s="149" t="s">
        <v>793</v>
      </c>
      <c r="C1014" s="150" t="s">
        <v>794</v>
      </c>
      <c r="D1014" s="150" t="s">
        <v>795</v>
      </c>
      <c r="F1014" s="150" t="s">
        <v>796</v>
      </c>
      <c r="G1014" s="150" t="s">
        <v>797</v>
      </c>
      <c r="H1014" s="150" t="s">
        <v>798</v>
      </c>
      <c r="I1014" s="151" t="s">
        <v>799</v>
      </c>
      <c r="J1014" s="150" t="s">
        <v>800</v>
      </c>
    </row>
    <row r="1015" spans="1:8" ht="12.75">
      <c r="A1015" s="152" t="s">
        <v>633</v>
      </c>
      <c r="C1015" s="153">
        <v>285.2129999999888</v>
      </c>
      <c r="D1015" s="132">
        <v>1924122.9423923492</v>
      </c>
      <c r="F1015" s="132">
        <v>17625</v>
      </c>
      <c r="G1015" s="132">
        <v>15875</v>
      </c>
      <c r="H1015" s="154" t="s">
        <v>340</v>
      </c>
    </row>
    <row r="1017" spans="4:8" ht="12.75">
      <c r="D1017" s="132">
        <v>2087835.3981761932</v>
      </c>
      <c r="F1017" s="132">
        <v>18075</v>
      </c>
      <c r="G1017" s="132">
        <v>15450</v>
      </c>
      <c r="H1017" s="154" t="s">
        <v>341</v>
      </c>
    </row>
    <row r="1019" spans="4:8" ht="12.75">
      <c r="D1019" s="132">
        <v>2166856.88375473</v>
      </c>
      <c r="F1019" s="132">
        <v>17700</v>
      </c>
      <c r="G1019" s="132">
        <v>15400</v>
      </c>
      <c r="H1019" s="154" t="s">
        <v>342</v>
      </c>
    </row>
    <row r="1021" spans="1:10" ht="12.75">
      <c r="A1021" s="149" t="s">
        <v>801</v>
      </c>
      <c r="C1021" s="155" t="s">
        <v>802</v>
      </c>
      <c r="D1021" s="132">
        <v>2059605.074774424</v>
      </c>
      <c r="F1021" s="132">
        <v>17800</v>
      </c>
      <c r="G1021" s="132">
        <v>15575</v>
      </c>
      <c r="H1021" s="132">
        <v>2043035.1780551043</v>
      </c>
      <c r="I1021" s="132">
        <v>-0.0001</v>
      </c>
      <c r="J1021" s="132">
        <v>-0.0001</v>
      </c>
    </row>
    <row r="1022" spans="1:8" ht="12.75">
      <c r="A1022" s="131">
        <v>38375.06737268518</v>
      </c>
      <c r="C1022" s="155" t="s">
        <v>803</v>
      </c>
      <c r="D1022" s="132">
        <v>123804.90677616539</v>
      </c>
      <c r="F1022" s="132">
        <v>241.09126902482387</v>
      </c>
      <c r="G1022" s="132">
        <v>261.00766272276377</v>
      </c>
      <c r="H1022" s="132">
        <v>123804.90677616539</v>
      </c>
    </row>
    <row r="1024" spans="3:8" ht="12.75">
      <c r="C1024" s="155" t="s">
        <v>804</v>
      </c>
      <c r="D1024" s="132">
        <v>6.011099326395133</v>
      </c>
      <c r="F1024" s="132">
        <v>1.3544453316001341</v>
      </c>
      <c r="G1024" s="132">
        <v>1.6758116386694304</v>
      </c>
      <c r="H1024" s="132">
        <v>6.059851935296737</v>
      </c>
    </row>
    <row r="1025" spans="1:10" ht="12.75">
      <c r="A1025" s="149" t="s">
        <v>793</v>
      </c>
      <c r="C1025" s="150" t="s">
        <v>794</v>
      </c>
      <c r="D1025" s="150" t="s">
        <v>795</v>
      </c>
      <c r="F1025" s="150" t="s">
        <v>796</v>
      </c>
      <c r="G1025" s="150" t="s">
        <v>797</v>
      </c>
      <c r="H1025" s="150" t="s">
        <v>798</v>
      </c>
      <c r="I1025" s="151" t="s">
        <v>799</v>
      </c>
      <c r="J1025" s="150" t="s">
        <v>800</v>
      </c>
    </row>
    <row r="1026" spans="1:8" ht="12.75">
      <c r="A1026" s="152" t="s">
        <v>629</v>
      </c>
      <c r="C1026" s="153">
        <v>288.1579999998212</v>
      </c>
      <c r="D1026" s="132">
        <v>432671.76783180237</v>
      </c>
      <c r="F1026" s="132">
        <v>5260</v>
      </c>
      <c r="G1026" s="132">
        <v>4760</v>
      </c>
      <c r="H1026" s="154" t="s">
        <v>343</v>
      </c>
    </row>
    <row r="1028" spans="4:8" ht="12.75">
      <c r="D1028" s="132">
        <v>433082.13769721985</v>
      </c>
      <c r="F1028" s="132">
        <v>5260</v>
      </c>
      <c r="G1028" s="132">
        <v>4760</v>
      </c>
      <c r="H1028" s="154" t="s">
        <v>344</v>
      </c>
    </row>
    <row r="1030" spans="4:8" ht="12.75">
      <c r="D1030" s="132">
        <v>435386.7688269615</v>
      </c>
      <c r="F1030" s="132">
        <v>5260</v>
      </c>
      <c r="G1030" s="132">
        <v>4760</v>
      </c>
      <c r="H1030" s="154" t="s">
        <v>345</v>
      </c>
    </row>
    <row r="1032" spans="1:10" ht="12.75">
      <c r="A1032" s="149" t="s">
        <v>801</v>
      </c>
      <c r="C1032" s="155" t="s">
        <v>802</v>
      </c>
      <c r="D1032" s="132">
        <v>433713.5581186613</v>
      </c>
      <c r="F1032" s="132">
        <v>5260</v>
      </c>
      <c r="G1032" s="132">
        <v>4760</v>
      </c>
      <c r="H1032" s="132">
        <v>428707.42980007717</v>
      </c>
      <c r="I1032" s="132">
        <v>-0.0001</v>
      </c>
      <c r="J1032" s="132">
        <v>-0.0001</v>
      </c>
    </row>
    <row r="1033" spans="1:8" ht="12.75">
      <c r="A1033" s="131">
        <v>38375.06790509259</v>
      </c>
      <c r="C1033" s="155" t="s">
        <v>803</v>
      </c>
      <c r="D1033" s="132">
        <v>1463.4980056002241</v>
      </c>
      <c r="H1033" s="132">
        <v>1463.4980056002241</v>
      </c>
    </row>
    <row r="1035" spans="3:8" ht="12.75">
      <c r="C1035" s="155" t="s">
        <v>804</v>
      </c>
      <c r="D1035" s="132">
        <v>0.33743423008229334</v>
      </c>
      <c r="F1035" s="132">
        <v>0</v>
      </c>
      <c r="G1035" s="132">
        <v>0</v>
      </c>
      <c r="H1035" s="132">
        <v>0.34137453747482527</v>
      </c>
    </row>
    <row r="1036" spans="1:10" ht="12.75">
      <c r="A1036" s="149" t="s">
        <v>793</v>
      </c>
      <c r="C1036" s="150" t="s">
        <v>794</v>
      </c>
      <c r="D1036" s="150" t="s">
        <v>795</v>
      </c>
      <c r="F1036" s="150" t="s">
        <v>796</v>
      </c>
      <c r="G1036" s="150" t="s">
        <v>797</v>
      </c>
      <c r="H1036" s="150" t="s">
        <v>798</v>
      </c>
      <c r="I1036" s="151" t="s">
        <v>799</v>
      </c>
      <c r="J1036" s="150" t="s">
        <v>800</v>
      </c>
    </row>
    <row r="1037" spans="1:8" ht="12.75">
      <c r="A1037" s="152" t="s">
        <v>630</v>
      </c>
      <c r="C1037" s="153">
        <v>334.94100000010803</v>
      </c>
      <c r="D1037" s="132">
        <v>140356.1620438099</v>
      </c>
      <c r="F1037" s="132">
        <v>33700</v>
      </c>
      <c r="H1037" s="154" t="s">
        <v>346</v>
      </c>
    </row>
    <row r="1039" spans="4:8" ht="12.75">
      <c r="D1039" s="132">
        <v>143479.43547296524</v>
      </c>
      <c r="F1039" s="132">
        <v>33400</v>
      </c>
      <c r="H1039" s="154" t="s">
        <v>347</v>
      </c>
    </row>
    <row r="1041" spans="4:8" ht="12.75">
      <c r="D1041" s="132">
        <v>142227.3347878456</v>
      </c>
      <c r="F1041" s="132">
        <v>33700</v>
      </c>
      <c r="H1041" s="154" t="s">
        <v>348</v>
      </c>
    </row>
    <row r="1043" spans="1:10" ht="12.75">
      <c r="A1043" s="149" t="s">
        <v>801</v>
      </c>
      <c r="C1043" s="155" t="s">
        <v>802</v>
      </c>
      <c r="D1043" s="132">
        <v>142020.97743487358</v>
      </c>
      <c r="F1043" s="132">
        <v>33600</v>
      </c>
      <c r="H1043" s="132">
        <v>108420.97743487358</v>
      </c>
      <c r="I1043" s="132">
        <v>-0.0001</v>
      </c>
      <c r="J1043" s="132">
        <v>-0.0001</v>
      </c>
    </row>
    <row r="1044" spans="1:8" ht="12.75">
      <c r="A1044" s="131">
        <v>38375.0684375</v>
      </c>
      <c r="C1044" s="155" t="s">
        <v>803</v>
      </c>
      <c r="D1044" s="132">
        <v>1571.829108446225</v>
      </c>
      <c r="F1044" s="132">
        <v>173.20508075688772</v>
      </c>
      <c r="H1044" s="132">
        <v>1571.829108446225</v>
      </c>
    </row>
    <row r="1046" spans="3:8" ht="12.75">
      <c r="C1046" s="155" t="s">
        <v>804</v>
      </c>
      <c r="D1046" s="132">
        <v>1.10675840769158</v>
      </c>
      <c r="F1046" s="132">
        <v>0.5154913117764516</v>
      </c>
      <c r="H1046" s="132">
        <v>1.4497462996866934</v>
      </c>
    </row>
    <row r="1047" spans="1:10" ht="12.75">
      <c r="A1047" s="149" t="s">
        <v>793</v>
      </c>
      <c r="C1047" s="150" t="s">
        <v>794</v>
      </c>
      <c r="D1047" s="150" t="s">
        <v>795</v>
      </c>
      <c r="F1047" s="150" t="s">
        <v>796</v>
      </c>
      <c r="G1047" s="150" t="s">
        <v>797</v>
      </c>
      <c r="H1047" s="150" t="s">
        <v>798</v>
      </c>
      <c r="I1047" s="151" t="s">
        <v>799</v>
      </c>
      <c r="J1047" s="150" t="s">
        <v>800</v>
      </c>
    </row>
    <row r="1048" spans="1:8" ht="12.75">
      <c r="A1048" s="152" t="s">
        <v>634</v>
      </c>
      <c r="C1048" s="153">
        <v>393.36599999992177</v>
      </c>
      <c r="D1048" s="132">
        <v>4101467.478439331</v>
      </c>
      <c r="F1048" s="132">
        <v>15800</v>
      </c>
      <c r="G1048" s="132">
        <v>14700</v>
      </c>
      <c r="H1048" s="154" t="s">
        <v>349</v>
      </c>
    </row>
    <row r="1050" spans="4:8" ht="12.75">
      <c r="D1050" s="132">
        <v>4100070.547355652</v>
      </c>
      <c r="F1050" s="132">
        <v>17200</v>
      </c>
      <c r="G1050" s="132">
        <v>14500</v>
      </c>
      <c r="H1050" s="154" t="s">
        <v>350</v>
      </c>
    </row>
    <row r="1052" spans="4:8" ht="12.75">
      <c r="D1052" s="132">
        <v>3771550.4020729065</v>
      </c>
      <c r="F1052" s="132">
        <v>19100</v>
      </c>
      <c r="G1052" s="132">
        <v>14600</v>
      </c>
      <c r="H1052" s="154" t="s">
        <v>351</v>
      </c>
    </row>
    <row r="1054" spans="1:10" ht="12.75">
      <c r="A1054" s="149" t="s">
        <v>801</v>
      </c>
      <c r="C1054" s="155" t="s">
        <v>802</v>
      </c>
      <c r="D1054" s="132">
        <v>3991029.475955963</v>
      </c>
      <c r="F1054" s="132">
        <v>17366.666666666668</v>
      </c>
      <c r="G1054" s="132">
        <v>14600</v>
      </c>
      <c r="H1054" s="132">
        <v>3975046.14262263</v>
      </c>
      <c r="I1054" s="132">
        <v>-0.0001</v>
      </c>
      <c r="J1054" s="132">
        <v>-0.0001</v>
      </c>
    </row>
    <row r="1055" spans="1:8" ht="12.75">
      <c r="A1055" s="131">
        <v>38375.06900462963</v>
      </c>
      <c r="C1055" s="155" t="s">
        <v>803</v>
      </c>
      <c r="D1055" s="132">
        <v>190075.7369012065</v>
      </c>
      <c r="F1055" s="132">
        <v>1656.301099840646</v>
      </c>
      <c r="G1055" s="132">
        <v>100</v>
      </c>
      <c r="H1055" s="132">
        <v>190075.7369012065</v>
      </c>
    </row>
    <row r="1057" spans="3:8" ht="12.75">
      <c r="C1057" s="155" t="s">
        <v>804</v>
      </c>
      <c r="D1057" s="132">
        <v>4.76257411894153</v>
      </c>
      <c r="F1057" s="132">
        <v>9.537242417508518</v>
      </c>
      <c r="G1057" s="132">
        <v>0.684931506849315</v>
      </c>
      <c r="H1057" s="132">
        <v>4.781724037442231</v>
      </c>
    </row>
    <row r="1058" spans="1:10" ht="12.75">
      <c r="A1058" s="149" t="s">
        <v>793</v>
      </c>
      <c r="C1058" s="150" t="s">
        <v>794</v>
      </c>
      <c r="D1058" s="150" t="s">
        <v>795</v>
      </c>
      <c r="F1058" s="150" t="s">
        <v>796</v>
      </c>
      <c r="G1058" s="150" t="s">
        <v>797</v>
      </c>
      <c r="H1058" s="150" t="s">
        <v>798</v>
      </c>
      <c r="I1058" s="151" t="s">
        <v>799</v>
      </c>
      <c r="J1058" s="150" t="s">
        <v>800</v>
      </c>
    </row>
    <row r="1059" spans="1:8" ht="12.75">
      <c r="A1059" s="152" t="s">
        <v>628</v>
      </c>
      <c r="C1059" s="153">
        <v>396.15199999976903</v>
      </c>
      <c r="D1059" s="132">
        <v>4315183.9427948</v>
      </c>
      <c r="F1059" s="132">
        <v>111800</v>
      </c>
      <c r="G1059" s="132">
        <v>110000</v>
      </c>
      <c r="H1059" s="154" t="s">
        <v>352</v>
      </c>
    </row>
    <row r="1061" spans="4:8" ht="12.75">
      <c r="D1061" s="132">
        <v>4296586.221626282</v>
      </c>
      <c r="F1061" s="132">
        <v>111100</v>
      </c>
      <c r="G1061" s="132">
        <v>109800</v>
      </c>
      <c r="H1061" s="154" t="s">
        <v>353</v>
      </c>
    </row>
    <row r="1063" spans="4:8" ht="12.75">
      <c r="D1063" s="132">
        <v>4370263.274169922</v>
      </c>
      <c r="F1063" s="132">
        <v>111200</v>
      </c>
      <c r="G1063" s="132">
        <v>111500</v>
      </c>
      <c r="H1063" s="154" t="s">
        <v>354</v>
      </c>
    </row>
    <row r="1065" spans="1:10" ht="12.75">
      <c r="A1065" s="149" t="s">
        <v>801</v>
      </c>
      <c r="C1065" s="155" t="s">
        <v>802</v>
      </c>
      <c r="D1065" s="132">
        <v>4327344.4795303345</v>
      </c>
      <c r="F1065" s="132">
        <v>111366.66666666666</v>
      </c>
      <c r="G1065" s="132">
        <v>110433.33333333334</v>
      </c>
      <c r="H1065" s="132">
        <v>4216439.485475638</v>
      </c>
      <c r="I1065" s="132">
        <v>-0.0001</v>
      </c>
      <c r="J1065" s="132">
        <v>-0.0001</v>
      </c>
    </row>
    <row r="1066" spans="1:8" ht="12.75">
      <c r="A1066" s="131">
        <v>38375.06957175926</v>
      </c>
      <c r="C1066" s="155" t="s">
        <v>803</v>
      </c>
      <c r="D1066" s="132">
        <v>38314.305528788245</v>
      </c>
      <c r="F1066" s="132">
        <v>378.5938897200183</v>
      </c>
      <c r="G1066" s="132">
        <v>929.1573243177569</v>
      </c>
      <c r="H1066" s="132">
        <v>38314.305528788245</v>
      </c>
    </row>
    <row r="1068" spans="3:8" ht="12.75">
      <c r="C1068" s="155" t="s">
        <v>804</v>
      </c>
      <c r="D1068" s="132">
        <v>0.8853999423902269</v>
      </c>
      <c r="F1068" s="132">
        <v>0.3399526097456016</v>
      </c>
      <c r="G1068" s="132">
        <v>0.8413739731220258</v>
      </c>
      <c r="H1068" s="132">
        <v>0.908688614191416</v>
      </c>
    </row>
    <row r="1069" spans="1:10" ht="12.75">
      <c r="A1069" s="149" t="s">
        <v>793</v>
      </c>
      <c r="C1069" s="150" t="s">
        <v>794</v>
      </c>
      <c r="D1069" s="150" t="s">
        <v>795</v>
      </c>
      <c r="F1069" s="150" t="s">
        <v>796</v>
      </c>
      <c r="G1069" s="150" t="s">
        <v>797</v>
      </c>
      <c r="H1069" s="150" t="s">
        <v>798</v>
      </c>
      <c r="I1069" s="151" t="s">
        <v>799</v>
      </c>
      <c r="J1069" s="150" t="s">
        <v>800</v>
      </c>
    </row>
    <row r="1070" spans="1:8" ht="12.75">
      <c r="A1070" s="152" t="s">
        <v>635</v>
      </c>
      <c r="C1070" s="153">
        <v>589.5920000001788</v>
      </c>
      <c r="D1070" s="132">
        <v>161424.02673316002</v>
      </c>
      <c r="F1070" s="132">
        <v>2760</v>
      </c>
      <c r="G1070" s="132">
        <v>2560</v>
      </c>
      <c r="H1070" s="154" t="s">
        <v>355</v>
      </c>
    </row>
    <row r="1072" spans="4:8" ht="12.75">
      <c r="D1072" s="132">
        <v>155017.18610668182</v>
      </c>
      <c r="F1072" s="132">
        <v>2720</v>
      </c>
      <c r="G1072" s="132">
        <v>2540</v>
      </c>
      <c r="H1072" s="154" t="s">
        <v>356</v>
      </c>
    </row>
    <row r="1074" spans="4:8" ht="12.75">
      <c r="D1074" s="132">
        <v>160910.9291985035</v>
      </c>
      <c r="F1074" s="132">
        <v>2730</v>
      </c>
      <c r="G1074" s="132">
        <v>2540</v>
      </c>
      <c r="H1074" s="154" t="s">
        <v>357</v>
      </c>
    </row>
    <row r="1076" spans="1:10" ht="12.75">
      <c r="A1076" s="149" t="s">
        <v>801</v>
      </c>
      <c r="C1076" s="155" t="s">
        <v>802</v>
      </c>
      <c r="D1076" s="132">
        <v>159117.38067944846</v>
      </c>
      <c r="F1076" s="132">
        <v>2736.666666666667</v>
      </c>
      <c r="G1076" s="132">
        <v>2546.6666666666665</v>
      </c>
      <c r="H1076" s="132">
        <v>156475.71401278177</v>
      </c>
      <c r="I1076" s="132">
        <v>-0.0001</v>
      </c>
      <c r="J1076" s="132">
        <v>-0.0001</v>
      </c>
    </row>
    <row r="1077" spans="1:8" ht="12.75">
      <c r="A1077" s="131">
        <v>38375.070185185185</v>
      </c>
      <c r="C1077" s="155" t="s">
        <v>803</v>
      </c>
      <c r="D1077" s="132">
        <v>3560.1283573664136</v>
      </c>
      <c r="F1077" s="132">
        <v>20.816659994661325</v>
      </c>
      <c r="G1077" s="132">
        <v>11.547005383792516</v>
      </c>
      <c r="H1077" s="132">
        <v>3560.1283573664136</v>
      </c>
    </row>
    <row r="1079" spans="3:8" ht="12.75">
      <c r="C1079" s="155" t="s">
        <v>804</v>
      </c>
      <c r="D1079" s="132">
        <v>2.23742267636903</v>
      </c>
      <c r="F1079" s="132">
        <v>0.7606574906697197</v>
      </c>
      <c r="G1079" s="132">
        <v>0.4534164417719576</v>
      </c>
      <c r="H1079" s="132">
        <v>2.2751954703179074</v>
      </c>
    </row>
    <row r="1080" spans="1:10" ht="12.75">
      <c r="A1080" s="149" t="s">
        <v>793</v>
      </c>
      <c r="C1080" s="150" t="s">
        <v>794</v>
      </c>
      <c r="D1080" s="150" t="s">
        <v>795</v>
      </c>
      <c r="F1080" s="150" t="s">
        <v>796</v>
      </c>
      <c r="G1080" s="150" t="s">
        <v>797</v>
      </c>
      <c r="H1080" s="150" t="s">
        <v>798</v>
      </c>
      <c r="I1080" s="151" t="s">
        <v>799</v>
      </c>
      <c r="J1080" s="150" t="s">
        <v>800</v>
      </c>
    </row>
    <row r="1081" spans="1:8" ht="12.75">
      <c r="A1081" s="152" t="s">
        <v>636</v>
      </c>
      <c r="C1081" s="153">
        <v>766.4900000002235</v>
      </c>
      <c r="D1081" s="132">
        <v>4184.759873636067</v>
      </c>
      <c r="F1081" s="132">
        <v>1718</v>
      </c>
      <c r="G1081" s="132">
        <v>1754</v>
      </c>
      <c r="H1081" s="154" t="s">
        <v>358</v>
      </c>
    </row>
    <row r="1083" spans="4:8" ht="12.75">
      <c r="D1083" s="132">
        <v>4414.291264675558</v>
      </c>
      <c r="F1083" s="132">
        <v>1772</v>
      </c>
      <c r="G1083" s="132">
        <v>1831</v>
      </c>
      <c r="H1083" s="154" t="s">
        <v>359</v>
      </c>
    </row>
    <row r="1085" spans="4:8" ht="12.75">
      <c r="D1085" s="132">
        <v>4298.419212512672</v>
      </c>
      <c r="F1085" s="132">
        <v>1704.9999999981374</v>
      </c>
      <c r="G1085" s="132">
        <v>1892.0000000018626</v>
      </c>
      <c r="H1085" s="154" t="s">
        <v>360</v>
      </c>
    </row>
    <row r="1087" spans="1:10" ht="12.75">
      <c r="A1087" s="149" t="s">
        <v>801</v>
      </c>
      <c r="C1087" s="155" t="s">
        <v>802</v>
      </c>
      <c r="D1087" s="132">
        <v>4299.1567836080985</v>
      </c>
      <c r="F1087" s="132">
        <v>1731.6666666660458</v>
      </c>
      <c r="G1087" s="132">
        <v>1825.6666666672877</v>
      </c>
      <c r="H1087" s="132">
        <v>2518.655970599945</v>
      </c>
      <c r="I1087" s="132">
        <v>-0.0001</v>
      </c>
      <c r="J1087" s="132">
        <v>-0.0001</v>
      </c>
    </row>
    <row r="1088" spans="1:8" ht="12.75">
      <c r="A1088" s="131">
        <v>38375.07078703704</v>
      </c>
      <c r="C1088" s="155" t="s">
        <v>803</v>
      </c>
      <c r="D1088" s="132">
        <v>114.76747307696755</v>
      </c>
      <c r="F1088" s="132">
        <v>35.52933060703785</v>
      </c>
      <c r="G1088" s="132">
        <v>69.1544165867699</v>
      </c>
      <c r="H1088" s="132">
        <v>114.76747307696755</v>
      </c>
    </row>
    <row r="1090" spans="3:8" ht="12.75">
      <c r="C1090" s="155" t="s">
        <v>804</v>
      </c>
      <c r="D1090" s="132">
        <v>2.669534489055041</v>
      </c>
      <c r="F1090" s="132">
        <v>2.051741902235838</v>
      </c>
      <c r="G1090" s="132">
        <v>3.7878993931027782</v>
      </c>
      <c r="H1090" s="132">
        <v>4.556695095187213</v>
      </c>
    </row>
    <row r="1091" spans="1:16" ht="12.75">
      <c r="A1091" s="143" t="s">
        <v>784</v>
      </c>
      <c r="B1091" s="138" t="s">
        <v>361</v>
      </c>
      <c r="D1091" s="143" t="s">
        <v>785</v>
      </c>
      <c r="E1091" s="138" t="s">
        <v>786</v>
      </c>
      <c r="F1091" s="139" t="s">
        <v>819</v>
      </c>
      <c r="G1091" s="144" t="s">
        <v>788</v>
      </c>
      <c r="H1091" s="145">
        <v>1</v>
      </c>
      <c r="I1091" s="146" t="s">
        <v>789</v>
      </c>
      <c r="J1091" s="145">
        <v>9</v>
      </c>
      <c r="K1091" s="144" t="s">
        <v>790</v>
      </c>
      <c r="L1091" s="147">
        <v>1</v>
      </c>
      <c r="M1091" s="144" t="s">
        <v>791</v>
      </c>
      <c r="N1091" s="148">
        <v>1</v>
      </c>
      <c r="O1091" s="144" t="s">
        <v>792</v>
      </c>
      <c r="P1091" s="148">
        <v>1</v>
      </c>
    </row>
    <row r="1093" spans="1:10" ht="12.75">
      <c r="A1093" s="149" t="s">
        <v>793</v>
      </c>
      <c r="C1093" s="150" t="s">
        <v>794</v>
      </c>
      <c r="D1093" s="150" t="s">
        <v>795</v>
      </c>
      <c r="F1093" s="150" t="s">
        <v>796</v>
      </c>
      <c r="G1093" s="150" t="s">
        <v>797</v>
      </c>
      <c r="H1093" s="150" t="s">
        <v>798</v>
      </c>
      <c r="I1093" s="151" t="s">
        <v>799</v>
      </c>
      <c r="J1093" s="150" t="s">
        <v>800</v>
      </c>
    </row>
    <row r="1094" spans="1:8" ht="12.75">
      <c r="A1094" s="152" t="s">
        <v>765</v>
      </c>
      <c r="C1094" s="153">
        <v>178.2290000000503</v>
      </c>
      <c r="D1094" s="132">
        <v>548.0363356256858</v>
      </c>
      <c r="F1094" s="132">
        <v>508</v>
      </c>
      <c r="G1094" s="132">
        <v>543</v>
      </c>
      <c r="H1094" s="154" t="s">
        <v>362</v>
      </c>
    </row>
    <row r="1096" spans="4:8" ht="12.75">
      <c r="D1096" s="132">
        <v>499.75</v>
      </c>
      <c r="F1096" s="132">
        <v>508.99999999953434</v>
      </c>
      <c r="G1096" s="132">
        <v>504</v>
      </c>
      <c r="H1096" s="154" t="s">
        <v>363</v>
      </c>
    </row>
    <row r="1098" spans="4:8" ht="12.75">
      <c r="D1098" s="132">
        <v>522.3737916443497</v>
      </c>
      <c r="F1098" s="132">
        <v>483</v>
      </c>
      <c r="G1098" s="132">
        <v>473.00000000046566</v>
      </c>
      <c r="H1098" s="154" t="s">
        <v>364</v>
      </c>
    </row>
    <row r="1100" spans="1:8" ht="12.75">
      <c r="A1100" s="149" t="s">
        <v>801</v>
      </c>
      <c r="C1100" s="155" t="s">
        <v>802</v>
      </c>
      <c r="D1100" s="132">
        <v>523.3867090900118</v>
      </c>
      <c r="F1100" s="132">
        <v>499.9999999998448</v>
      </c>
      <c r="G1100" s="132">
        <v>506.6666666668219</v>
      </c>
      <c r="H1100" s="132">
        <v>19.579945804965618</v>
      </c>
    </row>
    <row r="1101" spans="1:8" ht="12.75">
      <c r="A1101" s="131">
        <v>38375.073125</v>
      </c>
      <c r="C1101" s="155" t="s">
        <v>803</v>
      </c>
      <c r="D1101" s="132">
        <v>24.1590987694666</v>
      </c>
      <c r="F1101" s="132">
        <v>14.73091986251293</v>
      </c>
      <c r="G1101" s="132">
        <v>35.07610772759198</v>
      </c>
      <c r="H1101" s="132">
        <v>24.1590987694666</v>
      </c>
    </row>
    <row r="1103" spans="3:8" ht="12.75">
      <c r="C1103" s="155" t="s">
        <v>804</v>
      </c>
      <c r="D1103" s="132">
        <v>4.615917513738724</v>
      </c>
      <c r="F1103" s="132">
        <v>2.9461839725035004</v>
      </c>
      <c r="G1103" s="132">
        <v>6.922915998864718</v>
      </c>
      <c r="H1103" s="132">
        <v>123.3869542342639</v>
      </c>
    </row>
    <row r="1104" spans="1:10" ht="12.75">
      <c r="A1104" s="149" t="s">
        <v>793</v>
      </c>
      <c r="C1104" s="150" t="s">
        <v>794</v>
      </c>
      <c r="D1104" s="150" t="s">
        <v>795</v>
      </c>
      <c r="F1104" s="150" t="s">
        <v>796</v>
      </c>
      <c r="G1104" s="150" t="s">
        <v>797</v>
      </c>
      <c r="H1104" s="150" t="s">
        <v>798</v>
      </c>
      <c r="I1104" s="151" t="s">
        <v>799</v>
      </c>
      <c r="J1104" s="150" t="s">
        <v>800</v>
      </c>
    </row>
    <row r="1105" spans="1:8" ht="12.75">
      <c r="A1105" s="152" t="s">
        <v>629</v>
      </c>
      <c r="C1105" s="153">
        <v>212.41200000001118</v>
      </c>
      <c r="D1105" s="132">
        <v>482386.7141880989</v>
      </c>
      <c r="F1105" s="132">
        <v>4440</v>
      </c>
      <c r="G1105" s="132">
        <v>3920</v>
      </c>
      <c r="H1105" s="154" t="s">
        <v>365</v>
      </c>
    </row>
    <row r="1107" spans="4:8" ht="12.75">
      <c r="D1107" s="132">
        <v>475242.49087524414</v>
      </c>
      <c r="F1107" s="132">
        <v>4440</v>
      </c>
      <c r="G1107" s="132">
        <v>3920</v>
      </c>
      <c r="H1107" s="154" t="s">
        <v>366</v>
      </c>
    </row>
    <row r="1109" spans="4:8" ht="12.75">
      <c r="D1109" s="132">
        <v>486384.9033546448</v>
      </c>
      <c r="F1109" s="132">
        <v>4440</v>
      </c>
      <c r="G1109" s="132">
        <v>3920</v>
      </c>
      <c r="H1109" s="154" t="s">
        <v>367</v>
      </c>
    </row>
    <row r="1111" spans="1:10" ht="12.75">
      <c r="A1111" s="149" t="s">
        <v>801</v>
      </c>
      <c r="C1111" s="155" t="s">
        <v>802</v>
      </c>
      <c r="D1111" s="132">
        <v>481338.0361393293</v>
      </c>
      <c r="F1111" s="132">
        <v>4440</v>
      </c>
      <c r="G1111" s="132">
        <v>3920</v>
      </c>
      <c r="H1111" s="132">
        <v>477146.0926764318</v>
      </c>
      <c r="I1111" s="132">
        <v>-0.0001</v>
      </c>
      <c r="J1111" s="132">
        <v>-0.0001</v>
      </c>
    </row>
    <row r="1112" spans="1:8" ht="12.75">
      <c r="A1112" s="131">
        <v>38375.07362268519</v>
      </c>
      <c r="C1112" s="155" t="s">
        <v>803</v>
      </c>
      <c r="D1112" s="132">
        <v>5644.743856253208</v>
      </c>
      <c r="H1112" s="132">
        <v>5644.743856253208</v>
      </c>
    </row>
    <row r="1114" spans="3:8" ht="12.75">
      <c r="C1114" s="155" t="s">
        <v>804</v>
      </c>
      <c r="D1114" s="132">
        <v>1.1727192601540566</v>
      </c>
      <c r="F1114" s="132">
        <v>0</v>
      </c>
      <c r="G1114" s="132">
        <v>0</v>
      </c>
      <c r="H1114" s="132">
        <v>1.183022127372023</v>
      </c>
    </row>
    <row r="1115" spans="1:10" ht="12.75">
      <c r="A1115" s="149" t="s">
        <v>793</v>
      </c>
      <c r="C1115" s="150" t="s">
        <v>794</v>
      </c>
      <c r="D1115" s="150" t="s">
        <v>795</v>
      </c>
      <c r="F1115" s="150" t="s">
        <v>796</v>
      </c>
      <c r="G1115" s="150" t="s">
        <v>797</v>
      </c>
      <c r="H1115" s="150" t="s">
        <v>798</v>
      </c>
      <c r="I1115" s="151" t="s">
        <v>799</v>
      </c>
      <c r="J1115" s="150" t="s">
        <v>800</v>
      </c>
    </row>
    <row r="1116" spans="1:8" ht="12.75">
      <c r="A1116" s="152" t="s">
        <v>629</v>
      </c>
      <c r="C1116" s="153">
        <v>251.61100000003353</v>
      </c>
      <c r="D1116" s="132">
        <v>4742598.6100616455</v>
      </c>
      <c r="F1116" s="132">
        <v>34000</v>
      </c>
      <c r="G1116" s="132">
        <v>29000</v>
      </c>
      <c r="H1116" s="154" t="s">
        <v>368</v>
      </c>
    </row>
    <row r="1118" spans="4:8" ht="12.75">
      <c r="D1118" s="132">
        <v>5038563.057495117</v>
      </c>
      <c r="F1118" s="132">
        <v>35300</v>
      </c>
      <c r="G1118" s="132">
        <v>29100</v>
      </c>
      <c r="H1118" s="154" t="s">
        <v>369</v>
      </c>
    </row>
    <row r="1120" spans="4:8" ht="12.75">
      <c r="D1120" s="132">
        <v>4699566.166145325</v>
      </c>
      <c r="F1120" s="132">
        <v>34300</v>
      </c>
      <c r="G1120" s="132">
        <v>29300</v>
      </c>
      <c r="H1120" s="154" t="s">
        <v>370</v>
      </c>
    </row>
    <row r="1122" spans="1:10" ht="12.75">
      <c r="A1122" s="149" t="s">
        <v>801</v>
      </c>
      <c r="C1122" s="155" t="s">
        <v>802</v>
      </c>
      <c r="D1122" s="132">
        <v>4826909.277900696</v>
      </c>
      <c r="F1122" s="132">
        <v>34533.333333333336</v>
      </c>
      <c r="G1122" s="132">
        <v>29133.333333333336</v>
      </c>
      <c r="H1122" s="132">
        <v>4795102.560120484</v>
      </c>
      <c r="I1122" s="132">
        <v>-0.0001</v>
      </c>
      <c r="J1122" s="132">
        <v>-0.0001</v>
      </c>
    </row>
    <row r="1123" spans="1:8" ht="12.75">
      <c r="A1123" s="131">
        <v>38375.07418981481</v>
      </c>
      <c r="C1123" s="155" t="s">
        <v>803</v>
      </c>
      <c r="D1123" s="132">
        <v>184556.06091322674</v>
      </c>
      <c r="F1123" s="132">
        <v>680.6859285554045</v>
      </c>
      <c r="G1123" s="132">
        <v>152.7525231651947</v>
      </c>
      <c r="H1123" s="132">
        <v>184556.06091322674</v>
      </c>
    </row>
    <row r="1125" spans="3:8" ht="12.75">
      <c r="C1125" s="155" t="s">
        <v>804</v>
      </c>
      <c r="D1125" s="132">
        <v>3.823483108708712</v>
      </c>
      <c r="F1125" s="132">
        <v>1.9710982487125615</v>
      </c>
      <c r="G1125" s="132">
        <v>0.524322161894261</v>
      </c>
      <c r="H1125" s="132">
        <v>3.8488449120593886</v>
      </c>
    </row>
    <row r="1126" spans="1:10" ht="12.75">
      <c r="A1126" s="149" t="s">
        <v>793</v>
      </c>
      <c r="C1126" s="150" t="s">
        <v>794</v>
      </c>
      <c r="D1126" s="150" t="s">
        <v>795</v>
      </c>
      <c r="F1126" s="150" t="s">
        <v>796</v>
      </c>
      <c r="G1126" s="150" t="s">
        <v>797</v>
      </c>
      <c r="H1126" s="150" t="s">
        <v>798</v>
      </c>
      <c r="I1126" s="151" t="s">
        <v>799</v>
      </c>
      <c r="J1126" s="150" t="s">
        <v>800</v>
      </c>
    </row>
    <row r="1127" spans="1:8" ht="12.75">
      <c r="A1127" s="152" t="s">
        <v>632</v>
      </c>
      <c r="C1127" s="153">
        <v>257.6099999998696</v>
      </c>
      <c r="D1127" s="132">
        <v>324912.4392552376</v>
      </c>
      <c r="F1127" s="132">
        <v>14314.999999985099</v>
      </c>
      <c r="G1127" s="132">
        <v>12820</v>
      </c>
      <c r="H1127" s="154" t="s">
        <v>371</v>
      </c>
    </row>
    <row r="1129" spans="4:8" ht="12.75">
      <c r="D1129" s="132">
        <v>320959.12793397903</v>
      </c>
      <c r="F1129" s="132">
        <v>14200</v>
      </c>
      <c r="G1129" s="132">
        <v>12825</v>
      </c>
      <c r="H1129" s="154" t="s">
        <v>372</v>
      </c>
    </row>
    <row r="1131" spans="4:8" ht="12.75">
      <c r="D1131" s="132">
        <v>310304.4940686226</v>
      </c>
      <c r="F1131" s="132">
        <v>14407.5</v>
      </c>
      <c r="G1131" s="132">
        <v>12802.499999985099</v>
      </c>
      <c r="H1131" s="154" t="s">
        <v>373</v>
      </c>
    </row>
    <row r="1133" spans="1:10" ht="12.75">
      <c r="A1133" s="149" t="s">
        <v>801</v>
      </c>
      <c r="C1133" s="155" t="s">
        <v>802</v>
      </c>
      <c r="D1133" s="132">
        <v>318725.35375261307</v>
      </c>
      <c r="F1133" s="132">
        <v>14307.499999995034</v>
      </c>
      <c r="G1133" s="132">
        <v>12815.833333328366</v>
      </c>
      <c r="H1133" s="132">
        <v>305163.6870859514</v>
      </c>
      <c r="I1133" s="132">
        <v>-0.0001</v>
      </c>
      <c r="J1133" s="132">
        <v>-0.0001</v>
      </c>
    </row>
    <row r="1134" spans="1:8" ht="12.75">
      <c r="A1134" s="131">
        <v>38375.07494212963</v>
      </c>
      <c r="C1134" s="155" t="s">
        <v>803</v>
      </c>
      <c r="D1134" s="132">
        <v>7555.814050372208</v>
      </c>
      <c r="F1134" s="132">
        <v>103.9531144312143</v>
      </c>
      <c r="G1134" s="132">
        <v>11.814539074241697</v>
      </c>
      <c r="H1134" s="132">
        <v>7555.814050372208</v>
      </c>
    </row>
    <row r="1136" spans="3:8" ht="12.75">
      <c r="C1136" s="155" t="s">
        <v>804</v>
      </c>
      <c r="D1136" s="132">
        <v>2.3706347679629056</v>
      </c>
      <c r="F1136" s="132">
        <v>0.7265637912371161</v>
      </c>
      <c r="G1136" s="132">
        <v>0.0921870530534855</v>
      </c>
      <c r="H1136" s="132">
        <v>2.4759872717896685</v>
      </c>
    </row>
    <row r="1137" spans="1:10" ht="12.75">
      <c r="A1137" s="149" t="s">
        <v>793</v>
      </c>
      <c r="C1137" s="150" t="s">
        <v>794</v>
      </c>
      <c r="D1137" s="150" t="s">
        <v>795</v>
      </c>
      <c r="F1137" s="150" t="s">
        <v>796</v>
      </c>
      <c r="G1137" s="150" t="s">
        <v>797</v>
      </c>
      <c r="H1137" s="150" t="s">
        <v>798</v>
      </c>
      <c r="I1137" s="151" t="s">
        <v>799</v>
      </c>
      <c r="J1137" s="150" t="s">
        <v>800</v>
      </c>
    </row>
    <row r="1138" spans="1:8" ht="12.75">
      <c r="A1138" s="152" t="s">
        <v>631</v>
      </c>
      <c r="C1138" s="153">
        <v>259.9399999999441</v>
      </c>
      <c r="D1138" s="132">
        <v>2203877.7727737427</v>
      </c>
      <c r="F1138" s="132">
        <v>23975</v>
      </c>
      <c r="G1138" s="132">
        <v>21500</v>
      </c>
      <c r="H1138" s="154" t="s">
        <v>374</v>
      </c>
    </row>
    <row r="1140" spans="4:8" ht="12.75">
      <c r="D1140" s="132">
        <v>2194505.012424469</v>
      </c>
      <c r="F1140" s="132">
        <v>24150</v>
      </c>
      <c r="G1140" s="132">
        <v>21550</v>
      </c>
      <c r="H1140" s="154" t="s">
        <v>375</v>
      </c>
    </row>
    <row r="1142" spans="4:8" ht="12.75">
      <c r="D1142" s="132">
        <v>2224423.227657318</v>
      </c>
      <c r="F1142" s="132">
        <v>24375</v>
      </c>
      <c r="G1142" s="132">
        <v>21500</v>
      </c>
      <c r="H1142" s="154" t="s">
        <v>376</v>
      </c>
    </row>
    <row r="1144" spans="1:10" ht="12.75">
      <c r="A1144" s="149" t="s">
        <v>801</v>
      </c>
      <c r="C1144" s="155" t="s">
        <v>802</v>
      </c>
      <c r="D1144" s="132">
        <v>2207602.0042851768</v>
      </c>
      <c r="F1144" s="132">
        <v>24166.666666666664</v>
      </c>
      <c r="G1144" s="132">
        <v>21516.666666666664</v>
      </c>
      <c r="H1144" s="132">
        <v>2184746.9537801263</v>
      </c>
      <c r="I1144" s="132">
        <v>-0.0001</v>
      </c>
      <c r="J1144" s="132">
        <v>-0.0001</v>
      </c>
    </row>
    <row r="1145" spans="1:8" ht="12.75">
      <c r="A1145" s="131">
        <v>38375.07571759259</v>
      </c>
      <c r="C1145" s="155" t="s">
        <v>803</v>
      </c>
      <c r="D1145" s="132">
        <v>15302.853522900012</v>
      </c>
      <c r="F1145" s="132">
        <v>200.5201569252661</v>
      </c>
      <c r="G1145" s="132">
        <v>28.867513459481284</v>
      </c>
      <c r="H1145" s="132">
        <v>15302.853522900012</v>
      </c>
    </row>
    <row r="1147" spans="3:8" ht="12.75">
      <c r="C1147" s="155" t="s">
        <v>804</v>
      </c>
      <c r="D1147" s="132">
        <v>0.6931889667247829</v>
      </c>
      <c r="F1147" s="132">
        <v>0.8297385803804115</v>
      </c>
      <c r="G1147" s="132">
        <v>0.1341635017481702</v>
      </c>
      <c r="H1147" s="132">
        <v>0.7004405474246105</v>
      </c>
    </row>
    <row r="1148" spans="1:10" ht="12.75">
      <c r="A1148" s="149" t="s">
        <v>793</v>
      </c>
      <c r="C1148" s="150" t="s">
        <v>794</v>
      </c>
      <c r="D1148" s="150" t="s">
        <v>795</v>
      </c>
      <c r="F1148" s="150" t="s">
        <v>796</v>
      </c>
      <c r="G1148" s="150" t="s">
        <v>797</v>
      </c>
      <c r="H1148" s="150" t="s">
        <v>798</v>
      </c>
      <c r="I1148" s="151" t="s">
        <v>799</v>
      </c>
      <c r="J1148" s="150" t="s">
        <v>800</v>
      </c>
    </row>
    <row r="1149" spans="1:8" ht="12.75">
      <c r="A1149" s="152" t="s">
        <v>633</v>
      </c>
      <c r="C1149" s="153">
        <v>285.2129999999888</v>
      </c>
      <c r="D1149" s="132">
        <v>1252421.3542232513</v>
      </c>
      <c r="F1149" s="132">
        <v>14675</v>
      </c>
      <c r="G1149" s="132">
        <v>13375</v>
      </c>
      <c r="H1149" s="154" t="s">
        <v>377</v>
      </c>
    </row>
    <row r="1151" spans="4:8" ht="12.75">
      <c r="D1151" s="132">
        <v>1275399.4610786438</v>
      </c>
      <c r="F1151" s="132">
        <v>14525</v>
      </c>
      <c r="G1151" s="132">
        <v>13350</v>
      </c>
      <c r="H1151" s="154" t="s">
        <v>378</v>
      </c>
    </row>
    <row r="1153" spans="4:8" ht="12.75">
      <c r="D1153" s="132">
        <v>1237724.2585468292</v>
      </c>
      <c r="F1153" s="132">
        <v>14575</v>
      </c>
      <c r="G1153" s="132">
        <v>13425</v>
      </c>
      <c r="H1153" s="154" t="s">
        <v>379</v>
      </c>
    </row>
    <row r="1155" spans="1:10" ht="12.75">
      <c r="A1155" s="149" t="s">
        <v>801</v>
      </c>
      <c r="C1155" s="155" t="s">
        <v>802</v>
      </c>
      <c r="D1155" s="132">
        <v>1255181.6912829082</v>
      </c>
      <c r="F1155" s="132">
        <v>14591.666666666668</v>
      </c>
      <c r="G1155" s="132">
        <v>13383.333333333332</v>
      </c>
      <c r="H1155" s="132">
        <v>1241258.0582330904</v>
      </c>
      <c r="I1155" s="132">
        <v>-0.0001</v>
      </c>
      <c r="J1155" s="132">
        <v>-0.0001</v>
      </c>
    </row>
    <row r="1156" spans="1:8" ht="12.75">
      <c r="A1156" s="131">
        <v>38375.07650462963</v>
      </c>
      <c r="C1156" s="155" t="s">
        <v>803</v>
      </c>
      <c r="D1156" s="132">
        <v>18988.676019297218</v>
      </c>
      <c r="F1156" s="132">
        <v>76.37626158259735</v>
      </c>
      <c r="G1156" s="132">
        <v>38.188130791298676</v>
      </c>
      <c r="H1156" s="132">
        <v>18988.676019297218</v>
      </c>
    </row>
    <row r="1158" spans="3:8" ht="12.75">
      <c r="C1158" s="155" t="s">
        <v>804</v>
      </c>
      <c r="D1158" s="132">
        <v>1.5128228965711805</v>
      </c>
      <c r="F1158" s="132">
        <v>0.5234238372308213</v>
      </c>
      <c r="G1158" s="132">
        <v>0.2853409523633775</v>
      </c>
      <c r="H1158" s="132">
        <v>1.5297927689853048</v>
      </c>
    </row>
    <row r="1159" spans="1:10" ht="12.75">
      <c r="A1159" s="149" t="s">
        <v>793</v>
      </c>
      <c r="C1159" s="150" t="s">
        <v>794</v>
      </c>
      <c r="D1159" s="150" t="s">
        <v>795</v>
      </c>
      <c r="F1159" s="150" t="s">
        <v>796</v>
      </c>
      <c r="G1159" s="150" t="s">
        <v>797</v>
      </c>
      <c r="H1159" s="150" t="s">
        <v>798</v>
      </c>
      <c r="I1159" s="151" t="s">
        <v>799</v>
      </c>
      <c r="J1159" s="150" t="s">
        <v>800</v>
      </c>
    </row>
    <row r="1160" spans="1:8" ht="12.75">
      <c r="A1160" s="152" t="s">
        <v>629</v>
      </c>
      <c r="C1160" s="153">
        <v>288.1579999998212</v>
      </c>
      <c r="D1160" s="132">
        <v>496554.9695286751</v>
      </c>
      <c r="F1160" s="132">
        <v>5220</v>
      </c>
      <c r="G1160" s="132">
        <v>4710</v>
      </c>
      <c r="H1160" s="154" t="s">
        <v>380</v>
      </c>
    </row>
    <row r="1162" spans="4:8" ht="12.75">
      <c r="D1162" s="132">
        <v>477599.61693811417</v>
      </c>
      <c r="F1162" s="132">
        <v>5220</v>
      </c>
      <c r="G1162" s="132">
        <v>4710</v>
      </c>
      <c r="H1162" s="154" t="s">
        <v>381</v>
      </c>
    </row>
    <row r="1164" spans="4:8" ht="12.75">
      <c r="D1164" s="132">
        <v>468141.07759952545</v>
      </c>
      <c r="F1164" s="132">
        <v>5220</v>
      </c>
      <c r="G1164" s="132">
        <v>4710</v>
      </c>
      <c r="H1164" s="154" t="s">
        <v>382</v>
      </c>
    </row>
    <row r="1166" spans="1:10" ht="12.75">
      <c r="A1166" s="149" t="s">
        <v>801</v>
      </c>
      <c r="C1166" s="155" t="s">
        <v>802</v>
      </c>
      <c r="D1166" s="132">
        <v>480765.22135543823</v>
      </c>
      <c r="F1166" s="132">
        <v>5220</v>
      </c>
      <c r="G1166" s="132">
        <v>4710</v>
      </c>
      <c r="H1166" s="132">
        <v>475804.1704704825</v>
      </c>
      <c r="I1166" s="132">
        <v>-0.0001</v>
      </c>
      <c r="J1166" s="132">
        <v>-0.0001</v>
      </c>
    </row>
    <row r="1167" spans="1:8" ht="12.75">
      <c r="A1167" s="131">
        <v>38375.07703703704</v>
      </c>
      <c r="C1167" s="155" t="s">
        <v>803</v>
      </c>
      <c r="D1167" s="132">
        <v>14469.03943375554</v>
      </c>
      <c r="H1167" s="132">
        <v>14469.03943375554</v>
      </c>
    </row>
    <row r="1169" spans="3:8" ht="12.75">
      <c r="C1169" s="155" t="s">
        <v>804</v>
      </c>
      <c r="D1169" s="132">
        <v>3.0095853009006084</v>
      </c>
      <c r="F1169" s="132">
        <v>0</v>
      </c>
      <c r="G1169" s="132">
        <v>0</v>
      </c>
      <c r="H1169" s="132">
        <v>3.04096523984822</v>
      </c>
    </row>
    <row r="1170" spans="1:10" ht="12.75">
      <c r="A1170" s="149" t="s">
        <v>793</v>
      </c>
      <c r="C1170" s="150" t="s">
        <v>794</v>
      </c>
      <c r="D1170" s="150" t="s">
        <v>795</v>
      </c>
      <c r="F1170" s="150" t="s">
        <v>796</v>
      </c>
      <c r="G1170" s="150" t="s">
        <v>797</v>
      </c>
      <c r="H1170" s="150" t="s">
        <v>798</v>
      </c>
      <c r="I1170" s="151" t="s">
        <v>799</v>
      </c>
      <c r="J1170" s="150" t="s">
        <v>800</v>
      </c>
    </row>
    <row r="1171" spans="1:8" ht="12.75">
      <c r="A1171" s="152" t="s">
        <v>630</v>
      </c>
      <c r="C1171" s="153">
        <v>334.94100000010803</v>
      </c>
      <c r="D1171" s="132">
        <v>185189.86907601357</v>
      </c>
      <c r="F1171" s="132">
        <v>33700</v>
      </c>
      <c r="H1171" s="154" t="s">
        <v>383</v>
      </c>
    </row>
    <row r="1173" spans="4:8" ht="12.75">
      <c r="D1173" s="132">
        <v>177243.67738604546</v>
      </c>
      <c r="F1173" s="132">
        <v>33700</v>
      </c>
      <c r="H1173" s="154" t="s">
        <v>384</v>
      </c>
    </row>
    <row r="1175" spans="4:8" ht="12.75">
      <c r="D1175" s="132">
        <v>181334.46905493736</v>
      </c>
      <c r="F1175" s="132">
        <v>33600</v>
      </c>
      <c r="H1175" s="154" t="s">
        <v>385</v>
      </c>
    </row>
    <row r="1177" spans="1:10" ht="12.75">
      <c r="A1177" s="149" t="s">
        <v>801</v>
      </c>
      <c r="C1177" s="155" t="s">
        <v>802</v>
      </c>
      <c r="D1177" s="132">
        <v>181256.0051723321</v>
      </c>
      <c r="F1177" s="132">
        <v>33666.666666666664</v>
      </c>
      <c r="H1177" s="132">
        <v>147589.33850566545</v>
      </c>
      <c r="I1177" s="132">
        <v>-0.0001</v>
      </c>
      <c r="J1177" s="132">
        <v>-0.0001</v>
      </c>
    </row>
    <row r="1178" spans="1:8" ht="12.75">
      <c r="A1178" s="131">
        <v>38375.077581018515</v>
      </c>
      <c r="C1178" s="155" t="s">
        <v>803</v>
      </c>
      <c r="D1178" s="132">
        <v>3973.676890374336</v>
      </c>
      <c r="F1178" s="132">
        <v>57.73502691896257</v>
      </c>
      <c r="H1178" s="132">
        <v>3973.676890374336</v>
      </c>
    </row>
    <row r="1180" spans="3:8" ht="12.75">
      <c r="C1180" s="155" t="s">
        <v>804</v>
      </c>
      <c r="D1180" s="132">
        <v>2.1923008214797064</v>
      </c>
      <c r="F1180" s="132">
        <v>0.17149017896721555</v>
      </c>
      <c r="H1180" s="132">
        <v>2.6923874926248823</v>
      </c>
    </row>
    <row r="1181" spans="1:10" ht="12.75">
      <c r="A1181" s="149" t="s">
        <v>793</v>
      </c>
      <c r="C1181" s="150" t="s">
        <v>794</v>
      </c>
      <c r="D1181" s="150" t="s">
        <v>795</v>
      </c>
      <c r="F1181" s="150" t="s">
        <v>796</v>
      </c>
      <c r="G1181" s="150" t="s">
        <v>797</v>
      </c>
      <c r="H1181" s="150" t="s">
        <v>798</v>
      </c>
      <c r="I1181" s="151" t="s">
        <v>799</v>
      </c>
      <c r="J1181" s="150" t="s">
        <v>800</v>
      </c>
    </row>
    <row r="1182" spans="1:8" ht="12.75">
      <c r="A1182" s="152" t="s">
        <v>634</v>
      </c>
      <c r="C1182" s="153">
        <v>393.36599999992177</v>
      </c>
      <c r="D1182" s="132">
        <v>4944889.374961853</v>
      </c>
      <c r="F1182" s="132">
        <v>17700</v>
      </c>
      <c r="G1182" s="132">
        <v>16700</v>
      </c>
      <c r="H1182" s="154" t="s">
        <v>386</v>
      </c>
    </row>
    <row r="1184" spans="4:8" ht="12.75">
      <c r="D1184" s="132">
        <v>5037584.527229309</v>
      </c>
      <c r="F1184" s="132">
        <v>18300</v>
      </c>
      <c r="G1184" s="132">
        <v>16100</v>
      </c>
      <c r="H1184" s="154" t="s">
        <v>387</v>
      </c>
    </row>
    <row r="1186" spans="4:8" ht="12.75">
      <c r="D1186" s="132">
        <v>5014331.056098938</v>
      </c>
      <c r="F1186" s="132">
        <v>19400</v>
      </c>
      <c r="G1186" s="132">
        <v>16200</v>
      </c>
      <c r="H1186" s="154" t="s">
        <v>388</v>
      </c>
    </row>
    <row r="1188" spans="1:10" ht="12.75">
      <c r="A1188" s="149" t="s">
        <v>801</v>
      </c>
      <c r="C1188" s="155" t="s">
        <v>802</v>
      </c>
      <c r="D1188" s="132">
        <v>4998934.9860967</v>
      </c>
      <c r="F1188" s="132">
        <v>18466.666666666668</v>
      </c>
      <c r="G1188" s="132">
        <v>16333.333333333332</v>
      </c>
      <c r="H1188" s="132">
        <v>4981534.9860967</v>
      </c>
      <c r="I1188" s="132">
        <v>-0.0001</v>
      </c>
      <c r="J1188" s="132">
        <v>-0.0001</v>
      </c>
    </row>
    <row r="1189" spans="1:8" ht="12.75">
      <c r="A1189" s="131">
        <v>38375.07813657408</v>
      </c>
      <c r="C1189" s="155" t="s">
        <v>803</v>
      </c>
      <c r="D1189" s="132">
        <v>48227.34745052161</v>
      </c>
      <c r="F1189" s="132">
        <v>862.167810425171</v>
      </c>
      <c r="G1189" s="132">
        <v>321.4550253664318</v>
      </c>
      <c r="H1189" s="132">
        <v>48227.34745052161</v>
      </c>
    </row>
    <row r="1191" spans="3:8" ht="12.75">
      <c r="C1191" s="155" t="s">
        <v>804</v>
      </c>
      <c r="D1191" s="132">
        <v>0.9647524439636455</v>
      </c>
      <c r="F1191" s="132">
        <v>4.668778756815005</v>
      </c>
      <c r="G1191" s="132">
        <v>1.9680919920393785</v>
      </c>
      <c r="H1191" s="132">
        <v>0.9681222270870837</v>
      </c>
    </row>
    <row r="1192" spans="1:10" ht="12.75">
      <c r="A1192" s="149" t="s">
        <v>793</v>
      </c>
      <c r="C1192" s="150" t="s">
        <v>794</v>
      </c>
      <c r="D1192" s="150" t="s">
        <v>795</v>
      </c>
      <c r="F1192" s="150" t="s">
        <v>796</v>
      </c>
      <c r="G1192" s="150" t="s">
        <v>797</v>
      </c>
      <c r="H1192" s="150" t="s">
        <v>798</v>
      </c>
      <c r="I1192" s="151" t="s">
        <v>799</v>
      </c>
      <c r="J1192" s="150" t="s">
        <v>800</v>
      </c>
    </row>
    <row r="1193" spans="1:8" ht="12.75">
      <c r="A1193" s="152" t="s">
        <v>628</v>
      </c>
      <c r="C1193" s="153">
        <v>396.15199999976903</v>
      </c>
      <c r="D1193" s="132">
        <v>4930566.113685608</v>
      </c>
      <c r="F1193" s="132">
        <v>113800</v>
      </c>
      <c r="G1193" s="132">
        <v>112700</v>
      </c>
      <c r="H1193" s="154" t="s">
        <v>389</v>
      </c>
    </row>
    <row r="1195" spans="4:8" ht="12.75">
      <c r="D1195" s="132">
        <v>4770902.258132935</v>
      </c>
      <c r="F1195" s="132">
        <v>113900</v>
      </c>
      <c r="G1195" s="132">
        <v>111700</v>
      </c>
      <c r="H1195" s="154" t="s">
        <v>390</v>
      </c>
    </row>
    <row r="1197" spans="4:8" ht="12.75">
      <c r="D1197" s="132">
        <v>4866568.023704529</v>
      </c>
      <c r="F1197" s="132">
        <v>112700</v>
      </c>
      <c r="G1197" s="132">
        <v>113300</v>
      </c>
      <c r="H1197" s="154" t="s">
        <v>391</v>
      </c>
    </row>
    <row r="1199" spans="1:10" ht="12.75">
      <c r="A1199" s="149" t="s">
        <v>801</v>
      </c>
      <c r="C1199" s="155" t="s">
        <v>802</v>
      </c>
      <c r="D1199" s="132">
        <v>4856012.131841023</v>
      </c>
      <c r="F1199" s="132">
        <v>113466.66666666666</v>
      </c>
      <c r="G1199" s="132">
        <v>112566.66666666666</v>
      </c>
      <c r="H1199" s="132">
        <v>4742990.649478757</v>
      </c>
      <c r="I1199" s="132">
        <v>-0.0001</v>
      </c>
      <c r="J1199" s="132">
        <v>-0.0001</v>
      </c>
    </row>
    <row r="1200" spans="1:8" ht="12.75">
      <c r="A1200" s="131">
        <v>38375.0787037037</v>
      </c>
      <c r="C1200" s="155" t="s">
        <v>803</v>
      </c>
      <c r="D1200" s="132">
        <v>80353.63608611622</v>
      </c>
      <c r="F1200" s="132">
        <v>665.8328118479393</v>
      </c>
      <c r="G1200" s="132">
        <v>808.2903768654761</v>
      </c>
      <c r="H1200" s="132">
        <v>80353.63608611622</v>
      </c>
    </row>
    <row r="1202" spans="3:8" ht="12.75">
      <c r="C1202" s="155" t="s">
        <v>804</v>
      </c>
      <c r="D1202" s="132">
        <v>1.6547247804270284</v>
      </c>
      <c r="F1202" s="132">
        <v>0.5868091761292062</v>
      </c>
      <c r="G1202" s="132">
        <v>0.7180548210235206</v>
      </c>
      <c r="H1202" s="132">
        <v>1.6941554817306441</v>
      </c>
    </row>
    <row r="1203" spans="1:10" ht="12.75">
      <c r="A1203" s="149" t="s">
        <v>793</v>
      </c>
      <c r="C1203" s="150" t="s">
        <v>794</v>
      </c>
      <c r="D1203" s="150" t="s">
        <v>795</v>
      </c>
      <c r="F1203" s="150" t="s">
        <v>796</v>
      </c>
      <c r="G1203" s="150" t="s">
        <v>797</v>
      </c>
      <c r="H1203" s="150" t="s">
        <v>798</v>
      </c>
      <c r="I1203" s="151" t="s">
        <v>799</v>
      </c>
      <c r="J1203" s="150" t="s">
        <v>800</v>
      </c>
    </row>
    <row r="1204" spans="1:8" ht="12.75">
      <c r="A1204" s="152" t="s">
        <v>635</v>
      </c>
      <c r="C1204" s="153">
        <v>589.5920000001788</v>
      </c>
      <c r="D1204" s="132">
        <v>373576.83190631866</v>
      </c>
      <c r="F1204" s="132">
        <v>3700</v>
      </c>
      <c r="G1204" s="132">
        <v>3170</v>
      </c>
      <c r="H1204" s="154" t="s">
        <v>392</v>
      </c>
    </row>
    <row r="1206" spans="4:8" ht="12.75">
      <c r="D1206" s="132">
        <v>347930.90732717514</v>
      </c>
      <c r="F1206" s="132">
        <v>3690.0000000037253</v>
      </c>
      <c r="G1206" s="132">
        <v>3250</v>
      </c>
      <c r="H1206" s="154" t="s">
        <v>393</v>
      </c>
    </row>
    <row r="1208" spans="4:8" ht="12.75">
      <c r="D1208" s="132">
        <v>377151.8508143425</v>
      </c>
      <c r="F1208" s="132">
        <v>3540.0000000037253</v>
      </c>
      <c r="G1208" s="132">
        <v>3220</v>
      </c>
      <c r="H1208" s="154" t="s">
        <v>171</v>
      </c>
    </row>
    <row r="1210" spans="1:10" ht="12.75">
      <c r="A1210" s="149" t="s">
        <v>801</v>
      </c>
      <c r="C1210" s="155" t="s">
        <v>802</v>
      </c>
      <c r="D1210" s="132">
        <v>366219.8633492788</v>
      </c>
      <c r="F1210" s="132">
        <v>3643.333333335817</v>
      </c>
      <c r="G1210" s="132">
        <v>3213.333333333333</v>
      </c>
      <c r="H1210" s="132">
        <v>362791.53001594427</v>
      </c>
      <c r="I1210" s="132">
        <v>-0.0001</v>
      </c>
      <c r="J1210" s="132">
        <v>-0.0001</v>
      </c>
    </row>
    <row r="1211" spans="1:8" ht="12.75">
      <c r="A1211" s="131">
        <v>38375.079305555555</v>
      </c>
      <c r="C1211" s="155" t="s">
        <v>803</v>
      </c>
      <c r="D1211" s="132">
        <v>15939.247922408547</v>
      </c>
      <c r="F1211" s="132">
        <v>89.62886439715459</v>
      </c>
      <c r="G1211" s="132">
        <v>40.414518843273804</v>
      </c>
      <c r="H1211" s="132">
        <v>15939.247922408547</v>
      </c>
    </row>
    <row r="1213" spans="3:8" ht="12.75">
      <c r="C1213" s="155" t="s">
        <v>804</v>
      </c>
      <c r="D1213" s="132">
        <v>4.352371216742725</v>
      </c>
      <c r="F1213" s="132">
        <v>2.4600786202312945</v>
      </c>
      <c r="G1213" s="132">
        <v>1.2577132420105959</v>
      </c>
      <c r="H1213" s="132">
        <v>4.393500565382009</v>
      </c>
    </row>
    <row r="1214" spans="1:10" ht="12.75">
      <c r="A1214" s="149" t="s">
        <v>793</v>
      </c>
      <c r="C1214" s="150" t="s">
        <v>794</v>
      </c>
      <c r="D1214" s="150" t="s">
        <v>795</v>
      </c>
      <c r="F1214" s="150" t="s">
        <v>796</v>
      </c>
      <c r="G1214" s="150" t="s">
        <v>797</v>
      </c>
      <c r="H1214" s="150" t="s">
        <v>798</v>
      </c>
      <c r="I1214" s="151" t="s">
        <v>799</v>
      </c>
      <c r="J1214" s="150" t="s">
        <v>800</v>
      </c>
    </row>
    <row r="1215" spans="1:8" ht="12.75">
      <c r="A1215" s="152" t="s">
        <v>636</v>
      </c>
      <c r="C1215" s="153">
        <v>766.4900000002235</v>
      </c>
      <c r="D1215" s="132">
        <v>2738.791239142418</v>
      </c>
      <c r="F1215" s="132">
        <v>1787</v>
      </c>
      <c r="G1215" s="132">
        <v>1893</v>
      </c>
      <c r="H1215" s="154" t="s">
        <v>172</v>
      </c>
    </row>
    <row r="1217" spans="4:8" ht="12.75">
      <c r="D1217" s="132">
        <v>2754.273234669119</v>
      </c>
      <c r="F1217" s="132">
        <v>1762</v>
      </c>
      <c r="G1217" s="132">
        <v>1837</v>
      </c>
      <c r="H1217" s="154" t="s">
        <v>173</v>
      </c>
    </row>
    <row r="1219" spans="4:8" ht="12.75">
      <c r="D1219" s="132">
        <v>2743.1873937882483</v>
      </c>
      <c r="F1219" s="132">
        <v>1718</v>
      </c>
      <c r="G1219" s="132">
        <v>1635.9999999981374</v>
      </c>
      <c r="H1219" s="154" t="s">
        <v>174</v>
      </c>
    </row>
    <row r="1221" spans="1:10" ht="12.75">
      <c r="A1221" s="149" t="s">
        <v>801</v>
      </c>
      <c r="C1221" s="155" t="s">
        <v>802</v>
      </c>
      <c r="D1221" s="132">
        <v>2745.4172891999287</v>
      </c>
      <c r="F1221" s="132">
        <v>1755.6666666666665</v>
      </c>
      <c r="G1221" s="132">
        <v>1788.6666666660458</v>
      </c>
      <c r="H1221" s="132">
        <v>972.6067200945598</v>
      </c>
      <c r="I1221" s="132">
        <v>-0.0001</v>
      </c>
      <c r="J1221" s="132">
        <v>-0.0001</v>
      </c>
    </row>
    <row r="1222" spans="1:8" ht="12.75">
      <c r="A1222" s="131">
        <v>38375.07990740741</v>
      </c>
      <c r="C1222" s="155" t="s">
        <v>803</v>
      </c>
      <c r="D1222" s="132">
        <v>7.978243637049592</v>
      </c>
      <c r="F1222" s="132">
        <v>34.93326972004386</v>
      </c>
      <c r="G1222" s="132">
        <v>135.14560049671556</v>
      </c>
      <c r="H1222" s="132">
        <v>7.978243637049592</v>
      </c>
    </row>
    <row r="1224" spans="3:8" ht="12.75">
      <c r="C1224" s="155" t="s">
        <v>804</v>
      </c>
      <c r="D1224" s="132">
        <v>0.2906022216890248</v>
      </c>
      <c r="F1224" s="132">
        <v>1.989743861023953</v>
      </c>
      <c r="G1224" s="132">
        <v>7.555661600638976</v>
      </c>
      <c r="H1224" s="132">
        <v>0.8202949323930152</v>
      </c>
    </row>
    <row r="1225" spans="1:16" ht="12.75">
      <c r="A1225" s="143" t="s">
        <v>784</v>
      </c>
      <c r="B1225" s="138" t="s">
        <v>175</v>
      </c>
      <c r="D1225" s="143" t="s">
        <v>785</v>
      </c>
      <c r="E1225" s="138" t="s">
        <v>786</v>
      </c>
      <c r="F1225" s="139" t="s">
        <v>820</v>
      </c>
      <c r="G1225" s="144" t="s">
        <v>788</v>
      </c>
      <c r="H1225" s="145">
        <v>1</v>
      </c>
      <c r="I1225" s="146" t="s">
        <v>789</v>
      </c>
      <c r="J1225" s="145">
        <v>10</v>
      </c>
      <c r="K1225" s="144" t="s">
        <v>790</v>
      </c>
      <c r="L1225" s="147">
        <v>1</v>
      </c>
      <c r="M1225" s="144" t="s">
        <v>791</v>
      </c>
      <c r="N1225" s="148">
        <v>1</v>
      </c>
      <c r="O1225" s="144" t="s">
        <v>792</v>
      </c>
      <c r="P1225" s="148">
        <v>1</v>
      </c>
    </row>
    <row r="1227" spans="1:10" ht="12.75">
      <c r="A1227" s="149" t="s">
        <v>793</v>
      </c>
      <c r="C1227" s="150" t="s">
        <v>794</v>
      </c>
      <c r="D1227" s="150" t="s">
        <v>795</v>
      </c>
      <c r="F1227" s="150" t="s">
        <v>796</v>
      </c>
      <c r="G1227" s="150" t="s">
        <v>797</v>
      </c>
      <c r="H1227" s="150" t="s">
        <v>798</v>
      </c>
      <c r="I1227" s="151" t="s">
        <v>799</v>
      </c>
      <c r="J1227" s="150" t="s">
        <v>800</v>
      </c>
    </row>
    <row r="1228" spans="1:8" ht="12.75">
      <c r="A1228" s="152" t="s">
        <v>765</v>
      </c>
      <c r="C1228" s="153">
        <v>178.2290000000503</v>
      </c>
      <c r="D1228" s="132">
        <v>588.2916339030489</v>
      </c>
      <c r="F1228" s="132">
        <v>532</v>
      </c>
      <c r="G1228" s="132">
        <v>551</v>
      </c>
      <c r="H1228" s="154" t="s">
        <v>176</v>
      </c>
    </row>
    <row r="1230" spans="4:8" ht="12.75">
      <c r="D1230" s="132">
        <v>584.6348578641191</v>
      </c>
      <c r="F1230" s="132">
        <v>534</v>
      </c>
      <c r="G1230" s="132">
        <v>560</v>
      </c>
      <c r="H1230" s="154" t="s">
        <v>177</v>
      </c>
    </row>
    <row r="1232" spans="4:8" ht="12.75">
      <c r="D1232" s="132">
        <v>521.25</v>
      </c>
      <c r="F1232" s="132">
        <v>554</v>
      </c>
      <c r="G1232" s="132">
        <v>500</v>
      </c>
      <c r="H1232" s="154" t="s">
        <v>178</v>
      </c>
    </row>
    <row r="1234" spans="1:8" ht="12.75">
      <c r="A1234" s="149" t="s">
        <v>801</v>
      </c>
      <c r="C1234" s="155" t="s">
        <v>802</v>
      </c>
      <c r="D1234" s="132">
        <v>564.7254972557226</v>
      </c>
      <c r="F1234" s="132">
        <v>540</v>
      </c>
      <c r="G1234" s="132">
        <v>537</v>
      </c>
      <c r="H1234" s="132">
        <v>26.43854073398355</v>
      </c>
    </row>
    <row r="1235" spans="1:8" ht="12.75">
      <c r="A1235" s="131">
        <v>38375.08224537037</v>
      </c>
      <c r="C1235" s="155" t="s">
        <v>803</v>
      </c>
      <c r="D1235" s="132">
        <v>37.695253666396006</v>
      </c>
      <c r="F1235" s="132">
        <v>12.16552506059644</v>
      </c>
      <c r="G1235" s="132">
        <v>32.35737937472687</v>
      </c>
      <c r="H1235" s="132">
        <v>37.695253666396006</v>
      </c>
    </row>
    <row r="1237" spans="3:8" ht="12.75">
      <c r="C1237" s="155" t="s">
        <v>804</v>
      </c>
      <c r="D1237" s="132">
        <v>6.674969316876195</v>
      </c>
      <c r="F1237" s="132">
        <v>2.2528750112215628</v>
      </c>
      <c r="G1237" s="132">
        <v>6.025582751345787</v>
      </c>
      <c r="H1237" s="132">
        <v>142.57690712083556</v>
      </c>
    </row>
    <row r="1238" spans="1:10" ht="12.75">
      <c r="A1238" s="149" t="s">
        <v>793</v>
      </c>
      <c r="C1238" s="150" t="s">
        <v>794</v>
      </c>
      <c r="D1238" s="150" t="s">
        <v>795</v>
      </c>
      <c r="F1238" s="150" t="s">
        <v>796</v>
      </c>
      <c r="G1238" s="150" t="s">
        <v>797</v>
      </c>
      <c r="H1238" s="150" t="s">
        <v>798</v>
      </c>
      <c r="I1238" s="151" t="s">
        <v>799</v>
      </c>
      <c r="J1238" s="150" t="s">
        <v>800</v>
      </c>
    </row>
    <row r="1239" spans="1:8" ht="12.75">
      <c r="A1239" s="152" t="s">
        <v>629</v>
      </c>
      <c r="C1239" s="153">
        <v>212.41200000001118</v>
      </c>
      <c r="D1239" s="132">
        <v>405873.18968629837</v>
      </c>
      <c r="F1239" s="132">
        <v>4240</v>
      </c>
      <c r="G1239" s="132">
        <v>3809.9999999962747</v>
      </c>
      <c r="H1239" s="154" t="s">
        <v>179</v>
      </c>
    </row>
    <row r="1241" spans="4:8" ht="12.75">
      <c r="D1241" s="132">
        <v>437995.0344467163</v>
      </c>
      <c r="F1241" s="132">
        <v>4240</v>
      </c>
      <c r="G1241" s="132">
        <v>3809.9999999962747</v>
      </c>
      <c r="H1241" s="154" t="s">
        <v>180</v>
      </c>
    </row>
    <row r="1243" spans="4:8" ht="12.75">
      <c r="D1243" s="132">
        <v>428317.30832338333</v>
      </c>
      <c r="F1243" s="132">
        <v>4240</v>
      </c>
      <c r="G1243" s="132">
        <v>3809.9999999962747</v>
      </c>
      <c r="H1243" s="154" t="s">
        <v>181</v>
      </c>
    </row>
    <row r="1245" spans="1:10" ht="12.75">
      <c r="A1245" s="149" t="s">
        <v>801</v>
      </c>
      <c r="C1245" s="155" t="s">
        <v>802</v>
      </c>
      <c r="D1245" s="132">
        <v>424061.84415213263</v>
      </c>
      <c r="F1245" s="132">
        <v>4240</v>
      </c>
      <c r="G1245" s="132">
        <v>3809.9999999962747</v>
      </c>
      <c r="H1245" s="132">
        <v>420026.9678270461</v>
      </c>
      <c r="I1245" s="132">
        <v>-0.0001</v>
      </c>
      <c r="J1245" s="132">
        <v>-0.0001</v>
      </c>
    </row>
    <row r="1246" spans="1:8" ht="12.75">
      <c r="A1246" s="131">
        <v>38375.08274305556</v>
      </c>
      <c r="C1246" s="155" t="s">
        <v>803</v>
      </c>
      <c r="D1246" s="132">
        <v>16478.317850669962</v>
      </c>
      <c r="G1246" s="132">
        <v>5.638186222554939E-05</v>
      </c>
      <c r="H1246" s="132">
        <v>16478.317850669962</v>
      </c>
    </row>
    <row r="1248" spans="3:8" ht="12.75">
      <c r="C1248" s="155" t="s">
        <v>804</v>
      </c>
      <c r="D1248" s="132">
        <v>3.8858289369600425</v>
      </c>
      <c r="F1248" s="132">
        <v>0</v>
      </c>
      <c r="G1248" s="132">
        <v>1.4798389035591734E-06</v>
      </c>
      <c r="H1248" s="132">
        <v>3.923157109629974</v>
      </c>
    </row>
    <row r="1249" spans="1:10" ht="12.75">
      <c r="A1249" s="149" t="s">
        <v>793</v>
      </c>
      <c r="C1249" s="150" t="s">
        <v>794</v>
      </c>
      <c r="D1249" s="150" t="s">
        <v>795</v>
      </c>
      <c r="F1249" s="150" t="s">
        <v>796</v>
      </c>
      <c r="G1249" s="150" t="s">
        <v>797</v>
      </c>
      <c r="H1249" s="150" t="s">
        <v>798</v>
      </c>
      <c r="I1249" s="151" t="s">
        <v>799</v>
      </c>
      <c r="J1249" s="150" t="s">
        <v>800</v>
      </c>
    </row>
    <row r="1250" spans="1:8" ht="12.75">
      <c r="A1250" s="152" t="s">
        <v>629</v>
      </c>
      <c r="C1250" s="153">
        <v>251.61100000003353</v>
      </c>
      <c r="D1250" s="132">
        <v>3805480.2340393066</v>
      </c>
      <c r="F1250" s="132">
        <v>32600</v>
      </c>
      <c r="G1250" s="132">
        <v>28600</v>
      </c>
      <c r="H1250" s="154" t="s">
        <v>182</v>
      </c>
    </row>
    <row r="1252" spans="4:8" ht="12.75">
      <c r="D1252" s="132">
        <v>4237561.337860107</v>
      </c>
      <c r="F1252" s="132">
        <v>34300</v>
      </c>
      <c r="G1252" s="132">
        <v>28400</v>
      </c>
      <c r="H1252" s="154" t="s">
        <v>183</v>
      </c>
    </row>
    <row r="1254" spans="4:8" ht="12.75">
      <c r="D1254" s="132">
        <v>4086656.731639862</v>
      </c>
      <c r="F1254" s="132">
        <v>33300</v>
      </c>
      <c r="G1254" s="132">
        <v>28800</v>
      </c>
      <c r="H1254" s="154" t="s">
        <v>184</v>
      </c>
    </row>
    <row r="1256" spans="1:10" ht="12.75">
      <c r="A1256" s="149" t="s">
        <v>801</v>
      </c>
      <c r="C1256" s="155" t="s">
        <v>802</v>
      </c>
      <c r="D1256" s="132">
        <v>4043232.767846425</v>
      </c>
      <c r="F1256" s="132">
        <v>33400</v>
      </c>
      <c r="G1256" s="132">
        <v>28600</v>
      </c>
      <c r="H1256" s="132">
        <v>4012256.4261158677</v>
      </c>
      <c r="I1256" s="132">
        <v>-0.0001</v>
      </c>
      <c r="J1256" s="132">
        <v>-0.0001</v>
      </c>
    </row>
    <row r="1257" spans="1:8" ht="12.75">
      <c r="A1257" s="131">
        <v>38375.083333333336</v>
      </c>
      <c r="C1257" s="155" t="s">
        <v>803</v>
      </c>
      <c r="D1257" s="132">
        <v>219289.19385916702</v>
      </c>
      <c r="F1257" s="132">
        <v>854.4003745317532</v>
      </c>
      <c r="G1257" s="132">
        <v>200</v>
      </c>
      <c r="H1257" s="132">
        <v>219289.19385916702</v>
      </c>
    </row>
    <row r="1259" spans="3:8" ht="12.75">
      <c r="C1259" s="155" t="s">
        <v>804</v>
      </c>
      <c r="D1259" s="132">
        <v>5.423610423892775</v>
      </c>
      <c r="F1259" s="132">
        <v>2.5580849536878842</v>
      </c>
      <c r="G1259" s="132">
        <v>0.6993006993006994</v>
      </c>
      <c r="H1259" s="132">
        <v>5.465483024260582</v>
      </c>
    </row>
    <row r="1260" spans="1:10" ht="12.75">
      <c r="A1260" s="149" t="s">
        <v>793</v>
      </c>
      <c r="C1260" s="150" t="s">
        <v>794</v>
      </c>
      <c r="D1260" s="150" t="s">
        <v>795</v>
      </c>
      <c r="F1260" s="150" t="s">
        <v>796</v>
      </c>
      <c r="G1260" s="150" t="s">
        <v>797</v>
      </c>
      <c r="H1260" s="150" t="s">
        <v>798</v>
      </c>
      <c r="I1260" s="151" t="s">
        <v>799</v>
      </c>
      <c r="J1260" s="150" t="s">
        <v>800</v>
      </c>
    </row>
    <row r="1261" spans="1:8" ht="12.75">
      <c r="A1261" s="152" t="s">
        <v>632</v>
      </c>
      <c r="C1261" s="153">
        <v>257.6099999998696</v>
      </c>
      <c r="D1261" s="132">
        <v>339222.78243637085</v>
      </c>
      <c r="F1261" s="132">
        <v>15700</v>
      </c>
      <c r="G1261" s="132">
        <v>12807.5</v>
      </c>
      <c r="H1261" s="154" t="s">
        <v>185</v>
      </c>
    </row>
    <row r="1263" spans="4:8" ht="12.75">
      <c r="D1263" s="132">
        <v>351380.6653652191</v>
      </c>
      <c r="F1263" s="132">
        <v>14850</v>
      </c>
      <c r="G1263" s="132">
        <v>12805</v>
      </c>
      <c r="H1263" s="154" t="s">
        <v>186</v>
      </c>
    </row>
    <row r="1265" spans="4:8" ht="12.75">
      <c r="D1265" s="132">
        <v>346684.5374956131</v>
      </c>
      <c r="F1265" s="132">
        <v>14832.5</v>
      </c>
      <c r="G1265" s="132">
        <v>12702.5</v>
      </c>
      <c r="H1265" s="154" t="s">
        <v>187</v>
      </c>
    </row>
    <row r="1267" spans="1:10" ht="12.75">
      <c r="A1267" s="149" t="s">
        <v>801</v>
      </c>
      <c r="C1267" s="155" t="s">
        <v>802</v>
      </c>
      <c r="D1267" s="132">
        <v>345762.6617657343</v>
      </c>
      <c r="F1267" s="132">
        <v>15127.5</v>
      </c>
      <c r="G1267" s="132">
        <v>12771.666666666668</v>
      </c>
      <c r="H1267" s="132">
        <v>331813.078432401</v>
      </c>
      <c r="I1267" s="132">
        <v>-0.0001</v>
      </c>
      <c r="J1267" s="132">
        <v>-0.0001</v>
      </c>
    </row>
    <row r="1268" spans="1:8" ht="12.75">
      <c r="A1268" s="131">
        <v>38375.084074074075</v>
      </c>
      <c r="C1268" s="155" t="s">
        <v>803</v>
      </c>
      <c r="D1268" s="132">
        <v>6131.143488282284</v>
      </c>
      <c r="F1268" s="132">
        <v>495.8767487995379</v>
      </c>
      <c r="G1268" s="132">
        <v>59.913131560062304</v>
      </c>
      <c r="H1268" s="132">
        <v>6131.143488282284</v>
      </c>
    </row>
    <row r="1270" spans="3:8" ht="12.75">
      <c r="C1270" s="155" t="s">
        <v>804</v>
      </c>
      <c r="D1270" s="132">
        <v>1.7732231285390614</v>
      </c>
      <c r="F1270" s="132">
        <v>3.277982143774833</v>
      </c>
      <c r="G1270" s="132">
        <v>0.4691097342560014</v>
      </c>
      <c r="H1270" s="132">
        <v>1.8477702920113679</v>
      </c>
    </row>
    <row r="1271" spans="1:10" ht="12.75">
      <c r="A1271" s="149" t="s">
        <v>793</v>
      </c>
      <c r="C1271" s="150" t="s">
        <v>794</v>
      </c>
      <c r="D1271" s="150" t="s">
        <v>795</v>
      </c>
      <c r="F1271" s="150" t="s">
        <v>796</v>
      </c>
      <c r="G1271" s="150" t="s">
        <v>797</v>
      </c>
      <c r="H1271" s="150" t="s">
        <v>798</v>
      </c>
      <c r="I1271" s="151" t="s">
        <v>799</v>
      </c>
      <c r="J1271" s="150" t="s">
        <v>800</v>
      </c>
    </row>
    <row r="1272" spans="1:8" ht="12.75">
      <c r="A1272" s="152" t="s">
        <v>631</v>
      </c>
      <c r="C1272" s="153">
        <v>259.9399999999441</v>
      </c>
      <c r="D1272" s="132">
        <v>2721244.7748794556</v>
      </c>
      <c r="F1272" s="132">
        <v>26150</v>
      </c>
      <c r="G1272" s="132">
        <v>22375</v>
      </c>
      <c r="H1272" s="154" t="s">
        <v>188</v>
      </c>
    </row>
    <row r="1274" spans="4:8" ht="12.75">
      <c r="D1274" s="132">
        <v>2919060.9412345886</v>
      </c>
      <c r="F1274" s="132">
        <v>25800</v>
      </c>
      <c r="G1274" s="132">
        <v>22300</v>
      </c>
      <c r="H1274" s="154" t="s">
        <v>189</v>
      </c>
    </row>
    <row r="1276" spans="4:8" ht="12.75">
      <c r="D1276" s="132">
        <v>2815269.7804985046</v>
      </c>
      <c r="F1276" s="132">
        <v>25825</v>
      </c>
      <c r="G1276" s="132">
        <v>22200</v>
      </c>
      <c r="H1276" s="154" t="s">
        <v>190</v>
      </c>
    </row>
    <row r="1278" spans="1:10" ht="12.75">
      <c r="A1278" s="149" t="s">
        <v>801</v>
      </c>
      <c r="C1278" s="155" t="s">
        <v>802</v>
      </c>
      <c r="D1278" s="132">
        <v>2818525.1655375166</v>
      </c>
      <c r="F1278" s="132">
        <v>25925</v>
      </c>
      <c r="G1278" s="132">
        <v>22291.666666666664</v>
      </c>
      <c r="H1278" s="132">
        <v>2794398.4820358325</v>
      </c>
      <c r="I1278" s="132">
        <v>-0.0001</v>
      </c>
      <c r="J1278" s="132">
        <v>-0.0001</v>
      </c>
    </row>
    <row r="1279" spans="1:8" ht="12.75">
      <c r="A1279" s="131">
        <v>38375.08484953704</v>
      </c>
      <c r="C1279" s="155" t="s">
        <v>803</v>
      </c>
      <c r="D1279" s="132">
        <v>98948.25449028902</v>
      </c>
      <c r="F1279" s="132">
        <v>195.25624189766637</v>
      </c>
      <c r="G1279" s="132">
        <v>87.79711460710615</v>
      </c>
      <c r="H1279" s="132">
        <v>98948.25449028902</v>
      </c>
    </row>
    <row r="1281" spans="3:8" ht="12.75">
      <c r="C1281" s="155" t="s">
        <v>804</v>
      </c>
      <c r="D1281" s="132">
        <v>3.5106393833251004</v>
      </c>
      <c r="F1281" s="132">
        <v>0.7531581172523292</v>
      </c>
      <c r="G1281" s="132">
        <v>0.39385621505991564</v>
      </c>
      <c r="H1281" s="132">
        <v>3.540950051554609</v>
      </c>
    </row>
    <row r="1282" spans="1:10" ht="12.75">
      <c r="A1282" s="149" t="s">
        <v>793</v>
      </c>
      <c r="C1282" s="150" t="s">
        <v>794</v>
      </c>
      <c r="D1282" s="150" t="s">
        <v>795</v>
      </c>
      <c r="F1282" s="150" t="s">
        <v>796</v>
      </c>
      <c r="G1282" s="150" t="s">
        <v>797</v>
      </c>
      <c r="H1282" s="150" t="s">
        <v>798</v>
      </c>
      <c r="I1282" s="151" t="s">
        <v>799</v>
      </c>
      <c r="J1282" s="150" t="s">
        <v>800</v>
      </c>
    </row>
    <row r="1283" spans="1:8" ht="12.75">
      <c r="A1283" s="152" t="s">
        <v>633</v>
      </c>
      <c r="C1283" s="153">
        <v>285.2129999999888</v>
      </c>
      <c r="D1283" s="132">
        <v>2274006.851169586</v>
      </c>
      <c r="F1283" s="132">
        <v>17800</v>
      </c>
      <c r="G1283" s="132">
        <v>15625</v>
      </c>
      <c r="H1283" s="154" t="s">
        <v>191</v>
      </c>
    </row>
    <row r="1285" spans="4:8" ht="12.75">
      <c r="D1285" s="132">
        <v>2242940.1161460876</v>
      </c>
      <c r="F1285" s="132">
        <v>17725</v>
      </c>
      <c r="G1285" s="132">
        <v>15675</v>
      </c>
      <c r="H1285" s="154" t="s">
        <v>192</v>
      </c>
    </row>
    <row r="1287" spans="4:8" ht="12.75">
      <c r="D1287" s="132">
        <v>2209895.708744049</v>
      </c>
      <c r="F1287" s="132">
        <v>17525</v>
      </c>
      <c r="G1287" s="132">
        <v>15725</v>
      </c>
      <c r="H1287" s="154" t="s">
        <v>193</v>
      </c>
    </row>
    <row r="1289" spans="1:10" ht="12.75">
      <c r="A1289" s="149" t="s">
        <v>801</v>
      </c>
      <c r="C1289" s="155" t="s">
        <v>802</v>
      </c>
      <c r="D1289" s="132">
        <v>2242280.8920199075</v>
      </c>
      <c r="F1289" s="132">
        <v>17683.333333333332</v>
      </c>
      <c r="G1289" s="132">
        <v>15675</v>
      </c>
      <c r="H1289" s="132">
        <v>2225707.8766290606</v>
      </c>
      <c r="I1289" s="132">
        <v>-0.0001</v>
      </c>
      <c r="J1289" s="132">
        <v>-0.0001</v>
      </c>
    </row>
    <row r="1290" spans="1:8" ht="12.75">
      <c r="A1290" s="131">
        <v>38375.08563657408</v>
      </c>
      <c r="C1290" s="155" t="s">
        <v>803</v>
      </c>
      <c r="D1290" s="132">
        <v>32060.654673810594</v>
      </c>
      <c r="F1290" s="132">
        <v>142.15601757693315</v>
      </c>
      <c r="G1290" s="132">
        <v>50</v>
      </c>
      <c r="H1290" s="132">
        <v>32060.654673810594</v>
      </c>
    </row>
    <row r="1292" spans="3:8" ht="12.75">
      <c r="C1292" s="155" t="s">
        <v>804</v>
      </c>
      <c r="D1292" s="132">
        <v>1.4298233012604187</v>
      </c>
      <c r="F1292" s="132">
        <v>0.8038983086348719</v>
      </c>
      <c r="G1292" s="132">
        <v>0.3189792663476874</v>
      </c>
      <c r="H1292" s="132">
        <v>1.4404700190201047</v>
      </c>
    </row>
    <row r="1293" spans="1:10" ht="12.75">
      <c r="A1293" s="149" t="s">
        <v>793</v>
      </c>
      <c r="C1293" s="150" t="s">
        <v>794</v>
      </c>
      <c r="D1293" s="150" t="s">
        <v>795</v>
      </c>
      <c r="F1293" s="150" t="s">
        <v>796</v>
      </c>
      <c r="G1293" s="150" t="s">
        <v>797</v>
      </c>
      <c r="H1293" s="150" t="s">
        <v>798</v>
      </c>
      <c r="I1293" s="151" t="s">
        <v>799</v>
      </c>
      <c r="J1293" s="150" t="s">
        <v>800</v>
      </c>
    </row>
    <row r="1294" spans="1:8" ht="12.75">
      <c r="A1294" s="152" t="s">
        <v>629</v>
      </c>
      <c r="C1294" s="153">
        <v>288.1579999998212</v>
      </c>
      <c r="D1294" s="132">
        <v>428099.85399246216</v>
      </c>
      <c r="F1294" s="132">
        <v>5020</v>
      </c>
      <c r="G1294" s="132">
        <v>4580</v>
      </c>
      <c r="H1294" s="154" t="s">
        <v>194</v>
      </c>
    </row>
    <row r="1296" spans="4:8" ht="12.75">
      <c r="D1296" s="132">
        <v>424872.65419626236</v>
      </c>
      <c r="F1296" s="132">
        <v>5020</v>
      </c>
      <c r="G1296" s="132">
        <v>4580</v>
      </c>
      <c r="H1296" s="154" t="s">
        <v>195</v>
      </c>
    </row>
    <row r="1298" spans="4:8" ht="12.75">
      <c r="D1298" s="132">
        <v>432382.1252260208</v>
      </c>
      <c r="F1298" s="132">
        <v>5020</v>
      </c>
      <c r="G1298" s="132">
        <v>4580</v>
      </c>
      <c r="H1298" s="154" t="s">
        <v>196</v>
      </c>
    </row>
    <row r="1300" spans="1:10" ht="12.75">
      <c r="A1300" s="149" t="s">
        <v>801</v>
      </c>
      <c r="C1300" s="155" t="s">
        <v>802</v>
      </c>
      <c r="D1300" s="132">
        <v>428451.5444715818</v>
      </c>
      <c r="F1300" s="132">
        <v>5020</v>
      </c>
      <c r="G1300" s="132">
        <v>4580</v>
      </c>
      <c r="H1300" s="132">
        <v>423654.9515512278</v>
      </c>
      <c r="I1300" s="132">
        <v>-0.0001</v>
      </c>
      <c r="J1300" s="132">
        <v>-0.0001</v>
      </c>
    </row>
    <row r="1301" spans="1:8" ht="12.75">
      <c r="A1301" s="131">
        <v>38375.086168981485</v>
      </c>
      <c r="C1301" s="155" t="s">
        <v>803</v>
      </c>
      <c r="D1301" s="132">
        <v>3767.068280714128</v>
      </c>
      <c r="H1301" s="132">
        <v>3767.068280714128</v>
      </c>
    </row>
    <row r="1303" spans="3:8" ht="12.75">
      <c r="C1303" s="155" t="s">
        <v>804</v>
      </c>
      <c r="D1303" s="132">
        <v>0.8792285450528908</v>
      </c>
      <c r="F1303" s="132">
        <v>0</v>
      </c>
      <c r="G1303" s="132">
        <v>0</v>
      </c>
      <c r="H1303" s="132">
        <v>0.8891831116149764</v>
      </c>
    </row>
    <row r="1304" spans="1:10" ht="12.75">
      <c r="A1304" s="149" t="s">
        <v>793</v>
      </c>
      <c r="C1304" s="150" t="s">
        <v>794</v>
      </c>
      <c r="D1304" s="150" t="s">
        <v>795</v>
      </c>
      <c r="F1304" s="150" t="s">
        <v>796</v>
      </c>
      <c r="G1304" s="150" t="s">
        <v>797</v>
      </c>
      <c r="H1304" s="150" t="s">
        <v>798</v>
      </c>
      <c r="I1304" s="151" t="s">
        <v>799</v>
      </c>
      <c r="J1304" s="150" t="s">
        <v>800</v>
      </c>
    </row>
    <row r="1305" spans="1:8" ht="12.75">
      <c r="A1305" s="152" t="s">
        <v>630</v>
      </c>
      <c r="C1305" s="153">
        <v>334.94100000010803</v>
      </c>
      <c r="D1305" s="132">
        <v>148551.60332775116</v>
      </c>
      <c r="F1305" s="132">
        <v>32900</v>
      </c>
      <c r="H1305" s="154" t="s">
        <v>197</v>
      </c>
    </row>
    <row r="1307" spans="4:8" ht="12.75">
      <c r="D1307" s="132">
        <v>142983.74734020233</v>
      </c>
      <c r="F1307" s="132">
        <v>32900</v>
      </c>
      <c r="H1307" s="154" t="s">
        <v>198</v>
      </c>
    </row>
    <row r="1309" spans="4:8" ht="12.75">
      <c r="D1309" s="132">
        <v>143337.25902438164</v>
      </c>
      <c r="F1309" s="132">
        <v>33100</v>
      </c>
      <c r="H1309" s="154" t="s">
        <v>199</v>
      </c>
    </row>
    <row r="1311" spans="1:10" ht="12.75">
      <c r="A1311" s="149" t="s">
        <v>801</v>
      </c>
      <c r="C1311" s="155" t="s">
        <v>802</v>
      </c>
      <c r="D1311" s="132">
        <v>144957.5365641117</v>
      </c>
      <c r="F1311" s="132">
        <v>32966.666666666664</v>
      </c>
      <c r="H1311" s="132">
        <v>111990.86989744505</v>
      </c>
      <c r="I1311" s="132">
        <v>-0.0001</v>
      </c>
      <c r="J1311" s="132">
        <v>-0.0001</v>
      </c>
    </row>
    <row r="1312" spans="1:8" ht="12.75">
      <c r="A1312" s="131">
        <v>38375.086701388886</v>
      </c>
      <c r="C1312" s="155" t="s">
        <v>803</v>
      </c>
      <c r="D1312" s="132">
        <v>3117.5678908150735</v>
      </c>
      <c r="F1312" s="132">
        <v>115.47005383792514</v>
      </c>
      <c r="H1312" s="132">
        <v>3117.5678908150735</v>
      </c>
    </row>
    <row r="1314" spans="3:8" ht="12.75">
      <c r="C1314" s="155" t="s">
        <v>804</v>
      </c>
      <c r="D1314" s="132">
        <v>2.1506766496657717</v>
      </c>
      <c r="F1314" s="132">
        <v>0.3502630551200965</v>
      </c>
      <c r="H1314" s="132">
        <v>2.783769689145166</v>
      </c>
    </row>
    <row r="1315" spans="1:10" ht="12.75">
      <c r="A1315" s="149" t="s">
        <v>793</v>
      </c>
      <c r="C1315" s="150" t="s">
        <v>794</v>
      </c>
      <c r="D1315" s="150" t="s">
        <v>795</v>
      </c>
      <c r="F1315" s="150" t="s">
        <v>796</v>
      </c>
      <c r="G1315" s="150" t="s">
        <v>797</v>
      </c>
      <c r="H1315" s="150" t="s">
        <v>798</v>
      </c>
      <c r="I1315" s="151" t="s">
        <v>799</v>
      </c>
      <c r="J1315" s="150" t="s">
        <v>800</v>
      </c>
    </row>
    <row r="1316" spans="1:8" ht="12.75">
      <c r="A1316" s="152" t="s">
        <v>634</v>
      </c>
      <c r="C1316" s="153">
        <v>393.36599999992177</v>
      </c>
      <c r="D1316" s="132">
        <v>3893890.6700668335</v>
      </c>
      <c r="F1316" s="132">
        <v>16800</v>
      </c>
      <c r="G1316" s="132">
        <v>14300</v>
      </c>
      <c r="H1316" s="154" t="s">
        <v>200</v>
      </c>
    </row>
    <row r="1318" spans="4:8" ht="12.75">
      <c r="D1318" s="132">
        <v>3865637.373188019</v>
      </c>
      <c r="F1318" s="132">
        <v>15900</v>
      </c>
      <c r="G1318" s="132">
        <v>14400</v>
      </c>
      <c r="H1318" s="154" t="s">
        <v>201</v>
      </c>
    </row>
    <row r="1320" spans="4:8" ht="12.75">
      <c r="D1320" s="132">
        <v>3784305.3862228394</v>
      </c>
      <c r="F1320" s="132">
        <v>16400</v>
      </c>
      <c r="G1320" s="132">
        <v>14400</v>
      </c>
      <c r="H1320" s="154" t="s">
        <v>202</v>
      </c>
    </row>
    <row r="1322" spans="1:10" ht="12.75">
      <c r="A1322" s="149" t="s">
        <v>801</v>
      </c>
      <c r="C1322" s="155" t="s">
        <v>802</v>
      </c>
      <c r="D1322" s="132">
        <v>3847944.476492564</v>
      </c>
      <c r="F1322" s="132">
        <v>16366.666666666668</v>
      </c>
      <c r="G1322" s="132">
        <v>14366.666666666668</v>
      </c>
      <c r="H1322" s="132">
        <v>3832577.809825897</v>
      </c>
      <c r="I1322" s="132">
        <v>-0.0001</v>
      </c>
      <c r="J1322" s="132">
        <v>-0.0001</v>
      </c>
    </row>
    <row r="1323" spans="1:8" ht="12.75">
      <c r="A1323" s="131">
        <v>38375.08726851852</v>
      </c>
      <c r="C1323" s="155" t="s">
        <v>803</v>
      </c>
      <c r="D1323" s="132">
        <v>56894.749792050236</v>
      </c>
      <c r="F1323" s="132">
        <v>450.9249752822894</v>
      </c>
      <c r="G1323" s="132">
        <v>57.73502691896257</v>
      </c>
      <c r="H1323" s="132">
        <v>56894.749792050236</v>
      </c>
    </row>
    <row r="1325" spans="3:8" ht="12.75">
      <c r="C1325" s="155" t="s">
        <v>804</v>
      </c>
      <c r="D1325" s="132">
        <v>1.4785751234100524</v>
      </c>
      <c r="F1325" s="132">
        <v>2.755142415166737</v>
      </c>
      <c r="G1325" s="132">
        <v>0.4018679367909227</v>
      </c>
      <c r="H1325" s="132">
        <v>1.4845034495107823</v>
      </c>
    </row>
    <row r="1326" spans="1:10" ht="12.75">
      <c r="A1326" s="149" t="s">
        <v>793</v>
      </c>
      <c r="C1326" s="150" t="s">
        <v>794</v>
      </c>
      <c r="D1326" s="150" t="s">
        <v>795</v>
      </c>
      <c r="F1326" s="150" t="s">
        <v>796</v>
      </c>
      <c r="G1326" s="150" t="s">
        <v>797</v>
      </c>
      <c r="H1326" s="150" t="s">
        <v>798</v>
      </c>
      <c r="I1326" s="151" t="s">
        <v>799</v>
      </c>
      <c r="J1326" s="150" t="s">
        <v>800</v>
      </c>
    </row>
    <row r="1327" spans="1:8" ht="12.75">
      <c r="A1327" s="152" t="s">
        <v>628</v>
      </c>
      <c r="C1327" s="153">
        <v>396.15199999976903</v>
      </c>
      <c r="D1327" s="132">
        <v>4189340.1695404053</v>
      </c>
      <c r="F1327" s="132">
        <v>108600</v>
      </c>
      <c r="G1327" s="132">
        <v>108200</v>
      </c>
      <c r="H1327" s="154" t="s">
        <v>203</v>
      </c>
    </row>
    <row r="1329" spans="4:8" ht="12.75">
      <c r="D1329" s="132">
        <v>4162026.8251457214</v>
      </c>
      <c r="F1329" s="132">
        <v>107100</v>
      </c>
      <c r="G1329" s="132">
        <v>105200</v>
      </c>
      <c r="H1329" s="154" t="s">
        <v>204</v>
      </c>
    </row>
    <row r="1331" spans="4:8" ht="12.75">
      <c r="D1331" s="132">
        <v>4258486.180656433</v>
      </c>
      <c r="F1331" s="132">
        <v>105800</v>
      </c>
      <c r="G1331" s="132">
        <v>106800</v>
      </c>
      <c r="H1331" s="154" t="s">
        <v>205</v>
      </c>
    </row>
    <row r="1333" spans="1:10" ht="12.75">
      <c r="A1333" s="149" t="s">
        <v>801</v>
      </c>
      <c r="C1333" s="155" t="s">
        <v>802</v>
      </c>
      <c r="D1333" s="132">
        <v>4203284.391780853</v>
      </c>
      <c r="F1333" s="132">
        <v>107166.66666666666</v>
      </c>
      <c r="G1333" s="132">
        <v>106733.33333333334</v>
      </c>
      <c r="H1333" s="132">
        <v>4096332.0731126005</v>
      </c>
      <c r="I1333" s="132">
        <v>-0.0001</v>
      </c>
      <c r="J1333" s="132">
        <v>-0.0001</v>
      </c>
    </row>
    <row r="1334" spans="1:8" ht="12.75">
      <c r="A1334" s="131">
        <v>38375.08783564815</v>
      </c>
      <c r="C1334" s="155" t="s">
        <v>803</v>
      </c>
      <c r="D1334" s="132">
        <v>49718.53594790713</v>
      </c>
      <c r="F1334" s="132">
        <v>1401.18997046558</v>
      </c>
      <c r="G1334" s="132">
        <v>1501.1106998930272</v>
      </c>
      <c r="H1334" s="132">
        <v>49718.53594790713</v>
      </c>
    </row>
    <row r="1336" spans="3:8" ht="12.75">
      <c r="C1336" s="155" t="s">
        <v>804</v>
      </c>
      <c r="D1336" s="132">
        <v>1.1828496792919192</v>
      </c>
      <c r="F1336" s="132">
        <v>1.3074867531560628</v>
      </c>
      <c r="G1336" s="132">
        <v>1.406412273478789</v>
      </c>
      <c r="H1336" s="132">
        <v>1.2137330436233034</v>
      </c>
    </row>
    <row r="1337" spans="1:10" ht="12.75">
      <c r="A1337" s="149" t="s">
        <v>793</v>
      </c>
      <c r="C1337" s="150" t="s">
        <v>794</v>
      </c>
      <c r="D1337" s="150" t="s">
        <v>795</v>
      </c>
      <c r="F1337" s="150" t="s">
        <v>796</v>
      </c>
      <c r="G1337" s="150" t="s">
        <v>797</v>
      </c>
      <c r="H1337" s="150" t="s">
        <v>798</v>
      </c>
      <c r="I1337" s="151" t="s">
        <v>799</v>
      </c>
      <c r="J1337" s="150" t="s">
        <v>800</v>
      </c>
    </row>
    <row r="1338" spans="1:8" ht="12.75">
      <c r="A1338" s="152" t="s">
        <v>635</v>
      </c>
      <c r="C1338" s="153">
        <v>589.5920000001788</v>
      </c>
      <c r="D1338" s="132">
        <v>208055.4432106018</v>
      </c>
      <c r="F1338" s="132">
        <v>2870</v>
      </c>
      <c r="G1338" s="132">
        <v>2690</v>
      </c>
      <c r="H1338" s="154" t="s">
        <v>206</v>
      </c>
    </row>
    <row r="1340" spans="4:8" ht="12.75">
      <c r="D1340" s="132">
        <v>218688.4510447979</v>
      </c>
      <c r="F1340" s="132">
        <v>2920</v>
      </c>
      <c r="G1340" s="132">
        <v>2660</v>
      </c>
      <c r="H1340" s="154" t="s">
        <v>207</v>
      </c>
    </row>
    <row r="1342" spans="4:8" ht="12.75">
      <c r="D1342" s="132">
        <v>206045.53386211395</v>
      </c>
      <c r="F1342" s="132">
        <v>2860</v>
      </c>
      <c r="G1342" s="132">
        <v>2630</v>
      </c>
      <c r="H1342" s="154" t="s">
        <v>208</v>
      </c>
    </row>
    <row r="1344" spans="1:10" ht="12.75">
      <c r="A1344" s="149" t="s">
        <v>801</v>
      </c>
      <c r="C1344" s="155" t="s">
        <v>802</v>
      </c>
      <c r="D1344" s="132">
        <v>210929.80937250453</v>
      </c>
      <c r="F1344" s="132">
        <v>2883.333333333333</v>
      </c>
      <c r="G1344" s="132">
        <v>2660</v>
      </c>
      <c r="H1344" s="132">
        <v>208158.1427058379</v>
      </c>
      <c r="I1344" s="132">
        <v>-0.0001</v>
      </c>
      <c r="J1344" s="132">
        <v>-0.0001</v>
      </c>
    </row>
    <row r="1345" spans="1:8" ht="12.75">
      <c r="A1345" s="131">
        <v>38375.088425925926</v>
      </c>
      <c r="C1345" s="155" t="s">
        <v>803</v>
      </c>
      <c r="D1345" s="132">
        <v>6793.918188098493</v>
      </c>
      <c r="F1345" s="132">
        <v>32.14550253664318</v>
      </c>
      <c r="G1345" s="132">
        <v>30</v>
      </c>
      <c r="H1345" s="132">
        <v>6793.918188098493</v>
      </c>
    </row>
    <row r="1347" spans="3:8" ht="12.75">
      <c r="C1347" s="155" t="s">
        <v>804</v>
      </c>
      <c r="D1347" s="132">
        <v>3.220937907406133</v>
      </c>
      <c r="F1347" s="132">
        <v>1.1148729203460066</v>
      </c>
      <c r="G1347" s="132">
        <v>1.1278195488721805</v>
      </c>
      <c r="H1347" s="132">
        <v>3.2638253300037507</v>
      </c>
    </row>
    <row r="1348" spans="1:10" ht="12.75">
      <c r="A1348" s="149" t="s">
        <v>793</v>
      </c>
      <c r="C1348" s="150" t="s">
        <v>794</v>
      </c>
      <c r="D1348" s="150" t="s">
        <v>795</v>
      </c>
      <c r="F1348" s="150" t="s">
        <v>796</v>
      </c>
      <c r="G1348" s="150" t="s">
        <v>797</v>
      </c>
      <c r="H1348" s="150" t="s">
        <v>798</v>
      </c>
      <c r="I1348" s="151" t="s">
        <v>799</v>
      </c>
      <c r="J1348" s="150" t="s">
        <v>800</v>
      </c>
    </row>
    <row r="1349" spans="1:8" ht="12.75">
      <c r="A1349" s="152" t="s">
        <v>636</v>
      </c>
      <c r="C1349" s="153">
        <v>766.4900000002235</v>
      </c>
      <c r="D1349" s="132">
        <v>2569.058388479054</v>
      </c>
      <c r="F1349" s="132">
        <v>1812</v>
      </c>
      <c r="G1349" s="132">
        <v>1847</v>
      </c>
      <c r="H1349" s="154" t="s">
        <v>209</v>
      </c>
    </row>
    <row r="1351" spans="4:8" ht="12.75">
      <c r="D1351" s="132">
        <v>2497.428651019931</v>
      </c>
      <c r="F1351" s="132">
        <v>1857.9999999981374</v>
      </c>
      <c r="G1351" s="132">
        <v>1907.9999999981374</v>
      </c>
      <c r="H1351" s="154" t="s">
        <v>210</v>
      </c>
    </row>
    <row r="1353" spans="4:8" ht="12.75">
      <c r="D1353" s="132">
        <v>2386.2601067349315</v>
      </c>
      <c r="F1353" s="132">
        <v>1694</v>
      </c>
      <c r="G1353" s="132">
        <v>1801.0000000018626</v>
      </c>
      <c r="H1353" s="154" t="s">
        <v>211</v>
      </c>
    </row>
    <row r="1355" spans="1:10" ht="12.75">
      <c r="A1355" s="149" t="s">
        <v>801</v>
      </c>
      <c r="C1355" s="155" t="s">
        <v>802</v>
      </c>
      <c r="D1355" s="132">
        <v>2484.249048744639</v>
      </c>
      <c r="F1355" s="132">
        <v>1787.9999999993793</v>
      </c>
      <c r="G1355" s="132">
        <v>1852</v>
      </c>
      <c r="H1355" s="132">
        <v>663.0002682571322</v>
      </c>
      <c r="I1355" s="132">
        <v>-0.0001</v>
      </c>
      <c r="J1355" s="132">
        <v>-0.0001</v>
      </c>
    </row>
    <row r="1356" spans="1:8" ht="12.75">
      <c r="A1356" s="131">
        <v>38375.08902777778</v>
      </c>
      <c r="C1356" s="155" t="s">
        <v>803</v>
      </c>
      <c r="D1356" s="132">
        <v>92.1090624708245</v>
      </c>
      <c r="F1356" s="132">
        <v>84.59314392946072</v>
      </c>
      <c r="G1356" s="132">
        <v>53.67494759942778</v>
      </c>
      <c r="H1356" s="132">
        <v>92.1090624708245</v>
      </c>
    </row>
    <row r="1358" spans="3:8" ht="12.75">
      <c r="C1358" s="155" t="s">
        <v>804</v>
      </c>
      <c r="D1358" s="132">
        <v>3.7077225617685077</v>
      </c>
      <c r="F1358" s="132">
        <v>4.7311601750274095</v>
      </c>
      <c r="G1358" s="132">
        <v>2.8982153131440485</v>
      </c>
      <c r="H1358" s="132">
        <v>13.892763982276659</v>
      </c>
    </row>
    <row r="1359" spans="1:16" ht="12.75">
      <c r="A1359" s="143" t="s">
        <v>784</v>
      </c>
      <c r="B1359" s="138" t="s">
        <v>212</v>
      </c>
      <c r="D1359" s="143" t="s">
        <v>785</v>
      </c>
      <c r="E1359" s="138" t="s">
        <v>786</v>
      </c>
      <c r="F1359" s="139" t="s">
        <v>821</v>
      </c>
      <c r="G1359" s="144" t="s">
        <v>788</v>
      </c>
      <c r="H1359" s="145">
        <v>1</v>
      </c>
      <c r="I1359" s="146" t="s">
        <v>789</v>
      </c>
      <c r="J1359" s="145">
        <v>11</v>
      </c>
      <c r="K1359" s="144" t="s">
        <v>790</v>
      </c>
      <c r="L1359" s="147">
        <v>1</v>
      </c>
      <c r="M1359" s="144" t="s">
        <v>791</v>
      </c>
      <c r="N1359" s="148">
        <v>1</v>
      </c>
      <c r="O1359" s="144" t="s">
        <v>792</v>
      </c>
      <c r="P1359" s="148">
        <v>1</v>
      </c>
    </row>
    <row r="1361" spans="1:10" ht="12.75">
      <c r="A1361" s="149" t="s">
        <v>793</v>
      </c>
      <c r="C1361" s="150" t="s">
        <v>794</v>
      </c>
      <c r="D1361" s="150" t="s">
        <v>795</v>
      </c>
      <c r="F1361" s="150" t="s">
        <v>796</v>
      </c>
      <c r="G1361" s="150" t="s">
        <v>797</v>
      </c>
      <c r="H1361" s="150" t="s">
        <v>798</v>
      </c>
      <c r="I1361" s="151" t="s">
        <v>799</v>
      </c>
      <c r="J1361" s="150" t="s">
        <v>800</v>
      </c>
    </row>
    <row r="1362" spans="1:8" ht="12.75">
      <c r="A1362" s="152" t="s">
        <v>765</v>
      </c>
      <c r="C1362" s="153">
        <v>178.2290000000503</v>
      </c>
      <c r="D1362" s="132">
        <v>625</v>
      </c>
      <c r="F1362" s="132">
        <v>491.00000000046566</v>
      </c>
      <c r="G1362" s="132">
        <v>472</v>
      </c>
      <c r="H1362" s="154" t="s">
        <v>213</v>
      </c>
    </row>
    <row r="1364" spans="4:8" ht="12.75">
      <c r="D1364" s="132">
        <v>646.5433738511056</v>
      </c>
      <c r="F1364" s="132">
        <v>485</v>
      </c>
      <c r="G1364" s="132">
        <v>564</v>
      </c>
      <c r="H1364" s="154" t="s">
        <v>214</v>
      </c>
    </row>
    <row r="1366" spans="4:8" ht="12.75">
      <c r="D1366" s="132">
        <v>644.9500634092838</v>
      </c>
      <c r="F1366" s="132">
        <v>444.99999999953434</v>
      </c>
      <c r="G1366" s="132">
        <v>494.00000000046566</v>
      </c>
      <c r="H1366" s="154" t="s">
        <v>215</v>
      </c>
    </row>
    <row r="1368" spans="1:8" ht="12.75">
      <c r="A1368" s="149" t="s">
        <v>801</v>
      </c>
      <c r="C1368" s="155" t="s">
        <v>802</v>
      </c>
      <c r="D1368" s="132">
        <v>638.8311457534631</v>
      </c>
      <c r="F1368" s="132">
        <v>473.66666666666663</v>
      </c>
      <c r="G1368" s="132">
        <v>510.0000000001552</v>
      </c>
      <c r="H1368" s="132">
        <v>144.41761918332617</v>
      </c>
    </row>
    <row r="1369" spans="1:8" ht="12.75">
      <c r="A1369" s="131">
        <v>38375.091365740744</v>
      </c>
      <c r="C1369" s="155" t="s">
        <v>803</v>
      </c>
      <c r="D1369" s="132">
        <v>12.004586797598288</v>
      </c>
      <c r="F1369" s="132">
        <v>25.00666577844179</v>
      </c>
      <c r="G1369" s="132">
        <v>48.041648597779194</v>
      </c>
      <c r="H1369" s="132">
        <v>12.004586797598288</v>
      </c>
    </row>
    <row r="1371" spans="3:8" ht="12.75">
      <c r="C1371" s="155" t="s">
        <v>804</v>
      </c>
      <c r="D1371" s="132">
        <v>1.8791486416085104</v>
      </c>
      <c r="F1371" s="132">
        <v>5.2793805302832775</v>
      </c>
      <c r="G1371" s="132">
        <v>9.419931097600898</v>
      </c>
      <c r="H1371" s="132">
        <v>8.312411508708962</v>
      </c>
    </row>
    <row r="1372" spans="1:10" ht="12.75">
      <c r="A1372" s="149" t="s">
        <v>793</v>
      </c>
      <c r="C1372" s="150" t="s">
        <v>794</v>
      </c>
      <c r="D1372" s="150" t="s">
        <v>795</v>
      </c>
      <c r="F1372" s="150" t="s">
        <v>796</v>
      </c>
      <c r="G1372" s="150" t="s">
        <v>797</v>
      </c>
      <c r="H1372" s="150" t="s">
        <v>798</v>
      </c>
      <c r="I1372" s="151" t="s">
        <v>799</v>
      </c>
      <c r="J1372" s="150" t="s">
        <v>800</v>
      </c>
    </row>
    <row r="1373" spans="1:8" ht="12.75">
      <c r="A1373" s="152" t="s">
        <v>629</v>
      </c>
      <c r="C1373" s="153">
        <v>212.41200000001118</v>
      </c>
      <c r="D1373" s="132">
        <v>590204.5648803711</v>
      </c>
      <c r="F1373" s="132">
        <v>4780</v>
      </c>
      <c r="G1373" s="132">
        <v>4080</v>
      </c>
      <c r="H1373" s="154" t="s">
        <v>216</v>
      </c>
    </row>
    <row r="1375" spans="4:8" ht="12.75">
      <c r="D1375" s="132">
        <v>599869.1393461227</v>
      </c>
      <c r="F1375" s="132">
        <v>4780</v>
      </c>
      <c r="G1375" s="132">
        <v>4080</v>
      </c>
      <c r="H1375" s="154" t="s">
        <v>217</v>
      </c>
    </row>
    <row r="1377" spans="4:8" ht="12.75">
      <c r="D1377" s="132">
        <v>524425.3263835907</v>
      </c>
      <c r="F1377" s="132">
        <v>4780</v>
      </c>
      <c r="G1377" s="132">
        <v>4080</v>
      </c>
      <c r="H1377" s="154" t="s">
        <v>218</v>
      </c>
    </row>
    <row r="1379" spans="1:10" ht="12.75">
      <c r="A1379" s="149" t="s">
        <v>801</v>
      </c>
      <c r="C1379" s="155" t="s">
        <v>802</v>
      </c>
      <c r="D1379" s="132">
        <v>571499.6768700281</v>
      </c>
      <c r="F1379" s="132">
        <v>4780</v>
      </c>
      <c r="G1379" s="132">
        <v>4080</v>
      </c>
      <c r="H1379" s="132">
        <v>567053.5991315122</v>
      </c>
      <c r="I1379" s="132">
        <v>-0.0001</v>
      </c>
      <c r="J1379" s="132">
        <v>-0.0001</v>
      </c>
    </row>
    <row r="1380" spans="1:8" ht="12.75">
      <c r="A1380" s="131">
        <v>38375.09186342593</v>
      </c>
      <c r="C1380" s="155" t="s">
        <v>803</v>
      </c>
      <c r="D1380" s="132">
        <v>41052.9762038155</v>
      </c>
      <c r="H1380" s="132">
        <v>41052.9762038155</v>
      </c>
    </row>
    <row r="1382" spans="3:8" ht="12.75">
      <c r="C1382" s="155" t="s">
        <v>804</v>
      </c>
      <c r="D1382" s="132">
        <v>7.1833769755834656</v>
      </c>
      <c r="F1382" s="132">
        <v>0</v>
      </c>
      <c r="G1382" s="132">
        <v>0</v>
      </c>
      <c r="H1382" s="132">
        <v>7.2396994334735565</v>
      </c>
    </row>
    <row r="1383" spans="1:10" ht="12.75">
      <c r="A1383" s="149" t="s">
        <v>793</v>
      </c>
      <c r="C1383" s="150" t="s">
        <v>794</v>
      </c>
      <c r="D1383" s="150" t="s">
        <v>795</v>
      </c>
      <c r="F1383" s="150" t="s">
        <v>796</v>
      </c>
      <c r="G1383" s="150" t="s">
        <v>797</v>
      </c>
      <c r="H1383" s="150" t="s">
        <v>798</v>
      </c>
      <c r="I1383" s="151" t="s">
        <v>799</v>
      </c>
      <c r="J1383" s="150" t="s">
        <v>800</v>
      </c>
    </row>
    <row r="1384" spans="1:8" ht="12.75">
      <c r="A1384" s="152" t="s">
        <v>629</v>
      </c>
      <c r="C1384" s="153">
        <v>251.61100000003353</v>
      </c>
      <c r="D1384" s="132">
        <v>5923299.77545166</v>
      </c>
      <c r="F1384" s="132">
        <v>37400</v>
      </c>
      <c r="G1384" s="132">
        <v>30800</v>
      </c>
      <c r="H1384" s="154" t="s">
        <v>219</v>
      </c>
    </row>
    <row r="1386" spans="4:8" ht="12.75">
      <c r="D1386" s="132">
        <v>5717582.012840271</v>
      </c>
      <c r="F1386" s="132">
        <v>37900</v>
      </c>
      <c r="G1386" s="132">
        <v>30500</v>
      </c>
      <c r="H1386" s="154" t="s">
        <v>220</v>
      </c>
    </row>
    <row r="1388" spans="4:8" ht="12.75">
      <c r="D1388" s="132">
        <v>5871463.839332581</v>
      </c>
      <c r="F1388" s="132">
        <v>38500</v>
      </c>
      <c r="G1388" s="132">
        <v>30300</v>
      </c>
      <c r="H1388" s="154" t="s">
        <v>221</v>
      </c>
    </row>
    <row r="1390" spans="1:10" ht="12.75">
      <c r="A1390" s="149" t="s">
        <v>801</v>
      </c>
      <c r="C1390" s="155" t="s">
        <v>802</v>
      </c>
      <c r="D1390" s="132">
        <v>5837448.542541504</v>
      </c>
      <c r="F1390" s="132">
        <v>37933.333333333336</v>
      </c>
      <c r="G1390" s="132">
        <v>30533.333333333336</v>
      </c>
      <c r="H1390" s="132">
        <v>5803251.682373559</v>
      </c>
      <c r="I1390" s="132">
        <v>-0.0001</v>
      </c>
      <c r="J1390" s="132">
        <v>-0.0001</v>
      </c>
    </row>
    <row r="1391" spans="1:8" ht="12.75">
      <c r="A1391" s="131">
        <v>38375.09244212963</v>
      </c>
      <c r="C1391" s="155" t="s">
        <v>803</v>
      </c>
      <c r="D1391" s="132">
        <v>106994.06420588635</v>
      </c>
      <c r="F1391" s="132">
        <v>550.7570547286101</v>
      </c>
      <c r="G1391" s="132">
        <v>251.66114784235833</v>
      </c>
      <c r="H1391" s="132">
        <v>106994.06420588635</v>
      </c>
    </row>
    <row r="1393" spans="3:8" ht="12.75">
      <c r="C1393" s="155" t="s">
        <v>804</v>
      </c>
      <c r="D1393" s="132">
        <v>1.8328909184577304</v>
      </c>
      <c r="F1393" s="132">
        <v>1.4519078771404483</v>
      </c>
      <c r="G1393" s="132">
        <v>0.8242177331081604</v>
      </c>
      <c r="H1393" s="132">
        <v>1.843691607084069</v>
      </c>
    </row>
    <row r="1394" spans="1:10" ht="12.75">
      <c r="A1394" s="149" t="s">
        <v>793</v>
      </c>
      <c r="C1394" s="150" t="s">
        <v>794</v>
      </c>
      <c r="D1394" s="150" t="s">
        <v>795</v>
      </c>
      <c r="F1394" s="150" t="s">
        <v>796</v>
      </c>
      <c r="G1394" s="150" t="s">
        <v>797</v>
      </c>
      <c r="H1394" s="150" t="s">
        <v>798</v>
      </c>
      <c r="I1394" s="151" t="s">
        <v>799</v>
      </c>
      <c r="J1394" s="150" t="s">
        <v>800</v>
      </c>
    </row>
    <row r="1395" spans="1:8" ht="12.75">
      <c r="A1395" s="152" t="s">
        <v>632</v>
      </c>
      <c r="C1395" s="153">
        <v>257.6099999998696</v>
      </c>
      <c r="D1395" s="132">
        <v>283657.8432879448</v>
      </c>
      <c r="F1395" s="132">
        <v>14710.000000014901</v>
      </c>
      <c r="G1395" s="132">
        <v>12470</v>
      </c>
      <c r="H1395" s="154" t="s">
        <v>222</v>
      </c>
    </row>
    <row r="1397" spans="4:8" ht="12.75">
      <c r="D1397" s="132">
        <v>285032.994386673</v>
      </c>
      <c r="F1397" s="132">
        <v>14512.5</v>
      </c>
      <c r="G1397" s="132">
        <v>12610</v>
      </c>
      <c r="H1397" s="154" t="s">
        <v>223</v>
      </c>
    </row>
    <row r="1399" spans="4:8" ht="12.75">
      <c r="D1399" s="132">
        <v>291374.019759655</v>
      </c>
      <c r="F1399" s="132">
        <v>14439.999999985099</v>
      </c>
      <c r="G1399" s="132">
        <v>12605</v>
      </c>
      <c r="H1399" s="154" t="s">
        <v>224</v>
      </c>
    </row>
    <row r="1401" spans="1:10" ht="12.75">
      <c r="A1401" s="149" t="s">
        <v>801</v>
      </c>
      <c r="C1401" s="155" t="s">
        <v>802</v>
      </c>
      <c r="D1401" s="132">
        <v>286688.28581142426</v>
      </c>
      <c r="F1401" s="132">
        <v>14554.166666666668</v>
      </c>
      <c r="G1401" s="132">
        <v>12561.666666666668</v>
      </c>
      <c r="H1401" s="132">
        <v>273130.36914475757</v>
      </c>
      <c r="I1401" s="132">
        <v>-0.0001</v>
      </c>
      <c r="J1401" s="132">
        <v>-0.0001</v>
      </c>
    </row>
    <row r="1402" spans="1:8" ht="12.75">
      <c r="A1402" s="131">
        <v>38375.093194444446</v>
      </c>
      <c r="C1402" s="155" t="s">
        <v>803</v>
      </c>
      <c r="D1402" s="132">
        <v>4115.803337293468</v>
      </c>
      <c r="F1402" s="132">
        <v>139.73934069313293</v>
      </c>
      <c r="G1402" s="132">
        <v>79.42501704962571</v>
      </c>
      <c r="H1402" s="132">
        <v>4115.803337293468</v>
      </c>
    </row>
    <row r="1404" spans="3:8" ht="12.75">
      <c r="C1404" s="155" t="s">
        <v>804</v>
      </c>
      <c r="D1404" s="132">
        <v>1.4356370807563206</v>
      </c>
      <c r="F1404" s="132">
        <v>0.9601328876711109</v>
      </c>
      <c r="G1404" s="132">
        <v>0.6322808840357623</v>
      </c>
      <c r="H1404" s="132">
        <v>1.5069006607288387</v>
      </c>
    </row>
    <row r="1405" spans="1:10" ht="12.75">
      <c r="A1405" s="149" t="s">
        <v>793</v>
      </c>
      <c r="C1405" s="150" t="s">
        <v>794</v>
      </c>
      <c r="D1405" s="150" t="s">
        <v>795</v>
      </c>
      <c r="F1405" s="150" t="s">
        <v>796</v>
      </c>
      <c r="G1405" s="150" t="s">
        <v>797</v>
      </c>
      <c r="H1405" s="150" t="s">
        <v>798</v>
      </c>
      <c r="I1405" s="151" t="s">
        <v>799</v>
      </c>
      <c r="J1405" s="150" t="s">
        <v>800</v>
      </c>
    </row>
    <row r="1406" spans="1:8" ht="12.75">
      <c r="A1406" s="152" t="s">
        <v>631</v>
      </c>
      <c r="C1406" s="153">
        <v>259.9399999999441</v>
      </c>
      <c r="D1406" s="132">
        <v>2539873.426307678</v>
      </c>
      <c r="F1406" s="132">
        <v>24450</v>
      </c>
      <c r="G1406" s="132">
        <v>21675</v>
      </c>
      <c r="H1406" s="154" t="s">
        <v>225</v>
      </c>
    </row>
    <row r="1408" spans="4:8" ht="12.75">
      <c r="D1408" s="132">
        <v>2496622.352191925</v>
      </c>
      <c r="F1408" s="132">
        <v>24650</v>
      </c>
      <c r="G1408" s="132">
        <v>21675</v>
      </c>
      <c r="H1408" s="154" t="s">
        <v>226</v>
      </c>
    </row>
    <row r="1410" spans="4:8" ht="12.75">
      <c r="D1410" s="132">
        <v>2438843.8503570557</v>
      </c>
      <c r="F1410" s="132">
        <v>24925</v>
      </c>
      <c r="G1410" s="132">
        <v>21600</v>
      </c>
      <c r="H1410" s="154" t="s">
        <v>227</v>
      </c>
    </row>
    <row r="1412" spans="1:10" ht="12.75">
      <c r="A1412" s="149" t="s">
        <v>801</v>
      </c>
      <c r="C1412" s="155" t="s">
        <v>802</v>
      </c>
      <c r="D1412" s="132">
        <v>2491779.876285553</v>
      </c>
      <c r="F1412" s="132">
        <v>24675</v>
      </c>
      <c r="G1412" s="132">
        <v>21650</v>
      </c>
      <c r="H1412" s="132">
        <v>2468602.098507775</v>
      </c>
      <c r="I1412" s="132">
        <v>-0.0001</v>
      </c>
      <c r="J1412" s="132">
        <v>-0.0001</v>
      </c>
    </row>
    <row r="1413" spans="1:8" ht="12.75">
      <c r="A1413" s="131">
        <v>38375.09396990741</v>
      </c>
      <c r="C1413" s="155" t="s">
        <v>803</v>
      </c>
      <c r="D1413" s="132">
        <v>50688.56857190124</v>
      </c>
      <c r="F1413" s="132">
        <v>238.4848003542364</v>
      </c>
      <c r="G1413" s="132">
        <v>43.30127018922193</v>
      </c>
      <c r="H1413" s="132">
        <v>50688.56857190124</v>
      </c>
    </row>
    <row r="1415" spans="3:8" ht="12.75">
      <c r="C1415" s="155" t="s">
        <v>804</v>
      </c>
      <c r="D1415" s="132">
        <v>2.0342313963728484</v>
      </c>
      <c r="F1415" s="132">
        <v>0.9665037501691444</v>
      </c>
      <c r="G1415" s="132">
        <v>0.20000586692481265</v>
      </c>
      <c r="H1415" s="132">
        <v>2.0533308548405413</v>
      </c>
    </row>
    <row r="1416" spans="1:10" ht="12.75">
      <c r="A1416" s="149" t="s">
        <v>793</v>
      </c>
      <c r="C1416" s="150" t="s">
        <v>794</v>
      </c>
      <c r="D1416" s="150" t="s">
        <v>795</v>
      </c>
      <c r="F1416" s="150" t="s">
        <v>796</v>
      </c>
      <c r="G1416" s="150" t="s">
        <v>797</v>
      </c>
      <c r="H1416" s="150" t="s">
        <v>798</v>
      </c>
      <c r="I1416" s="151" t="s">
        <v>799</v>
      </c>
      <c r="J1416" s="150" t="s">
        <v>800</v>
      </c>
    </row>
    <row r="1417" spans="1:8" ht="12.75">
      <c r="A1417" s="152" t="s">
        <v>633</v>
      </c>
      <c r="C1417" s="153">
        <v>285.2129999999888</v>
      </c>
      <c r="D1417" s="132">
        <v>416908.55437374115</v>
      </c>
      <c r="F1417" s="132">
        <v>11400</v>
      </c>
      <c r="G1417" s="132">
        <v>11050</v>
      </c>
      <c r="H1417" s="154" t="s">
        <v>228</v>
      </c>
    </row>
    <row r="1419" spans="4:8" ht="12.75">
      <c r="D1419" s="132">
        <v>400639.18922281265</v>
      </c>
      <c r="F1419" s="132">
        <v>11500</v>
      </c>
      <c r="G1419" s="132">
        <v>11025</v>
      </c>
      <c r="H1419" s="154" t="s">
        <v>229</v>
      </c>
    </row>
    <row r="1421" spans="4:8" ht="12.75">
      <c r="D1421" s="132">
        <v>401445.44741010666</v>
      </c>
      <c r="F1421" s="132">
        <v>11550</v>
      </c>
      <c r="G1421" s="132">
        <v>11025</v>
      </c>
      <c r="H1421" s="154" t="s">
        <v>230</v>
      </c>
    </row>
    <row r="1423" spans="1:10" ht="12.75">
      <c r="A1423" s="149" t="s">
        <v>801</v>
      </c>
      <c r="C1423" s="155" t="s">
        <v>802</v>
      </c>
      <c r="D1423" s="132">
        <v>406331.0636688868</v>
      </c>
      <c r="F1423" s="132">
        <v>11483.333333333332</v>
      </c>
      <c r="G1423" s="132">
        <v>11033.333333333332</v>
      </c>
      <c r="H1423" s="132">
        <v>395096.51526872476</v>
      </c>
      <c r="I1423" s="132">
        <v>-0.0001</v>
      </c>
      <c r="J1423" s="132">
        <v>-0.0001</v>
      </c>
    </row>
    <row r="1424" spans="1:8" ht="12.75">
      <c r="A1424" s="131">
        <v>38375.09475694445</v>
      </c>
      <c r="C1424" s="155" t="s">
        <v>803</v>
      </c>
      <c r="D1424" s="132">
        <v>9169.241804783169</v>
      </c>
      <c r="F1424" s="132">
        <v>76.37626158259735</v>
      </c>
      <c r="G1424" s="132">
        <v>14.433756729740642</v>
      </c>
      <c r="H1424" s="132">
        <v>9169.241804783169</v>
      </c>
    </row>
    <row r="1426" spans="3:8" ht="12.75">
      <c r="C1426" s="155" t="s">
        <v>804</v>
      </c>
      <c r="D1426" s="132">
        <v>2.2565938528034994</v>
      </c>
      <c r="F1426" s="132">
        <v>0.6651053258281339</v>
      </c>
      <c r="G1426" s="132">
        <v>0.13081954739946203</v>
      </c>
      <c r="H1426" s="132">
        <v>2.320759979000755</v>
      </c>
    </row>
    <row r="1427" spans="1:10" ht="12.75">
      <c r="A1427" s="149" t="s">
        <v>793</v>
      </c>
      <c r="C1427" s="150" t="s">
        <v>794</v>
      </c>
      <c r="D1427" s="150" t="s">
        <v>795</v>
      </c>
      <c r="F1427" s="150" t="s">
        <v>796</v>
      </c>
      <c r="G1427" s="150" t="s">
        <v>797</v>
      </c>
      <c r="H1427" s="150" t="s">
        <v>798</v>
      </c>
      <c r="I1427" s="151" t="s">
        <v>799</v>
      </c>
      <c r="J1427" s="150" t="s">
        <v>800</v>
      </c>
    </row>
    <row r="1428" spans="1:8" ht="12.75">
      <c r="A1428" s="152" t="s">
        <v>629</v>
      </c>
      <c r="C1428" s="153">
        <v>288.1579999998212</v>
      </c>
      <c r="D1428" s="132">
        <v>569432.5092725754</v>
      </c>
      <c r="F1428" s="132">
        <v>5390</v>
      </c>
      <c r="G1428" s="132">
        <v>4750</v>
      </c>
      <c r="H1428" s="154" t="s">
        <v>231</v>
      </c>
    </row>
    <row r="1430" spans="4:8" ht="12.75">
      <c r="D1430" s="132">
        <v>591117.1974945068</v>
      </c>
      <c r="F1430" s="132">
        <v>5390</v>
      </c>
      <c r="G1430" s="132">
        <v>4750</v>
      </c>
      <c r="H1430" s="154" t="s">
        <v>232</v>
      </c>
    </row>
    <row r="1432" spans="4:8" ht="12.75">
      <c r="D1432" s="132">
        <v>599864.1989631653</v>
      </c>
      <c r="F1432" s="132">
        <v>5390</v>
      </c>
      <c r="G1432" s="132">
        <v>4750</v>
      </c>
      <c r="H1432" s="154" t="s">
        <v>233</v>
      </c>
    </row>
    <row r="1434" spans="1:10" ht="12.75">
      <c r="A1434" s="149" t="s">
        <v>801</v>
      </c>
      <c r="C1434" s="155" t="s">
        <v>802</v>
      </c>
      <c r="D1434" s="132">
        <v>586804.6352434158</v>
      </c>
      <c r="F1434" s="132">
        <v>5390</v>
      </c>
      <c r="G1434" s="132">
        <v>4750</v>
      </c>
      <c r="H1434" s="132">
        <v>581739.5909956283</v>
      </c>
      <c r="I1434" s="132">
        <v>-0.0001</v>
      </c>
      <c r="J1434" s="132">
        <v>-0.0001</v>
      </c>
    </row>
    <row r="1435" spans="1:8" ht="12.75">
      <c r="A1435" s="131">
        <v>38375.095289351855</v>
      </c>
      <c r="C1435" s="155" t="s">
        <v>803</v>
      </c>
      <c r="D1435" s="132">
        <v>15667.500733468283</v>
      </c>
      <c r="H1435" s="132">
        <v>15667.500733468283</v>
      </c>
    </row>
    <row r="1437" spans="3:8" ht="12.75">
      <c r="C1437" s="155" t="s">
        <v>804</v>
      </c>
      <c r="D1437" s="132">
        <v>2.6699688094606056</v>
      </c>
      <c r="F1437" s="132">
        <v>0</v>
      </c>
      <c r="G1437" s="132">
        <v>0</v>
      </c>
      <c r="H1437" s="132">
        <v>2.693215482661902</v>
      </c>
    </row>
    <row r="1438" spans="1:10" ht="12.75">
      <c r="A1438" s="149" t="s">
        <v>793</v>
      </c>
      <c r="C1438" s="150" t="s">
        <v>794</v>
      </c>
      <c r="D1438" s="150" t="s">
        <v>795</v>
      </c>
      <c r="F1438" s="150" t="s">
        <v>796</v>
      </c>
      <c r="G1438" s="150" t="s">
        <v>797</v>
      </c>
      <c r="H1438" s="150" t="s">
        <v>798</v>
      </c>
      <c r="I1438" s="151" t="s">
        <v>799</v>
      </c>
      <c r="J1438" s="150" t="s">
        <v>800</v>
      </c>
    </row>
    <row r="1439" spans="1:8" ht="12.75">
      <c r="A1439" s="152" t="s">
        <v>630</v>
      </c>
      <c r="C1439" s="153">
        <v>334.94100000010803</v>
      </c>
      <c r="D1439" s="132">
        <v>419374.34113788605</v>
      </c>
      <c r="F1439" s="132">
        <v>34200</v>
      </c>
      <c r="H1439" s="154" t="s">
        <v>234</v>
      </c>
    </row>
    <row r="1441" spans="4:8" ht="12.75">
      <c r="D1441" s="132">
        <v>408337.6656513214</v>
      </c>
      <c r="F1441" s="132">
        <v>33400</v>
      </c>
      <c r="H1441" s="154" t="s">
        <v>235</v>
      </c>
    </row>
    <row r="1443" spans="4:8" ht="12.75">
      <c r="D1443" s="132">
        <v>415223.8358130455</v>
      </c>
      <c r="F1443" s="132">
        <v>33700</v>
      </c>
      <c r="H1443" s="154" t="s">
        <v>236</v>
      </c>
    </row>
    <row r="1445" spans="1:10" ht="12.75">
      <c r="A1445" s="149" t="s">
        <v>801</v>
      </c>
      <c r="C1445" s="155" t="s">
        <v>802</v>
      </c>
      <c r="D1445" s="132">
        <v>414311.9475340843</v>
      </c>
      <c r="F1445" s="132">
        <v>33766.666666666664</v>
      </c>
      <c r="H1445" s="132">
        <v>380545.2808674177</v>
      </c>
      <c r="I1445" s="132">
        <v>-0.0001</v>
      </c>
      <c r="J1445" s="132">
        <v>-0.0001</v>
      </c>
    </row>
    <row r="1446" spans="1:8" ht="12.75">
      <c r="A1446" s="131">
        <v>38375.09583333333</v>
      </c>
      <c r="C1446" s="155" t="s">
        <v>803</v>
      </c>
      <c r="D1446" s="132">
        <v>5574.558872588785</v>
      </c>
      <c r="F1446" s="132">
        <v>404.14518843273805</v>
      </c>
      <c r="H1446" s="132">
        <v>5574.558872588785</v>
      </c>
    </row>
    <row r="1448" spans="3:8" ht="12.75">
      <c r="C1448" s="155" t="s">
        <v>804</v>
      </c>
      <c r="D1448" s="132">
        <v>1.3454979770116768</v>
      </c>
      <c r="F1448" s="132">
        <v>1.1968761750229167</v>
      </c>
      <c r="H1448" s="132">
        <v>1.464887137709892</v>
      </c>
    </row>
    <row r="1449" spans="1:10" ht="12.75">
      <c r="A1449" s="149" t="s">
        <v>793</v>
      </c>
      <c r="C1449" s="150" t="s">
        <v>794</v>
      </c>
      <c r="D1449" s="150" t="s">
        <v>795</v>
      </c>
      <c r="F1449" s="150" t="s">
        <v>796</v>
      </c>
      <c r="G1449" s="150" t="s">
        <v>797</v>
      </c>
      <c r="H1449" s="150" t="s">
        <v>798</v>
      </c>
      <c r="I1449" s="151" t="s">
        <v>799</v>
      </c>
      <c r="J1449" s="150" t="s">
        <v>800</v>
      </c>
    </row>
    <row r="1450" spans="1:8" ht="12.75">
      <c r="A1450" s="152" t="s">
        <v>634</v>
      </c>
      <c r="C1450" s="153">
        <v>393.36599999992177</v>
      </c>
      <c r="D1450" s="132">
        <v>2421221.331920624</v>
      </c>
      <c r="F1450" s="132">
        <v>12600</v>
      </c>
      <c r="G1450" s="132">
        <v>11300</v>
      </c>
      <c r="H1450" s="154" t="s">
        <v>237</v>
      </c>
    </row>
    <row r="1452" spans="4:8" ht="12.75">
      <c r="D1452" s="132">
        <v>2308508.571418762</v>
      </c>
      <c r="F1452" s="132">
        <v>13500</v>
      </c>
      <c r="G1452" s="132">
        <v>11300</v>
      </c>
      <c r="H1452" s="154" t="s">
        <v>238</v>
      </c>
    </row>
    <row r="1454" spans="4:8" ht="12.75">
      <c r="D1454" s="132">
        <v>2280197.774459839</v>
      </c>
      <c r="F1454" s="132">
        <v>13600</v>
      </c>
      <c r="G1454" s="132">
        <v>11000</v>
      </c>
      <c r="H1454" s="154" t="s">
        <v>239</v>
      </c>
    </row>
    <row r="1456" spans="1:10" ht="12.75">
      <c r="A1456" s="149" t="s">
        <v>801</v>
      </c>
      <c r="C1456" s="155" t="s">
        <v>802</v>
      </c>
      <c r="D1456" s="132">
        <v>2336642.5592664084</v>
      </c>
      <c r="F1456" s="132">
        <v>13233.333333333332</v>
      </c>
      <c r="G1456" s="132">
        <v>11200</v>
      </c>
      <c r="H1456" s="132">
        <v>2324425.8925997415</v>
      </c>
      <c r="I1456" s="132">
        <v>-0.0001</v>
      </c>
      <c r="J1456" s="132">
        <v>-0.0001</v>
      </c>
    </row>
    <row r="1457" spans="1:8" ht="12.75">
      <c r="A1457" s="131">
        <v>38375.09638888889</v>
      </c>
      <c r="C1457" s="155" t="s">
        <v>803</v>
      </c>
      <c r="D1457" s="132">
        <v>74602.62658834472</v>
      </c>
      <c r="F1457" s="132">
        <v>550.7570547286101</v>
      </c>
      <c r="G1457" s="132">
        <v>173.20508075688772</v>
      </c>
      <c r="H1457" s="132">
        <v>74602.62658834472</v>
      </c>
    </row>
    <row r="1459" spans="3:8" ht="12.75">
      <c r="C1459" s="155" t="s">
        <v>804</v>
      </c>
      <c r="D1459" s="132">
        <v>3.1927273725497103</v>
      </c>
      <c r="F1459" s="132">
        <v>4.161892101223755</v>
      </c>
      <c r="G1459" s="132">
        <v>1.5464739353293546</v>
      </c>
      <c r="H1459" s="132">
        <v>3.2095076391059223</v>
      </c>
    </row>
    <row r="1460" spans="1:10" ht="12.75">
      <c r="A1460" s="149" t="s">
        <v>793</v>
      </c>
      <c r="C1460" s="150" t="s">
        <v>794</v>
      </c>
      <c r="D1460" s="150" t="s">
        <v>795</v>
      </c>
      <c r="F1460" s="150" t="s">
        <v>796</v>
      </c>
      <c r="G1460" s="150" t="s">
        <v>797</v>
      </c>
      <c r="H1460" s="150" t="s">
        <v>798</v>
      </c>
      <c r="I1460" s="151" t="s">
        <v>799</v>
      </c>
      <c r="J1460" s="150" t="s">
        <v>800</v>
      </c>
    </row>
    <row r="1461" spans="1:8" ht="12.75">
      <c r="A1461" s="152" t="s">
        <v>628</v>
      </c>
      <c r="C1461" s="153">
        <v>396.15199999976903</v>
      </c>
      <c r="D1461" s="132">
        <v>5360321.853652954</v>
      </c>
      <c r="F1461" s="132">
        <v>105500</v>
      </c>
      <c r="G1461" s="132">
        <v>103500</v>
      </c>
      <c r="H1461" s="154" t="s">
        <v>240</v>
      </c>
    </row>
    <row r="1463" spans="4:8" ht="12.75">
      <c r="D1463" s="132">
        <v>5401298.750732422</v>
      </c>
      <c r="F1463" s="132">
        <v>104700</v>
      </c>
      <c r="G1463" s="132">
        <v>104300</v>
      </c>
      <c r="H1463" s="154" t="s">
        <v>241</v>
      </c>
    </row>
    <row r="1465" spans="4:8" ht="12.75">
      <c r="D1465" s="132">
        <v>5557247.458953857</v>
      </c>
      <c r="F1465" s="132">
        <v>106100</v>
      </c>
      <c r="G1465" s="132">
        <v>104200</v>
      </c>
      <c r="H1465" s="154" t="s">
        <v>242</v>
      </c>
    </row>
    <row r="1467" spans="1:10" ht="12.75">
      <c r="A1467" s="149" t="s">
        <v>801</v>
      </c>
      <c r="C1467" s="155" t="s">
        <v>802</v>
      </c>
      <c r="D1467" s="132">
        <v>5439622.687779745</v>
      </c>
      <c r="F1467" s="132">
        <v>105433.33333333334</v>
      </c>
      <c r="G1467" s="132">
        <v>104000</v>
      </c>
      <c r="H1467" s="132">
        <v>5334898.351671936</v>
      </c>
      <c r="I1467" s="132">
        <v>-0.0001</v>
      </c>
      <c r="J1467" s="132">
        <v>-0.0001</v>
      </c>
    </row>
    <row r="1468" spans="1:8" ht="12.75">
      <c r="A1468" s="131">
        <v>38375.09695601852</v>
      </c>
      <c r="C1468" s="155" t="s">
        <v>803</v>
      </c>
      <c r="D1468" s="132">
        <v>103906.04707567954</v>
      </c>
      <c r="F1468" s="132">
        <v>702.3769168568492</v>
      </c>
      <c r="G1468" s="132">
        <v>435.88989435406734</v>
      </c>
      <c r="H1468" s="132">
        <v>103906.04707567954</v>
      </c>
    </row>
    <row r="1470" spans="3:8" ht="12.75">
      <c r="C1470" s="155" t="s">
        <v>804</v>
      </c>
      <c r="D1470" s="132">
        <v>1.9101701172970542</v>
      </c>
      <c r="F1470" s="132">
        <v>0.6661810782708024</v>
      </c>
      <c r="G1470" s="132">
        <v>0.41912489841737255</v>
      </c>
      <c r="H1470" s="132">
        <v>1.9476668574784708</v>
      </c>
    </row>
    <row r="1471" spans="1:10" ht="12.75">
      <c r="A1471" s="149" t="s">
        <v>793</v>
      </c>
      <c r="C1471" s="150" t="s">
        <v>794</v>
      </c>
      <c r="D1471" s="150" t="s">
        <v>795</v>
      </c>
      <c r="F1471" s="150" t="s">
        <v>796</v>
      </c>
      <c r="G1471" s="150" t="s">
        <v>797</v>
      </c>
      <c r="H1471" s="150" t="s">
        <v>798</v>
      </c>
      <c r="I1471" s="151" t="s">
        <v>799</v>
      </c>
      <c r="J1471" s="150" t="s">
        <v>800</v>
      </c>
    </row>
    <row r="1472" spans="1:8" ht="12.75">
      <c r="A1472" s="152" t="s">
        <v>635</v>
      </c>
      <c r="C1472" s="153">
        <v>589.5920000001788</v>
      </c>
      <c r="D1472" s="132">
        <v>686759.7195301056</v>
      </c>
      <c r="F1472" s="132">
        <v>4950</v>
      </c>
      <c r="G1472" s="132">
        <v>4260</v>
      </c>
      <c r="H1472" s="154" t="s">
        <v>243</v>
      </c>
    </row>
    <row r="1474" spans="4:8" ht="12.75">
      <c r="D1474" s="132">
        <v>672652.8859453201</v>
      </c>
      <c r="F1474" s="132">
        <v>5000</v>
      </c>
      <c r="G1474" s="132">
        <v>4030</v>
      </c>
      <c r="H1474" s="154" t="s">
        <v>244</v>
      </c>
    </row>
    <row r="1476" spans="4:8" ht="12.75">
      <c r="D1476" s="132">
        <v>680946.5238752365</v>
      </c>
      <c r="F1476" s="132">
        <v>5240</v>
      </c>
      <c r="G1476" s="132">
        <v>4140</v>
      </c>
      <c r="H1476" s="154" t="s">
        <v>245</v>
      </c>
    </row>
    <row r="1478" spans="1:10" ht="12.75">
      <c r="A1478" s="149" t="s">
        <v>801</v>
      </c>
      <c r="C1478" s="155" t="s">
        <v>802</v>
      </c>
      <c r="D1478" s="132">
        <v>680119.7097835541</v>
      </c>
      <c r="F1478" s="132">
        <v>5063.333333333333</v>
      </c>
      <c r="G1478" s="132">
        <v>4143.333333333333</v>
      </c>
      <c r="H1478" s="132">
        <v>675516.3764502208</v>
      </c>
      <c r="I1478" s="132">
        <v>-0.0001</v>
      </c>
      <c r="J1478" s="132">
        <v>-0.0001</v>
      </c>
    </row>
    <row r="1479" spans="1:8" ht="12.75">
      <c r="A1479" s="131">
        <v>38375.09755787037</v>
      </c>
      <c r="C1479" s="155" t="s">
        <v>803</v>
      </c>
      <c r="D1479" s="132">
        <v>7089.668864189228</v>
      </c>
      <c r="F1479" s="132">
        <v>155.0268793897798</v>
      </c>
      <c r="G1479" s="132">
        <v>115.03622617824931</v>
      </c>
      <c r="H1479" s="132">
        <v>7089.668864189228</v>
      </c>
    </row>
    <row r="1481" spans="3:8" ht="12.75">
      <c r="C1481" s="155" t="s">
        <v>804</v>
      </c>
      <c r="D1481" s="132">
        <v>1.042414851709781</v>
      </c>
      <c r="F1481" s="132">
        <v>3.0617553533202067</v>
      </c>
      <c r="G1481" s="132">
        <v>2.7764173655249236</v>
      </c>
      <c r="H1481" s="132">
        <v>1.0495184293598943</v>
      </c>
    </row>
    <row r="1482" spans="1:10" ht="12.75">
      <c r="A1482" s="149" t="s">
        <v>793</v>
      </c>
      <c r="C1482" s="150" t="s">
        <v>794</v>
      </c>
      <c r="D1482" s="150" t="s">
        <v>795</v>
      </c>
      <c r="F1482" s="150" t="s">
        <v>796</v>
      </c>
      <c r="G1482" s="150" t="s">
        <v>797</v>
      </c>
      <c r="H1482" s="150" t="s">
        <v>798</v>
      </c>
      <c r="I1482" s="151" t="s">
        <v>799</v>
      </c>
      <c r="J1482" s="150" t="s">
        <v>800</v>
      </c>
    </row>
    <row r="1483" spans="1:8" ht="12.75">
      <c r="A1483" s="152" t="s">
        <v>636</v>
      </c>
      <c r="C1483" s="153">
        <v>766.4900000002235</v>
      </c>
      <c r="D1483" s="132">
        <v>70714.50096404552</v>
      </c>
      <c r="F1483" s="132">
        <v>2243</v>
      </c>
      <c r="G1483" s="132">
        <v>2383</v>
      </c>
      <c r="H1483" s="154" t="s">
        <v>246</v>
      </c>
    </row>
    <row r="1485" spans="4:8" ht="12.75">
      <c r="D1485" s="132">
        <v>71170.41615486145</v>
      </c>
      <c r="F1485" s="132">
        <v>2341</v>
      </c>
      <c r="G1485" s="132">
        <v>2307</v>
      </c>
      <c r="H1485" s="154" t="s">
        <v>247</v>
      </c>
    </row>
    <row r="1487" spans="4:8" ht="12.75">
      <c r="D1487" s="132">
        <v>69297.66376435757</v>
      </c>
      <c r="F1487" s="132">
        <v>2245</v>
      </c>
      <c r="G1487" s="132">
        <v>2334</v>
      </c>
      <c r="H1487" s="154" t="s">
        <v>248</v>
      </c>
    </row>
    <row r="1489" spans="1:10" ht="12.75">
      <c r="A1489" s="149" t="s">
        <v>801</v>
      </c>
      <c r="C1489" s="155" t="s">
        <v>802</v>
      </c>
      <c r="D1489" s="132">
        <v>70394.19362775485</v>
      </c>
      <c r="F1489" s="132">
        <v>2276.3333333333335</v>
      </c>
      <c r="G1489" s="132">
        <v>2341.3333333333335</v>
      </c>
      <c r="H1489" s="132">
        <v>68084.09200173858</v>
      </c>
      <c r="I1489" s="132">
        <v>-0.0001</v>
      </c>
      <c r="J1489" s="132">
        <v>-0.0001</v>
      </c>
    </row>
    <row r="1490" spans="1:8" ht="12.75">
      <c r="A1490" s="131">
        <v>38375.09815972222</v>
      </c>
      <c r="C1490" s="155" t="s">
        <v>803</v>
      </c>
      <c r="D1490" s="132">
        <v>976.6002105752247</v>
      </c>
      <c r="F1490" s="132">
        <v>56.01190349678658</v>
      </c>
      <c r="G1490" s="132">
        <v>38.527046776690966</v>
      </c>
      <c r="H1490" s="132">
        <v>976.6002105752247</v>
      </c>
    </row>
    <row r="1492" spans="3:8" ht="12.75">
      <c r="C1492" s="155" t="s">
        <v>804</v>
      </c>
      <c r="D1492" s="132">
        <v>1.3873306309033036</v>
      </c>
      <c r="F1492" s="132">
        <v>2.4606195708062635</v>
      </c>
      <c r="G1492" s="132">
        <v>1.6455173737197166</v>
      </c>
      <c r="H1492" s="132">
        <v>1.434402930056387</v>
      </c>
    </row>
    <row r="1493" spans="1:16" ht="12.75">
      <c r="A1493" s="143" t="s">
        <v>784</v>
      </c>
      <c r="B1493" s="138" t="s">
        <v>249</v>
      </c>
      <c r="D1493" s="143" t="s">
        <v>785</v>
      </c>
      <c r="E1493" s="138" t="s">
        <v>786</v>
      </c>
      <c r="F1493" s="139" t="s">
        <v>823</v>
      </c>
      <c r="G1493" s="144" t="s">
        <v>788</v>
      </c>
      <c r="H1493" s="145">
        <v>1</v>
      </c>
      <c r="I1493" s="146" t="s">
        <v>789</v>
      </c>
      <c r="J1493" s="145">
        <v>12</v>
      </c>
      <c r="K1493" s="144" t="s">
        <v>790</v>
      </c>
      <c r="L1493" s="147">
        <v>1</v>
      </c>
      <c r="M1493" s="144" t="s">
        <v>791</v>
      </c>
      <c r="N1493" s="148">
        <v>1</v>
      </c>
      <c r="O1493" s="144" t="s">
        <v>792</v>
      </c>
      <c r="P1493" s="148">
        <v>1</v>
      </c>
    </row>
    <row r="1495" spans="1:10" ht="12.75">
      <c r="A1495" s="149" t="s">
        <v>793</v>
      </c>
      <c r="C1495" s="150" t="s">
        <v>794</v>
      </c>
      <c r="D1495" s="150" t="s">
        <v>795</v>
      </c>
      <c r="F1495" s="150" t="s">
        <v>796</v>
      </c>
      <c r="G1495" s="150" t="s">
        <v>797</v>
      </c>
      <c r="H1495" s="150" t="s">
        <v>798</v>
      </c>
      <c r="I1495" s="151" t="s">
        <v>799</v>
      </c>
      <c r="J1495" s="150" t="s">
        <v>800</v>
      </c>
    </row>
    <row r="1496" spans="1:8" ht="12.75">
      <c r="A1496" s="152" t="s">
        <v>765</v>
      </c>
      <c r="C1496" s="153">
        <v>178.2290000000503</v>
      </c>
      <c r="D1496" s="132">
        <v>869.8187575442716</v>
      </c>
      <c r="F1496" s="132">
        <v>522</v>
      </c>
      <c r="G1496" s="132">
        <v>485</v>
      </c>
      <c r="H1496" s="154" t="s">
        <v>250</v>
      </c>
    </row>
    <row r="1498" spans="4:8" ht="12.75">
      <c r="D1498" s="132">
        <v>797.5680965408683</v>
      </c>
      <c r="F1498" s="132">
        <v>508.99999999953434</v>
      </c>
      <c r="G1498" s="132">
        <v>558</v>
      </c>
      <c r="H1498" s="154" t="s">
        <v>251</v>
      </c>
    </row>
    <row r="1500" spans="4:8" ht="12.75">
      <c r="D1500" s="132">
        <v>854.3168027782813</v>
      </c>
      <c r="F1500" s="132">
        <v>523</v>
      </c>
      <c r="G1500" s="132">
        <v>523</v>
      </c>
      <c r="H1500" s="154" t="s">
        <v>252</v>
      </c>
    </row>
    <row r="1502" spans="1:8" ht="12.75">
      <c r="A1502" s="149" t="s">
        <v>801</v>
      </c>
      <c r="C1502" s="155" t="s">
        <v>802</v>
      </c>
      <c r="D1502" s="132">
        <v>840.5678856211405</v>
      </c>
      <c r="F1502" s="132">
        <v>517.9999999998448</v>
      </c>
      <c r="G1502" s="132">
        <v>522</v>
      </c>
      <c r="H1502" s="132">
        <v>320.2838276501925</v>
      </c>
    </row>
    <row r="1503" spans="1:8" ht="12.75">
      <c r="A1503" s="131">
        <v>38375.100497685184</v>
      </c>
      <c r="C1503" s="155" t="s">
        <v>803</v>
      </c>
      <c r="D1503" s="132">
        <v>38.037008900576865</v>
      </c>
      <c r="F1503" s="132">
        <v>7.810249676173759</v>
      </c>
      <c r="G1503" s="132">
        <v>36.51027252705737</v>
      </c>
      <c r="H1503" s="132">
        <v>38.037008900576865</v>
      </c>
    </row>
    <row r="1505" spans="3:8" ht="12.75">
      <c r="C1505" s="155" t="s">
        <v>804</v>
      </c>
      <c r="D1505" s="132">
        <v>4.5251560940219955</v>
      </c>
      <c r="F1505" s="132">
        <v>1.507770207756004</v>
      </c>
      <c r="G1505" s="132">
        <v>6.994305081811757</v>
      </c>
      <c r="H1505" s="132">
        <v>11.87603169964614</v>
      </c>
    </row>
    <row r="1506" spans="1:10" ht="12.75">
      <c r="A1506" s="149" t="s">
        <v>793</v>
      </c>
      <c r="C1506" s="150" t="s">
        <v>794</v>
      </c>
      <c r="D1506" s="150" t="s">
        <v>795</v>
      </c>
      <c r="F1506" s="150" t="s">
        <v>796</v>
      </c>
      <c r="G1506" s="150" t="s">
        <v>797</v>
      </c>
      <c r="H1506" s="150" t="s">
        <v>798</v>
      </c>
      <c r="I1506" s="151" t="s">
        <v>799</v>
      </c>
      <c r="J1506" s="150" t="s">
        <v>800</v>
      </c>
    </row>
    <row r="1507" spans="1:8" ht="12.75">
      <c r="A1507" s="152" t="s">
        <v>629</v>
      </c>
      <c r="C1507" s="153">
        <v>212.41200000001118</v>
      </c>
      <c r="D1507" s="132">
        <v>490206.49881124496</v>
      </c>
      <c r="F1507" s="132">
        <v>4290</v>
      </c>
      <c r="G1507" s="132">
        <v>3850</v>
      </c>
      <c r="H1507" s="154" t="s">
        <v>253</v>
      </c>
    </row>
    <row r="1509" spans="4:8" ht="12.75">
      <c r="D1509" s="132">
        <v>487594.54755067825</v>
      </c>
      <c r="F1509" s="132">
        <v>4290</v>
      </c>
      <c r="G1509" s="132">
        <v>3850</v>
      </c>
      <c r="H1509" s="154" t="s">
        <v>254</v>
      </c>
    </row>
    <row r="1511" spans="4:8" ht="12.75">
      <c r="D1511" s="132">
        <v>473655.3499789238</v>
      </c>
      <c r="F1511" s="132">
        <v>4290</v>
      </c>
      <c r="G1511" s="132">
        <v>3850</v>
      </c>
      <c r="H1511" s="154" t="s">
        <v>255</v>
      </c>
    </row>
    <row r="1513" spans="1:10" ht="12.75">
      <c r="A1513" s="149" t="s">
        <v>801</v>
      </c>
      <c r="C1513" s="155" t="s">
        <v>802</v>
      </c>
      <c r="D1513" s="132">
        <v>483818.7987802824</v>
      </c>
      <c r="F1513" s="132">
        <v>4290</v>
      </c>
      <c r="G1513" s="132">
        <v>3850</v>
      </c>
      <c r="H1513" s="132">
        <v>479738.6927732152</v>
      </c>
      <c r="I1513" s="132">
        <v>-0.0001</v>
      </c>
      <c r="J1513" s="132">
        <v>-0.0001</v>
      </c>
    </row>
    <row r="1514" spans="1:8" ht="12.75">
      <c r="A1514" s="131">
        <v>38375.101006944446</v>
      </c>
      <c r="C1514" s="155" t="s">
        <v>803</v>
      </c>
      <c r="D1514" s="132">
        <v>8898.165035571123</v>
      </c>
      <c r="H1514" s="132">
        <v>8898.165035571123</v>
      </c>
    </row>
    <row r="1516" spans="3:8" ht="12.75">
      <c r="C1516" s="155" t="s">
        <v>804</v>
      </c>
      <c r="D1516" s="132">
        <v>1.8391523971378512</v>
      </c>
      <c r="F1516" s="132">
        <v>0</v>
      </c>
      <c r="G1516" s="132">
        <v>0</v>
      </c>
      <c r="H1516" s="132">
        <v>1.854794113881807</v>
      </c>
    </row>
    <row r="1517" spans="1:10" ht="12.75">
      <c r="A1517" s="149" t="s">
        <v>793</v>
      </c>
      <c r="C1517" s="150" t="s">
        <v>794</v>
      </c>
      <c r="D1517" s="150" t="s">
        <v>795</v>
      </c>
      <c r="F1517" s="150" t="s">
        <v>796</v>
      </c>
      <c r="G1517" s="150" t="s">
        <v>797</v>
      </c>
      <c r="H1517" s="150" t="s">
        <v>798</v>
      </c>
      <c r="I1517" s="151" t="s">
        <v>799</v>
      </c>
      <c r="J1517" s="150" t="s">
        <v>800</v>
      </c>
    </row>
    <row r="1518" spans="1:8" ht="12.75">
      <c r="A1518" s="152" t="s">
        <v>629</v>
      </c>
      <c r="C1518" s="153">
        <v>251.61100000003353</v>
      </c>
      <c r="D1518" s="132">
        <v>4717198.324462891</v>
      </c>
      <c r="F1518" s="132">
        <v>34200</v>
      </c>
      <c r="G1518" s="132">
        <v>30100</v>
      </c>
      <c r="H1518" s="154" t="s">
        <v>256</v>
      </c>
    </row>
    <row r="1520" spans="4:8" ht="12.75">
      <c r="D1520" s="132">
        <v>4994277.375442505</v>
      </c>
      <c r="F1520" s="132">
        <v>33800</v>
      </c>
      <c r="G1520" s="132">
        <v>29600</v>
      </c>
      <c r="H1520" s="154" t="s">
        <v>257</v>
      </c>
    </row>
    <row r="1522" spans="4:8" ht="12.75">
      <c r="D1522" s="132">
        <v>4943605.622268677</v>
      </c>
      <c r="F1522" s="132">
        <v>33800</v>
      </c>
      <c r="G1522" s="132">
        <v>29000</v>
      </c>
      <c r="H1522" s="154" t="s">
        <v>258</v>
      </c>
    </row>
    <row r="1524" spans="1:10" ht="12.75">
      <c r="A1524" s="149" t="s">
        <v>801</v>
      </c>
      <c r="C1524" s="155" t="s">
        <v>802</v>
      </c>
      <c r="D1524" s="132">
        <v>4885027.107391357</v>
      </c>
      <c r="F1524" s="132">
        <v>33933.333333333336</v>
      </c>
      <c r="G1524" s="132">
        <v>29566.666666666664</v>
      </c>
      <c r="H1524" s="132">
        <v>4853298.629844808</v>
      </c>
      <c r="I1524" s="132">
        <v>-0.0001</v>
      </c>
      <c r="J1524" s="132">
        <v>-0.0001</v>
      </c>
    </row>
    <row r="1525" spans="1:8" ht="12.75">
      <c r="A1525" s="131">
        <v>38375.10157407408</v>
      </c>
      <c r="C1525" s="155" t="s">
        <v>803</v>
      </c>
      <c r="D1525" s="132">
        <v>147535.69712737322</v>
      </c>
      <c r="F1525" s="132">
        <v>230.94010767585027</v>
      </c>
      <c r="G1525" s="132">
        <v>550.7570547286101</v>
      </c>
      <c r="H1525" s="132">
        <v>147535.69712737322</v>
      </c>
    </row>
    <row r="1527" spans="3:8" ht="12.75">
      <c r="C1527" s="155" t="s">
        <v>804</v>
      </c>
      <c r="D1527" s="132">
        <v>3.0201612782074903</v>
      </c>
      <c r="F1527" s="132">
        <v>0.6805700619131148</v>
      </c>
      <c r="G1527" s="132">
        <v>1.8627634320020638</v>
      </c>
      <c r="H1527" s="132">
        <v>3.039905606057687</v>
      </c>
    </row>
    <row r="1528" spans="1:10" ht="12.75">
      <c r="A1528" s="149" t="s">
        <v>793</v>
      </c>
      <c r="C1528" s="150" t="s">
        <v>794</v>
      </c>
      <c r="D1528" s="150" t="s">
        <v>795</v>
      </c>
      <c r="F1528" s="150" t="s">
        <v>796</v>
      </c>
      <c r="G1528" s="150" t="s">
        <v>797</v>
      </c>
      <c r="H1528" s="150" t="s">
        <v>798</v>
      </c>
      <c r="I1528" s="151" t="s">
        <v>799</v>
      </c>
      <c r="J1528" s="150" t="s">
        <v>800</v>
      </c>
    </row>
    <row r="1529" spans="1:8" ht="12.75">
      <c r="A1529" s="152" t="s">
        <v>632</v>
      </c>
      <c r="C1529" s="153">
        <v>257.6099999998696</v>
      </c>
      <c r="D1529" s="132">
        <v>458263.89421510696</v>
      </c>
      <c r="F1529" s="132">
        <v>15939.999999985099</v>
      </c>
      <c r="G1529" s="132">
        <v>13139.999999985099</v>
      </c>
      <c r="H1529" s="154" t="s">
        <v>259</v>
      </c>
    </row>
    <row r="1531" spans="4:8" ht="12.75">
      <c r="D1531" s="132">
        <v>454793.1776623726</v>
      </c>
      <c r="F1531" s="132">
        <v>15372.500000014901</v>
      </c>
      <c r="G1531" s="132">
        <v>13187.5</v>
      </c>
      <c r="H1531" s="154" t="s">
        <v>260</v>
      </c>
    </row>
    <row r="1533" spans="4:8" ht="12.75">
      <c r="D1533" s="132">
        <v>430068.59841156006</v>
      </c>
      <c r="F1533" s="132">
        <v>15800</v>
      </c>
      <c r="G1533" s="132">
        <v>13022.500000014901</v>
      </c>
      <c r="H1533" s="154" t="s">
        <v>261</v>
      </c>
    </row>
    <row r="1535" spans="1:10" ht="12.75">
      <c r="A1535" s="149" t="s">
        <v>801</v>
      </c>
      <c r="C1535" s="155" t="s">
        <v>802</v>
      </c>
      <c r="D1535" s="132">
        <v>447708.55676301324</v>
      </c>
      <c r="F1535" s="132">
        <v>15704.166666666668</v>
      </c>
      <c r="G1535" s="132">
        <v>13116.666666666668</v>
      </c>
      <c r="H1535" s="132">
        <v>433298.1400963465</v>
      </c>
      <c r="I1535" s="132">
        <v>-0.0001</v>
      </c>
      <c r="J1535" s="132">
        <v>-0.0001</v>
      </c>
    </row>
    <row r="1536" spans="1:8" ht="12.75">
      <c r="A1536" s="131">
        <v>38375.102326388886</v>
      </c>
      <c r="C1536" s="155" t="s">
        <v>803</v>
      </c>
      <c r="D1536" s="132">
        <v>15374.900530674173</v>
      </c>
      <c r="F1536" s="132">
        <v>295.638433436673</v>
      </c>
      <c r="G1536" s="132">
        <v>84.9387033784011</v>
      </c>
      <c r="H1536" s="132">
        <v>15374.900530674173</v>
      </c>
    </row>
    <row r="1538" spans="3:8" ht="12.75">
      <c r="C1538" s="155" t="s">
        <v>804</v>
      </c>
      <c r="D1538" s="132">
        <v>3.434131489877379</v>
      </c>
      <c r="F1538" s="132">
        <v>1.8825477321518052</v>
      </c>
      <c r="G1538" s="132">
        <v>0.6475631769636676</v>
      </c>
      <c r="H1538" s="132">
        <v>3.548342147800467</v>
      </c>
    </row>
    <row r="1539" spans="1:10" ht="12.75">
      <c r="A1539" s="149" t="s">
        <v>793</v>
      </c>
      <c r="C1539" s="150" t="s">
        <v>794</v>
      </c>
      <c r="D1539" s="150" t="s">
        <v>795</v>
      </c>
      <c r="F1539" s="150" t="s">
        <v>796</v>
      </c>
      <c r="G1539" s="150" t="s">
        <v>797</v>
      </c>
      <c r="H1539" s="150" t="s">
        <v>798</v>
      </c>
      <c r="I1539" s="151" t="s">
        <v>799</v>
      </c>
      <c r="J1539" s="150" t="s">
        <v>800</v>
      </c>
    </row>
    <row r="1540" spans="1:8" ht="12.75">
      <c r="A1540" s="152" t="s">
        <v>631</v>
      </c>
      <c r="C1540" s="153">
        <v>259.9399999999441</v>
      </c>
      <c r="D1540" s="132">
        <v>4667642.437667847</v>
      </c>
      <c r="F1540" s="132">
        <v>30700</v>
      </c>
      <c r="G1540" s="132">
        <v>26275</v>
      </c>
      <c r="H1540" s="154" t="s">
        <v>262</v>
      </c>
    </row>
    <row r="1542" spans="4:8" ht="12.75">
      <c r="D1542" s="132">
        <v>4480023.238754272</v>
      </c>
      <c r="F1542" s="132">
        <v>31200</v>
      </c>
      <c r="G1542" s="132">
        <v>26275</v>
      </c>
      <c r="H1542" s="154" t="s">
        <v>263</v>
      </c>
    </row>
    <row r="1544" spans="4:8" ht="12.75">
      <c r="D1544" s="132">
        <v>4552368.086151123</v>
      </c>
      <c r="F1544" s="132">
        <v>30900</v>
      </c>
      <c r="G1544" s="132">
        <v>26275</v>
      </c>
      <c r="H1544" s="154" t="s">
        <v>264</v>
      </c>
    </row>
    <row r="1546" spans="1:10" ht="12.75">
      <c r="A1546" s="149" t="s">
        <v>801</v>
      </c>
      <c r="C1546" s="155" t="s">
        <v>802</v>
      </c>
      <c r="D1546" s="132">
        <v>4566677.920857747</v>
      </c>
      <c r="F1546" s="132">
        <v>30933.333333333336</v>
      </c>
      <c r="G1546" s="132">
        <v>26275</v>
      </c>
      <c r="H1546" s="132">
        <v>4538050.227255054</v>
      </c>
      <c r="I1546" s="132">
        <v>-0.0001</v>
      </c>
      <c r="J1546" s="132">
        <v>-0.0001</v>
      </c>
    </row>
    <row r="1547" spans="1:8" ht="12.75">
      <c r="A1547" s="131">
        <v>38375.103101851855</v>
      </c>
      <c r="C1547" s="155" t="s">
        <v>803</v>
      </c>
      <c r="D1547" s="132">
        <v>94624.62405332626</v>
      </c>
      <c r="F1547" s="132">
        <v>251.66114784235833</v>
      </c>
      <c r="H1547" s="132">
        <v>94624.62405332626</v>
      </c>
    </row>
    <row r="1549" spans="3:8" ht="12.75">
      <c r="C1549" s="155" t="s">
        <v>804</v>
      </c>
      <c r="D1549" s="132">
        <v>2.0720669531157383</v>
      </c>
      <c r="F1549" s="132">
        <v>0.8135597451800376</v>
      </c>
      <c r="G1549" s="132">
        <v>0</v>
      </c>
      <c r="H1549" s="132">
        <v>2.085138315239895</v>
      </c>
    </row>
    <row r="1550" spans="1:10" ht="12.75">
      <c r="A1550" s="149" t="s">
        <v>793</v>
      </c>
      <c r="C1550" s="150" t="s">
        <v>794</v>
      </c>
      <c r="D1550" s="150" t="s">
        <v>795</v>
      </c>
      <c r="F1550" s="150" t="s">
        <v>796</v>
      </c>
      <c r="G1550" s="150" t="s">
        <v>797</v>
      </c>
      <c r="H1550" s="150" t="s">
        <v>798</v>
      </c>
      <c r="I1550" s="151" t="s">
        <v>799</v>
      </c>
      <c r="J1550" s="150" t="s">
        <v>800</v>
      </c>
    </row>
    <row r="1551" spans="1:8" ht="12.75">
      <c r="A1551" s="152" t="s">
        <v>633</v>
      </c>
      <c r="C1551" s="153">
        <v>285.2129999999888</v>
      </c>
      <c r="D1551" s="132">
        <v>828761.0361909866</v>
      </c>
      <c r="F1551" s="132">
        <v>13150</v>
      </c>
      <c r="G1551" s="132">
        <v>12150</v>
      </c>
      <c r="H1551" s="154" t="s">
        <v>265</v>
      </c>
    </row>
    <row r="1553" spans="4:8" ht="12.75">
      <c r="D1553" s="132">
        <v>813431.8060979843</v>
      </c>
      <c r="F1553" s="132">
        <v>13100</v>
      </c>
      <c r="G1553" s="132">
        <v>12150</v>
      </c>
      <c r="H1553" s="154" t="s">
        <v>266</v>
      </c>
    </row>
    <row r="1555" spans="4:8" ht="12.75">
      <c r="D1555" s="132">
        <v>811160.954914093</v>
      </c>
      <c r="F1555" s="132">
        <v>13250</v>
      </c>
      <c r="G1555" s="132">
        <v>12050</v>
      </c>
      <c r="H1555" s="154" t="s">
        <v>267</v>
      </c>
    </row>
    <row r="1557" spans="1:10" ht="12.75">
      <c r="A1557" s="149" t="s">
        <v>801</v>
      </c>
      <c r="C1557" s="155" t="s">
        <v>802</v>
      </c>
      <c r="D1557" s="132">
        <v>817784.599067688</v>
      </c>
      <c r="F1557" s="132">
        <v>13166.666666666668</v>
      </c>
      <c r="G1557" s="132">
        <v>12116.666666666668</v>
      </c>
      <c r="H1557" s="132">
        <v>805198.4305784212</v>
      </c>
      <c r="I1557" s="132">
        <v>-0.0001</v>
      </c>
      <c r="J1557" s="132">
        <v>-0.0001</v>
      </c>
    </row>
    <row r="1558" spans="1:8" ht="12.75">
      <c r="A1558" s="131">
        <v>38375.10388888889</v>
      </c>
      <c r="C1558" s="155" t="s">
        <v>803</v>
      </c>
      <c r="D1558" s="132">
        <v>9573.443487912278</v>
      </c>
      <c r="F1558" s="132">
        <v>76.37626158259735</v>
      </c>
      <c r="G1558" s="132">
        <v>57.73502691896257</v>
      </c>
      <c r="H1558" s="132">
        <v>9573.443487912278</v>
      </c>
    </row>
    <row r="1560" spans="3:8" ht="12.75">
      <c r="C1560" s="155" t="s">
        <v>804</v>
      </c>
      <c r="D1560" s="132">
        <v>1.1706558791675024</v>
      </c>
      <c r="F1560" s="132">
        <v>0.5800728727792204</v>
      </c>
      <c r="G1560" s="132">
        <v>0.4764926568277515</v>
      </c>
      <c r="H1560" s="132">
        <v>1.1889545637880976</v>
      </c>
    </row>
    <row r="1561" spans="1:10" ht="12.75">
      <c r="A1561" s="149" t="s">
        <v>793</v>
      </c>
      <c r="C1561" s="150" t="s">
        <v>794</v>
      </c>
      <c r="D1561" s="150" t="s">
        <v>795</v>
      </c>
      <c r="F1561" s="150" t="s">
        <v>796</v>
      </c>
      <c r="G1561" s="150" t="s">
        <v>797</v>
      </c>
      <c r="H1561" s="150" t="s">
        <v>798</v>
      </c>
      <c r="I1561" s="151" t="s">
        <v>799</v>
      </c>
      <c r="J1561" s="150" t="s">
        <v>800</v>
      </c>
    </row>
    <row r="1562" spans="1:8" ht="12.75">
      <c r="A1562" s="152" t="s">
        <v>629</v>
      </c>
      <c r="C1562" s="153">
        <v>288.1579999998212</v>
      </c>
      <c r="D1562" s="132">
        <v>482897.6358523369</v>
      </c>
      <c r="F1562" s="132">
        <v>5150</v>
      </c>
      <c r="G1562" s="132">
        <v>4590</v>
      </c>
      <c r="H1562" s="154" t="s">
        <v>268</v>
      </c>
    </row>
    <row r="1564" spans="4:8" ht="12.75">
      <c r="D1564" s="132">
        <v>482774.7546300888</v>
      </c>
      <c r="F1564" s="132">
        <v>5150</v>
      </c>
      <c r="G1564" s="132">
        <v>4590</v>
      </c>
      <c r="H1564" s="154" t="s">
        <v>269</v>
      </c>
    </row>
    <row r="1566" spans="4:8" ht="12.75">
      <c r="D1566" s="132">
        <v>503201.8664765358</v>
      </c>
      <c r="F1566" s="132">
        <v>5150</v>
      </c>
      <c r="G1566" s="132">
        <v>4590</v>
      </c>
      <c r="H1566" s="154" t="s">
        <v>270</v>
      </c>
    </row>
    <row r="1568" spans="1:10" ht="12.75">
      <c r="A1568" s="149" t="s">
        <v>801</v>
      </c>
      <c r="C1568" s="155" t="s">
        <v>802</v>
      </c>
      <c r="D1568" s="132">
        <v>489624.75231965387</v>
      </c>
      <c r="F1568" s="132">
        <v>5150</v>
      </c>
      <c r="G1568" s="132">
        <v>4590</v>
      </c>
      <c r="H1568" s="132">
        <v>484759.08860283974</v>
      </c>
      <c r="I1568" s="132">
        <v>-0.0001</v>
      </c>
      <c r="J1568" s="132">
        <v>-0.0001</v>
      </c>
    </row>
    <row r="1569" spans="1:8" ht="12.75">
      <c r="A1569" s="131">
        <v>38375.104421296295</v>
      </c>
      <c r="C1569" s="155" t="s">
        <v>803</v>
      </c>
      <c r="D1569" s="132">
        <v>11758.28629394678</v>
      </c>
      <c r="H1569" s="132">
        <v>11758.28629394678</v>
      </c>
    </row>
    <row r="1571" spans="3:8" ht="12.75">
      <c r="C1571" s="155" t="s">
        <v>804</v>
      </c>
      <c r="D1571" s="132">
        <v>2.401489352456252</v>
      </c>
      <c r="F1571" s="132">
        <v>0</v>
      </c>
      <c r="G1571" s="132">
        <v>0</v>
      </c>
      <c r="H1571" s="132">
        <v>2.4255937785171215</v>
      </c>
    </row>
    <row r="1572" spans="1:10" ht="12.75">
      <c r="A1572" s="149" t="s">
        <v>793</v>
      </c>
      <c r="C1572" s="150" t="s">
        <v>794</v>
      </c>
      <c r="D1572" s="150" t="s">
        <v>795</v>
      </c>
      <c r="F1572" s="150" t="s">
        <v>796</v>
      </c>
      <c r="G1572" s="150" t="s">
        <v>797</v>
      </c>
      <c r="H1572" s="150" t="s">
        <v>798</v>
      </c>
      <c r="I1572" s="151" t="s">
        <v>799</v>
      </c>
      <c r="J1572" s="150" t="s">
        <v>800</v>
      </c>
    </row>
    <row r="1573" spans="1:8" ht="12.75">
      <c r="A1573" s="152" t="s">
        <v>630</v>
      </c>
      <c r="C1573" s="153">
        <v>334.94100000010803</v>
      </c>
      <c r="D1573" s="132">
        <v>1649293.1951026917</v>
      </c>
      <c r="F1573" s="132">
        <v>38300</v>
      </c>
      <c r="H1573" s="154" t="s">
        <v>271</v>
      </c>
    </row>
    <row r="1575" spans="4:8" ht="12.75">
      <c r="D1575" s="132">
        <v>1593270.9870910645</v>
      </c>
      <c r="F1575" s="132">
        <v>40900</v>
      </c>
      <c r="H1575" s="154" t="s">
        <v>272</v>
      </c>
    </row>
    <row r="1577" spans="4:8" ht="12.75">
      <c r="D1577" s="132">
        <v>1659470.4488182068</v>
      </c>
      <c r="F1577" s="132">
        <v>39000</v>
      </c>
      <c r="H1577" s="154" t="s">
        <v>273</v>
      </c>
    </row>
    <row r="1579" spans="1:10" ht="12.75">
      <c r="A1579" s="149" t="s">
        <v>801</v>
      </c>
      <c r="C1579" s="155" t="s">
        <v>802</v>
      </c>
      <c r="D1579" s="132">
        <v>1634011.5436706543</v>
      </c>
      <c r="F1579" s="132">
        <v>39400</v>
      </c>
      <c r="H1579" s="132">
        <v>1594611.5436706543</v>
      </c>
      <c r="I1579" s="132">
        <v>-0.0001</v>
      </c>
      <c r="J1579" s="132">
        <v>-0.0001</v>
      </c>
    </row>
    <row r="1580" spans="1:8" ht="12.75">
      <c r="A1580" s="131">
        <v>38375.10496527778</v>
      </c>
      <c r="C1580" s="155" t="s">
        <v>803</v>
      </c>
      <c r="D1580" s="132">
        <v>35647.423975782134</v>
      </c>
      <c r="F1580" s="132">
        <v>1345.362404707371</v>
      </c>
      <c r="H1580" s="132">
        <v>35647.423975782134</v>
      </c>
    </row>
    <row r="1582" spans="3:8" ht="12.75">
      <c r="C1582" s="155" t="s">
        <v>804</v>
      </c>
      <c r="D1582" s="132">
        <v>2.1815894822691106</v>
      </c>
      <c r="F1582" s="132">
        <v>3.414625392658302</v>
      </c>
      <c r="H1582" s="132">
        <v>2.2354926575863687</v>
      </c>
    </row>
    <row r="1583" spans="1:10" ht="12.75">
      <c r="A1583" s="149" t="s">
        <v>793</v>
      </c>
      <c r="C1583" s="150" t="s">
        <v>794</v>
      </c>
      <c r="D1583" s="150" t="s">
        <v>795</v>
      </c>
      <c r="F1583" s="150" t="s">
        <v>796</v>
      </c>
      <c r="G1583" s="150" t="s">
        <v>797</v>
      </c>
      <c r="H1583" s="150" t="s">
        <v>798</v>
      </c>
      <c r="I1583" s="151" t="s">
        <v>799</v>
      </c>
      <c r="J1583" s="150" t="s">
        <v>800</v>
      </c>
    </row>
    <row r="1584" spans="1:8" ht="12.75">
      <c r="A1584" s="152" t="s">
        <v>634</v>
      </c>
      <c r="C1584" s="153">
        <v>393.36599999992177</v>
      </c>
      <c r="D1584" s="132">
        <v>4298836.341407776</v>
      </c>
      <c r="F1584" s="132">
        <v>15800</v>
      </c>
      <c r="G1584" s="132">
        <v>14500</v>
      </c>
      <c r="H1584" s="154" t="s">
        <v>274</v>
      </c>
    </row>
    <row r="1586" spans="4:8" ht="12.75">
      <c r="D1586" s="132">
        <v>4096768.1962280273</v>
      </c>
      <c r="F1586" s="132">
        <v>17000</v>
      </c>
      <c r="G1586" s="132">
        <v>14200</v>
      </c>
      <c r="H1586" s="154" t="s">
        <v>275</v>
      </c>
    </row>
    <row r="1588" spans="4:8" ht="12.75">
      <c r="D1588" s="132">
        <v>3914589.699398041</v>
      </c>
      <c r="F1588" s="132">
        <v>17900</v>
      </c>
      <c r="G1588" s="132">
        <v>14500</v>
      </c>
      <c r="H1588" s="154" t="s">
        <v>276</v>
      </c>
    </row>
    <row r="1590" spans="1:10" ht="12.75">
      <c r="A1590" s="149" t="s">
        <v>801</v>
      </c>
      <c r="C1590" s="155" t="s">
        <v>802</v>
      </c>
      <c r="D1590" s="132">
        <v>4103398.079011281</v>
      </c>
      <c r="F1590" s="132">
        <v>16900</v>
      </c>
      <c r="G1590" s="132">
        <v>14400</v>
      </c>
      <c r="H1590" s="132">
        <v>4087748.079011281</v>
      </c>
      <c r="I1590" s="132">
        <v>-0.0001</v>
      </c>
      <c r="J1590" s="132">
        <v>-0.0001</v>
      </c>
    </row>
    <row r="1591" spans="1:8" ht="12.75">
      <c r="A1591" s="131">
        <v>38375.105520833335</v>
      </c>
      <c r="C1591" s="155" t="s">
        <v>803</v>
      </c>
      <c r="D1591" s="132">
        <v>192209.09703557217</v>
      </c>
      <c r="F1591" s="132">
        <v>1053.5653752852738</v>
      </c>
      <c r="G1591" s="132">
        <v>173.20508075688772</v>
      </c>
      <c r="H1591" s="132">
        <v>192209.09703557217</v>
      </c>
    </row>
    <row r="1593" spans="3:8" ht="12.75">
      <c r="C1593" s="155" t="s">
        <v>804</v>
      </c>
      <c r="D1593" s="132">
        <v>4.684144539100755</v>
      </c>
      <c r="F1593" s="132">
        <v>6.2341146466584245</v>
      </c>
      <c r="G1593" s="132">
        <v>1.2028130608117202</v>
      </c>
      <c r="H1593" s="132">
        <v>4.702077851188485</v>
      </c>
    </row>
    <row r="1594" spans="1:10" ht="12.75">
      <c r="A1594" s="149" t="s">
        <v>793</v>
      </c>
      <c r="C1594" s="150" t="s">
        <v>794</v>
      </c>
      <c r="D1594" s="150" t="s">
        <v>795</v>
      </c>
      <c r="F1594" s="150" t="s">
        <v>796</v>
      </c>
      <c r="G1594" s="150" t="s">
        <v>797</v>
      </c>
      <c r="H1594" s="150" t="s">
        <v>798</v>
      </c>
      <c r="I1594" s="151" t="s">
        <v>799</v>
      </c>
      <c r="J1594" s="150" t="s">
        <v>800</v>
      </c>
    </row>
    <row r="1595" spans="1:8" ht="12.75">
      <c r="A1595" s="152" t="s">
        <v>628</v>
      </c>
      <c r="C1595" s="153">
        <v>396.15199999976903</v>
      </c>
      <c r="D1595" s="132">
        <v>4796908.873893738</v>
      </c>
      <c r="F1595" s="132">
        <v>109400</v>
      </c>
      <c r="G1595" s="132">
        <v>107800</v>
      </c>
      <c r="H1595" s="154" t="s">
        <v>277</v>
      </c>
    </row>
    <row r="1597" spans="4:8" ht="12.75">
      <c r="D1597" s="132">
        <v>4662377.582565308</v>
      </c>
      <c r="F1597" s="132">
        <v>108200</v>
      </c>
      <c r="G1597" s="132">
        <v>107800</v>
      </c>
      <c r="H1597" s="154" t="s">
        <v>278</v>
      </c>
    </row>
    <row r="1599" spans="4:8" ht="12.75">
      <c r="D1599" s="132">
        <v>4800749.5128479</v>
      </c>
      <c r="F1599" s="132">
        <v>108900</v>
      </c>
      <c r="G1599" s="132">
        <v>108200</v>
      </c>
      <c r="H1599" s="154" t="s">
        <v>279</v>
      </c>
    </row>
    <row r="1601" spans="1:10" ht="12.75">
      <c r="A1601" s="149" t="s">
        <v>801</v>
      </c>
      <c r="C1601" s="155" t="s">
        <v>802</v>
      </c>
      <c r="D1601" s="132">
        <v>4753345.323102315</v>
      </c>
      <c r="F1601" s="132">
        <v>108833.33333333334</v>
      </c>
      <c r="G1601" s="132">
        <v>107933.33333333334</v>
      </c>
      <c r="H1601" s="132">
        <v>4644957.174073381</v>
      </c>
      <c r="I1601" s="132">
        <v>-0.0001</v>
      </c>
      <c r="J1601" s="132">
        <v>-0.0001</v>
      </c>
    </row>
    <row r="1602" spans="1:8" ht="12.75">
      <c r="A1602" s="131">
        <v>38375.106099537035</v>
      </c>
      <c r="C1602" s="155" t="s">
        <v>803</v>
      </c>
      <c r="D1602" s="132">
        <v>78803.77523126669</v>
      </c>
      <c r="F1602" s="132">
        <v>602.7713773341708</v>
      </c>
      <c r="G1602" s="132">
        <v>230.94010767585027</v>
      </c>
      <c r="H1602" s="132">
        <v>78803.77523126669</v>
      </c>
    </row>
    <row r="1604" spans="3:8" ht="12.75">
      <c r="C1604" s="155" t="s">
        <v>804</v>
      </c>
      <c r="D1604" s="132">
        <v>1.6578592522672997</v>
      </c>
      <c r="F1604" s="132">
        <v>0.5538481261875996</v>
      </c>
      <c r="G1604" s="132">
        <v>0.2139655105088174</v>
      </c>
      <c r="H1604" s="132">
        <v>1.6965447102746902</v>
      </c>
    </row>
    <row r="1605" spans="1:10" ht="12.75">
      <c r="A1605" s="149" t="s">
        <v>793</v>
      </c>
      <c r="C1605" s="150" t="s">
        <v>794</v>
      </c>
      <c r="D1605" s="150" t="s">
        <v>795</v>
      </c>
      <c r="F1605" s="150" t="s">
        <v>796</v>
      </c>
      <c r="G1605" s="150" t="s">
        <v>797</v>
      </c>
      <c r="H1605" s="150" t="s">
        <v>798</v>
      </c>
      <c r="I1605" s="151" t="s">
        <v>799</v>
      </c>
      <c r="J1605" s="150" t="s">
        <v>800</v>
      </c>
    </row>
    <row r="1606" spans="1:8" ht="12.75">
      <c r="A1606" s="152" t="s">
        <v>635</v>
      </c>
      <c r="C1606" s="153">
        <v>589.5920000001788</v>
      </c>
      <c r="D1606" s="132">
        <v>516678.9724264145</v>
      </c>
      <c r="F1606" s="132">
        <v>4120</v>
      </c>
      <c r="G1606" s="132">
        <v>3640.0000000037253</v>
      </c>
      <c r="H1606" s="154" t="s">
        <v>280</v>
      </c>
    </row>
    <row r="1608" spans="4:8" ht="12.75">
      <c r="D1608" s="132">
        <v>494364.33265161514</v>
      </c>
      <c r="F1608" s="132">
        <v>4190</v>
      </c>
      <c r="G1608" s="132">
        <v>3650</v>
      </c>
      <c r="H1608" s="154" t="s">
        <v>281</v>
      </c>
    </row>
    <row r="1610" spans="4:8" ht="12.75">
      <c r="D1610" s="132">
        <v>462144.0037713051</v>
      </c>
      <c r="F1610" s="132">
        <v>4170</v>
      </c>
      <c r="G1610" s="132">
        <v>3630</v>
      </c>
      <c r="H1610" s="154" t="s">
        <v>282</v>
      </c>
    </row>
    <row r="1612" spans="1:10" ht="12.75">
      <c r="A1612" s="149" t="s">
        <v>801</v>
      </c>
      <c r="C1612" s="155" t="s">
        <v>802</v>
      </c>
      <c r="D1612" s="132">
        <v>491062.4362831116</v>
      </c>
      <c r="F1612" s="132">
        <v>4160</v>
      </c>
      <c r="G1612" s="132">
        <v>3640.0000000012415</v>
      </c>
      <c r="H1612" s="132">
        <v>487162.436283111</v>
      </c>
      <c r="I1612" s="132">
        <v>-0.0001</v>
      </c>
      <c r="J1612" s="132">
        <v>-0.0001</v>
      </c>
    </row>
    <row r="1613" spans="1:8" ht="12.75">
      <c r="A1613" s="131">
        <v>38375.10670138889</v>
      </c>
      <c r="C1613" s="155" t="s">
        <v>803</v>
      </c>
      <c r="D1613" s="132">
        <v>27417.012807281455</v>
      </c>
      <c r="F1613" s="132">
        <v>36.05551275463989</v>
      </c>
      <c r="G1613" s="132">
        <v>9.999999999841055</v>
      </c>
      <c r="H1613" s="132">
        <v>27417.012807281455</v>
      </c>
    </row>
    <row r="1615" spans="3:8" ht="12.75">
      <c r="C1615" s="155" t="s">
        <v>804</v>
      </c>
      <c r="D1615" s="132">
        <v>5.583203027053522</v>
      </c>
      <c r="F1615" s="132">
        <v>0.8667190566019207</v>
      </c>
      <c r="G1615" s="132">
        <v>0.2747252747208144</v>
      </c>
      <c r="H1615" s="132">
        <v>5.627899600893747</v>
      </c>
    </row>
    <row r="1616" spans="1:10" ht="12.75">
      <c r="A1616" s="149" t="s">
        <v>793</v>
      </c>
      <c r="C1616" s="150" t="s">
        <v>794</v>
      </c>
      <c r="D1616" s="150" t="s">
        <v>795</v>
      </c>
      <c r="F1616" s="150" t="s">
        <v>796</v>
      </c>
      <c r="G1616" s="150" t="s">
        <v>797</v>
      </c>
      <c r="H1616" s="150" t="s">
        <v>798</v>
      </c>
      <c r="I1616" s="151" t="s">
        <v>799</v>
      </c>
      <c r="J1616" s="150" t="s">
        <v>800</v>
      </c>
    </row>
    <row r="1617" spans="1:8" ht="12.75">
      <c r="A1617" s="152" t="s">
        <v>636</v>
      </c>
      <c r="C1617" s="153">
        <v>766.4900000002235</v>
      </c>
      <c r="D1617" s="132">
        <v>27456.215212762356</v>
      </c>
      <c r="F1617" s="132">
        <v>2133</v>
      </c>
      <c r="G1617" s="132">
        <v>2049</v>
      </c>
      <c r="H1617" s="154" t="s">
        <v>59</v>
      </c>
    </row>
    <row r="1619" spans="4:8" ht="12.75">
      <c r="D1619" s="132">
        <v>27851.675312697887</v>
      </c>
      <c r="F1619" s="132">
        <v>2034</v>
      </c>
      <c r="G1619" s="132">
        <v>2040</v>
      </c>
      <c r="H1619" s="154" t="s">
        <v>60</v>
      </c>
    </row>
    <row r="1621" spans="4:8" ht="12.75">
      <c r="D1621" s="132">
        <v>27468.901618808508</v>
      </c>
      <c r="F1621" s="132">
        <v>2055</v>
      </c>
      <c r="G1621" s="132">
        <v>1859</v>
      </c>
      <c r="H1621" s="154" t="s">
        <v>61</v>
      </c>
    </row>
    <row r="1623" spans="1:10" ht="12.75">
      <c r="A1623" s="149" t="s">
        <v>801</v>
      </c>
      <c r="C1623" s="155" t="s">
        <v>802</v>
      </c>
      <c r="D1623" s="132">
        <v>27592.264048089586</v>
      </c>
      <c r="F1623" s="132">
        <v>2074</v>
      </c>
      <c r="G1623" s="132">
        <v>1982.6666666666665</v>
      </c>
      <c r="H1623" s="132">
        <v>25565.71282857739</v>
      </c>
      <c r="I1623" s="132">
        <v>-0.0001</v>
      </c>
      <c r="J1623" s="132">
        <v>-0.0001</v>
      </c>
    </row>
    <row r="1624" spans="1:8" ht="12.75">
      <c r="A1624" s="131">
        <v>38375.107303240744</v>
      </c>
      <c r="C1624" s="155" t="s">
        <v>803</v>
      </c>
      <c r="D1624" s="132">
        <v>224.74627778645313</v>
      </c>
      <c r="F1624" s="132">
        <v>52.1632054229799</v>
      </c>
      <c r="G1624" s="132">
        <v>107.19297240646576</v>
      </c>
      <c r="H1624" s="132">
        <v>224.74627778645313</v>
      </c>
    </row>
    <row r="1626" spans="3:8" ht="12.75">
      <c r="C1626" s="155" t="s">
        <v>804</v>
      </c>
      <c r="D1626" s="132">
        <v>0.8145264099921296</v>
      </c>
      <c r="F1626" s="132">
        <v>2.5151015150906417</v>
      </c>
      <c r="G1626" s="132">
        <v>5.406504996963641</v>
      </c>
      <c r="H1626" s="132">
        <v>0.8790925537395208</v>
      </c>
    </row>
    <row r="1627" spans="1:16" ht="12.75">
      <c r="A1627" s="143" t="s">
        <v>784</v>
      </c>
      <c r="B1627" s="138" t="s">
        <v>62</v>
      </c>
      <c r="D1627" s="143" t="s">
        <v>785</v>
      </c>
      <c r="E1627" s="138" t="s">
        <v>786</v>
      </c>
      <c r="F1627" s="139" t="s">
        <v>824</v>
      </c>
      <c r="G1627" s="144" t="s">
        <v>788</v>
      </c>
      <c r="H1627" s="145">
        <v>1</v>
      </c>
      <c r="I1627" s="146" t="s">
        <v>789</v>
      </c>
      <c r="J1627" s="145">
        <v>13</v>
      </c>
      <c r="K1627" s="144" t="s">
        <v>790</v>
      </c>
      <c r="L1627" s="147">
        <v>1</v>
      </c>
      <c r="M1627" s="144" t="s">
        <v>791</v>
      </c>
      <c r="N1627" s="148">
        <v>1</v>
      </c>
      <c r="O1627" s="144" t="s">
        <v>792</v>
      </c>
      <c r="P1627" s="148">
        <v>1</v>
      </c>
    </row>
    <row r="1629" spans="1:10" ht="12.75">
      <c r="A1629" s="149" t="s">
        <v>793</v>
      </c>
      <c r="C1629" s="150" t="s">
        <v>794</v>
      </c>
      <c r="D1629" s="150" t="s">
        <v>795</v>
      </c>
      <c r="F1629" s="150" t="s">
        <v>796</v>
      </c>
      <c r="G1629" s="150" t="s">
        <v>797</v>
      </c>
      <c r="H1629" s="150" t="s">
        <v>798</v>
      </c>
      <c r="I1629" s="151" t="s">
        <v>799</v>
      </c>
      <c r="J1629" s="150" t="s">
        <v>800</v>
      </c>
    </row>
    <row r="1630" spans="1:8" ht="12.75">
      <c r="A1630" s="152" t="s">
        <v>765</v>
      </c>
      <c r="C1630" s="153">
        <v>178.2290000000503</v>
      </c>
      <c r="D1630" s="132">
        <v>625</v>
      </c>
      <c r="F1630" s="132">
        <v>590</v>
      </c>
      <c r="G1630" s="132">
        <v>636</v>
      </c>
      <c r="H1630" s="154" t="s">
        <v>63</v>
      </c>
    </row>
    <row r="1632" spans="4:8" ht="12.75">
      <c r="D1632" s="132">
        <v>615.75</v>
      </c>
      <c r="F1632" s="132">
        <v>616</v>
      </c>
      <c r="G1632" s="132">
        <v>645</v>
      </c>
      <c r="H1632" s="154" t="s">
        <v>64</v>
      </c>
    </row>
    <row r="1634" spans="4:8" ht="12.75">
      <c r="D1634" s="132">
        <v>675.2015827875584</v>
      </c>
      <c r="F1634" s="132">
        <v>630</v>
      </c>
      <c r="G1634" s="132">
        <v>632</v>
      </c>
      <c r="H1634" s="154" t="s">
        <v>65</v>
      </c>
    </row>
    <row r="1636" spans="1:8" ht="12.75">
      <c r="A1636" s="149" t="s">
        <v>801</v>
      </c>
      <c r="C1636" s="155" t="s">
        <v>802</v>
      </c>
      <c r="D1636" s="132">
        <v>638.6505275958529</v>
      </c>
      <c r="F1636" s="132">
        <v>612</v>
      </c>
      <c r="G1636" s="132">
        <v>637.6666666666666</v>
      </c>
      <c r="H1636" s="132">
        <v>11.994488948509815</v>
      </c>
    </row>
    <row r="1637" spans="1:8" ht="12.75">
      <c r="A1637" s="131">
        <v>38375.1096412037</v>
      </c>
      <c r="C1637" s="155" t="s">
        <v>803</v>
      </c>
      <c r="D1637" s="132">
        <v>31.990238381736898</v>
      </c>
      <c r="F1637" s="132">
        <v>20.29778313018444</v>
      </c>
      <c r="G1637" s="132">
        <v>6.6583281184793925</v>
      </c>
      <c r="H1637" s="132">
        <v>31.990238381736898</v>
      </c>
    </row>
    <row r="1639" spans="3:8" ht="12.75">
      <c r="C1639" s="155" t="s">
        <v>804</v>
      </c>
      <c r="D1639" s="132">
        <v>5.009036554336143</v>
      </c>
      <c r="F1639" s="132">
        <v>3.3166312304222942</v>
      </c>
      <c r="G1639" s="132">
        <v>1.0441706406397377</v>
      </c>
      <c r="H1639" s="132">
        <v>266.70780655236956</v>
      </c>
    </row>
    <row r="1640" spans="1:10" ht="12.75">
      <c r="A1640" s="149" t="s">
        <v>793</v>
      </c>
      <c r="C1640" s="150" t="s">
        <v>794</v>
      </c>
      <c r="D1640" s="150" t="s">
        <v>795</v>
      </c>
      <c r="F1640" s="150" t="s">
        <v>796</v>
      </c>
      <c r="G1640" s="150" t="s">
        <v>797</v>
      </c>
      <c r="H1640" s="150" t="s">
        <v>798</v>
      </c>
      <c r="I1640" s="151" t="s">
        <v>799</v>
      </c>
      <c r="J1640" s="150" t="s">
        <v>800</v>
      </c>
    </row>
    <row r="1641" spans="1:8" ht="12.75">
      <c r="A1641" s="152" t="s">
        <v>629</v>
      </c>
      <c r="C1641" s="153">
        <v>212.41200000001118</v>
      </c>
      <c r="D1641" s="132">
        <v>399992.8632426262</v>
      </c>
      <c r="F1641" s="132">
        <v>3880</v>
      </c>
      <c r="G1641" s="132">
        <v>3400</v>
      </c>
      <c r="H1641" s="154" t="s">
        <v>66</v>
      </c>
    </row>
    <row r="1643" spans="4:8" ht="12.75">
      <c r="D1643" s="132">
        <v>379922.2750778198</v>
      </c>
      <c r="F1643" s="132">
        <v>3880</v>
      </c>
      <c r="G1643" s="132">
        <v>3400</v>
      </c>
      <c r="H1643" s="154" t="s">
        <v>67</v>
      </c>
    </row>
    <row r="1645" spans="4:8" ht="12.75">
      <c r="D1645" s="132">
        <v>372830.0536952019</v>
      </c>
      <c r="F1645" s="132">
        <v>3880</v>
      </c>
      <c r="G1645" s="132">
        <v>3400</v>
      </c>
      <c r="H1645" s="154" t="s">
        <v>68</v>
      </c>
    </row>
    <row r="1647" spans="1:10" ht="12.75">
      <c r="A1647" s="149" t="s">
        <v>801</v>
      </c>
      <c r="C1647" s="155" t="s">
        <v>802</v>
      </c>
      <c r="D1647" s="132">
        <v>384248.39733854926</v>
      </c>
      <c r="F1647" s="132">
        <v>3880</v>
      </c>
      <c r="G1647" s="132">
        <v>3400</v>
      </c>
      <c r="H1647" s="132">
        <v>380597.37260356697</v>
      </c>
      <c r="I1647" s="132">
        <v>-0.0001</v>
      </c>
      <c r="J1647" s="132">
        <v>-0.0001</v>
      </c>
    </row>
    <row r="1648" spans="1:8" ht="12.75">
      <c r="A1648" s="131">
        <v>38375.110138888886</v>
      </c>
      <c r="C1648" s="155" t="s">
        <v>803</v>
      </c>
      <c r="D1648" s="132">
        <v>14088.685388938515</v>
      </c>
      <c r="H1648" s="132">
        <v>14088.685388938515</v>
      </c>
    </row>
    <row r="1650" spans="3:8" ht="12.75">
      <c r="C1650" s="155" t="s">
        <v>804</v>
      </c>
      <c r="D1650" s="132">
        <v>3.666556708244489</v>
      </c>
      <c r="F1650" s="132">
        <v>0</v>
      </c>
      <c r="G1650" s="132">
        <v>0</v>
      </c>
      <c r="H1650" s="132">
        <v>3.7017295449418124</v>
      </c>
    </row>
    <row r="1651" spans="1:10" ht="12.75">
      <c r="A1651" s="149" t="s">
        <v>793</v>
      </c>
      <c r="C1651" s="150" t="s">
        <v>794</v>
      </c>
      <c r="D1651" s="150" t="s">
        <v>795</v>
      </c>
      <c r="F1651" s="150" t="s">
        <v>796</v>
      </c>
      <c r="G1651" s="150" t="s">
        <v>797</v>
      </c>
      <c r="H1651" s="150" t="s">
        <v>798</v>
      </c>
      <c r="I1651" s="151" t="s">
        <v>799</v>
      </c>
      <c r="J1651" s="150" t="s">
        <v>800</v>
      </c>
    </row>
    <row r="1652" spans="1:8" ht="12.75">
      <c r="A1652" s="152" t="s">
        <v>629</v>
      </c>
      <c r="C1652" s="153">
        <v>251.61100000003353</v>
      </c>
      <c r="D1652" s="132">
        <v>3927245.7229652405</v>
      </c>
      <c r="F1652" s="132">
        <v>30700</v>
      </c>
      <c r="G1652" s="132">
        <v>27500</v>
      </c>
      <c r="H1652" s="154" t="s">
        <v>69</v>
      </c>
    </row>
    <row r="1654" spans="4:8" ht="12.75">
      <c r="D1654" s="132">
        <v>3897849.765789032</v>
      </c>
      <c r="F1654" s="132">
        <v>31800</v>
      </c>
      <c r="G1654" s="132">
        <v>27200</v>
      </c>
      <c r="H1654" s="154" t="s">
        <v>70</v>
      </c>
    </row>
    <row r="1656" spans="4:8" ht="12.75">
      <c r="D1656" s="132">
        <v>4071254.5473327637</v>
      </c>
      <c r="F1656" s="132">
        <v>32100</v>
      </c>
      <c r="G1656" s="132">
        <v>27500</v>
      </c>
      <c r="H1656" s="154" t="s">
        <v>71</v>
      </c>
    </row>
    <row r="1658" spans="1:10" ht="12.75">
      <c r="A1658" s="149" t="s">
        <v>801</v>
      </c>
      <c r="C1658" s="155" t="s">
        <v>802</v>
      </c>
      <c r="D1658" s="132">
        <v>3965450.0120290117</v>
      </c>
      <c r="F1658" s="132">
        <v>31533.333333333336</v>
      </c>
      <c r="G1658" s="132">
        <v>27400</v>
      </c>
      <c r="H1658" s="132">
        <v>3936003.717761032</v>
      </c>
      <c r="I1658" s="132">
        <v>-0.0001</v>
      </c>
      <c r="J1658" s="132">
        <v>-0.0001</v>
      </c>
    </row>
    <row r="1659" spans="1:8" ht="12.75">
      <c r="A1659" s="131">
        <v>38375.11071759259</v>
      </c>
      <c r="C1659" s="155" t="s">
        <v>803</v>
      </c>
      <c r="D1659" s="132">
        <v>92800.75615377999</v>
      </c>
      <c r="F1659" s="132">
        <v>737.1114795831994</v>
      </c>
      <c r="G1659" s="132">
        <v>173.20508075688772</v>
      </c>
      <c r="H1659" s="132">
        <v>92800.75615377999</v>
      </c>
    </row>
    <row r="1661" spans="3:8" ht="12.75">
      <c r="C1661" s="155" t="s">
        <v>804</v>
      </c>
      <c r="D1661" s="132">
        <v>2.3402326563762785</v>
      </c>
      <c r="F1661" s="132">
        <v>2.337562831659194</v>
      </c>
      <c r="G1661" s="132">
        <v>0.6321353312295173</v>
      </c>
      <c r="H1661" s="132">
        <v>2.3577405614486833</v>
      </c>
    </row>
    <row r="1662" spans="1:10" ht="12.75">
      <c r="A1662" s="149" t="s">
        <v>793</v>
      </c>
      <c r="C1662" s="150" t="s">
        <v>794</v>
      </c>
      <c r="D1662" s="150" t="s">
        <v>795</v>
      </c>
      <c r="F1662" s="150" t="s">
        <v>796</v>
      </c>
      <c r="G1662" s="150" t="s">
        <v>797</v>
      </c>
      <c r="H1662" s="150" t="s">
        <v>798</v>
      </c>
      <c r="I1662" s="151" t="s">
        <v>799</v>
      </c>
      <c r="J1662" s="150" t="s">
        <v>800</v>
      </c>
    </row>
    <row r="1663" spans="1:8" ht="12.75">
      <c r="A1663" s="152" t="s">
        <v>632</v>
      </c>
      <c r="C1663" s="153">
        <v>257.6099999998696</v>
      </c>
      <c r="D1663" s="132">
        <v>331064.9673380852</v>
      </c>
      <c r="F1663" s="132">
        <v>14922.500000014901</v>
      </c>
      <c r="G1663" s="132">
        <v>12640</v>
      </c>
      <c r="H1663" s="154" t="s">
        <v>72</v>
      </c>
    </row>
    <row r="1665" spans="4:8" ht="12.75">
      <c r="D1665" s="132">
        <v>323621.67321777344</v>
      </c>
      <c r="F1665" s="132">
        <v>14405</v>
      </c>
      <c r="G1665" s="132">
        <v>12812.5</v>
      </c>
      <c r="H1665" s="154" t="s">
        <v>73</v>
      </c>
    </row>
    <row r="1667" spans="4:8" ht="12.75">
      <c r="D1667" s="132">
        <v>304761.29081869125</v>
      </c>
      <c r="F1667" s="132">
        <v>14330</v>
      </c>
      <c r="G1667" s="132">
        <v>12702.5</v>
      </c>
      <c r="H1667" s="154" t="s">
        <v>74</v>
      </c>
    </row>
    <row r="1669" spans="1:10" ht="12.75">
      <c r="A1669" s="149" t="s">
        <v>801</v>
      </c>
      <c r="C1669" s="155" t="s">
        <v>802</v>
      </c>
      <c r="D1669" s="132">
        <v>319815.97712485</v>
      </c>
      <c r="F1669" s="132">
        <v>14552.500000004966</v>
      </c>
      <c r="G1669" s="132">
        <v>12718.333333333332</v>
      </c>
      <c r="H1669" s="132">
        <v>306180.5604581808</v>
      </c>
      <c r="I1669" s="132">
        <v>-0.0001</v>
      </c>
      <c r="J1669" s="132">
        <v>-0.0001</v>
      </c>
    </row>
    <row r="1670" spans="1:8" ht="12.75">
      <c r="A1670" s="131">
        <v>38375.11146990741</v>
      </c>
      <c r="C1670" s="155" t="s">
        <v>803</v>
      </c>
      <c r="D1670" s="132">
        <v>13558.515467151808</v>
      </c>
      <c r="F1670" s="132">
        <v>322.6162581233208</v>
      </c>
      <c r="G1670" s="132">
        <v>87.33317430010966</v>
      </c>
      <c r="H1670" s="132">
        <v>13558.515467151808</v>
      </c>
    </row>
    <row r="1672" spans="3:8" ht="12.75">
      <c r="C1672" s="155" t="s">
        <v>804</v>
      </c>
      <c r="D1672" s="132">
        <v>4.239474084141466</v>
      </c>
      <c r="F1672" s="132">
        <v>2.2169129573833417</v>
      </c>
      <c r="G1672" s="132">
        <v>0.6866715316480907</v>
      </c>
      <c r="H1672" s="132">
        <v>4.428274429592235</v>
      </c>
    </row>
    <row r="1673" spans="1:10" ht="12.75">
      <c r="A1673" s="149" t="s">
        <v>793</v>
      </c>
      <c r="C1673" s="150" t="s">
        <v>794</v>
      </c>
      <c r="D1673" s="150" t="s">
        <v>795</v>
      </c>
      <c r="F1673" s="150" t="s">
        <v>796</v>
      </c>
      <c r="G1673" s="150" t="s">
        <v>797</v>
      </c>
      <c r="H1673" s="150" t="s">
        <v>798</v>
      </c>
      <c r="I1673" s="151" t="s">
        <v>799</v>
      </c>
      <c r="J1673" s="150" t="s">
        <v>800</v>
      </c>
    </row>
    <row r="1674" spans="1:8" ht="12.75">
      <c r="A1674" s="152" t="s">
        <v>631</v>
      </c>
      <c r="C1674" s="153">
        <v>259.9399999999441</v>
      </c>
      <c r="D1674" s="132">
        <v>2846640.926879883</v>
      </c>
      <c r="F1674" s="132">
        <v>27050</v>
      </c>
      <c r="G1674" s="132">
        <v>22325</v>
      </c>
      <c r="H1674" s="154" t="s">
        <v>75</v>
      </c>
    </row>
    <row r="1676" spans="4:8" ht="12.75">
      <c r="D1676" s="132">
        <v>3307947.749649048</v>
      </c>
      <c r="F1676" s="132">
        <v>27150</v>
      </c>
      <c r="G1676" s="132">
        <v>22675</v>
      </c>
      <c r="H1676" s="154" t="s">
        <v>76</v>
      </c>
    </row>
    <row r="1678" spans="4:8" ht="12.75">
      <c r="D1678" s="132">
        <v>3172520.87033844</v>
      </c>
      <c r="F1678" s="132">
        <v>27650</v>
      </c>
      <c r="G1678" s="132">
        <v>22525</v>
      </c>
      <c r="H1678" s="154" t="s">
        <v>77</v>
      </c>
    </row>
    <row r="1680" spans="1:10" ht="12.75">
      <c r="A1680" s="149" t="s">
        <v>801</v>
      </c>
      <c r="C1680" s="155" t="s">
        <v>802</v>
      </c>
      <c r="D1680" s="132">
        <v>3109036.5156224566</v>
      </c>
      <c r="F1680" s="132">
        <v>27283.333333333336</v>
      </c>
      <c r="G1680" s="132">
        <v>22508.333333333336</v>
      </c>
      <c r="H1680" s="132">
        <v>3084116.566127507</v>
      </c>
      <c r="I1680" s="132">
        <v>-0.0001</v>
      </c>
      <c r="J1680" s="132">
        <v>-0.0001</v>
      </c>
    </row>
    <row r="1681" spans="1:8" ht="12.75">
      <c r="A1681" s="131">
        <v>38375.11224537037</v>
      </c>
      <c r="C1681" s="155" t="s">
        <v>803</v>
      </c>
      <c r="D1681" s="132">
        <v>237115.35937940277</v>
      </c>
      <c r="F1681" s="132">
        <v>321.4550253664318</v>
      </c>
      <c r="G1681" s="132">
        <v>175.5942292142123</v>
      </c>
      <c r="H1681" s="132">
        <v>237115.35937940277</v>
      </c>
    </row>
    <row r="1683" spans="3:8" ht="12.75">
      <c r="C1683" s="155" t="s">
        <v>804</v>
      </c>
      <c r="D1683" s="132">
        <v>7.62665083500733</v>
      </c>
      <c r="F1683" s="132">
        <v>1.1782102334750095</v>
      </c>
      <c r="G1683" s="132">
        <v>0.7801298595226019</v>
      </c>
      <c r="H1683" s="132">
        <v>7.6882748850550335</v>
      </c>
    </row>
    <row r="1684" spans="1:10" ht="12.75">
      <c r="A1684" s="149" t="s">
        <v>793</v>
      </c>
      <c r="C1684" s="150" t="s">
        <v>794</v>
      </c>
      <c r="D1684" s="150" t="s">
        <v>795</v>
      </c>
      <c r="F1684" s="150" t="s">
        <v>796</v>
      </c>
      <c r="G1684" s="150" t="s">
        <v>797</v>
      </c>
      <c r="H1684" s="150" t="s">
        <v>798</v>
      </c>
      <c r="I1684" s="151" t="s">
        <v>799</v>
      </c>
      <c r="J1684" s="150" t="s">
        <v>800</v>
      </c>
    </row>
    <row r="1685" spans="1:8" ht="12.75">
      <c r="A1685" s="152" t="s">
        <v>633</v>
      </c>
      <c r="C1685" s="153">
        <v>285.2129999999888</v>
      </c>
      <c r="D1685" s="132">
        <v>5279154.846496582</v>
      </c>
      <c r="F1685" s="132">
        <v>29450</v>
      </c>
      <c r="G1685" s="132">
        <v>24225</v>
      </c>
      <c r="H1685" s="154" t="s">
        <v>78</v>
      </c>
    </row>
    <row r="1687" spans="4:8" ht="12.75">
      <c r="D1687" s="132">
        <v>4988311.0313568115</v>
      </c>
      <c r="F1687" s="132">
        <v>29150</v>
      </c>
      <c r="G1687" s="132">
        <v>23500</v>
      </c>
      <c r="H1687" s="154" t="s">
        <v>79</v>
      </c>
    </row>
    <row r="1689" spans="4:8" ht="12.75">
      <c r="D1689" s="132">
        <v>5235686.151863098</v>
      </c>
      <c r="F1689" s="132">
        <v>29275</v>
      </c>
      <c r="G1689" s="132">
        <v>24750</v>
      </c>
      <c r="H1689" s="154" t="s">
        <v>80</v>
      </c>
    </row>
    <row r="1691" spans="1:10" ht="12.75">
      <c r="A1691" s="149" t="s">
        <v>801</v>
      </c>
      <c r="C1691" s="155" t="s">
        <v>802</v>
      </c>
      <c r="D1691" s="132">
        <v>5167717.343238831</v>
      </c>
      <c r="F1691" s="132">
        <v>29291.666666666664</v>
      </c>
      <c r="G1691" s="132">
        <v>24158.333333333336</v>
      </c>
      <c r="H1691" s="132">
        <v>5141263.667661673</v>
      </c>
      <c r="I1691" s="132">
        <v>-0.0001</v>
      </c>
      <c r="J1691" s="132">
        <v>-0.0001</v>
      </c>
    </row>
    <row r="1692" spans="1:8" ht="12.75">
      <c r="A1692" s="131">
        <v>38375.113020833334</v>
      </c>
      <c r="C1692" s="155" t="s">
        <v>803</v>
      </c>
      <c r="D1692" s="132">
        <v>156883.23814421135</v>
      </c>
      <c r="F1692" s="132">
        <v>150.6928443335427</v>
      </c>
      <c r="G1692" s="132">
        <v>627.6610019216848</v>
      </c>
      <c r="H1692" s="132">
        <v>156883.23814421135</v>
      </c>
    </row>
    <row r="1694" spans="3:8" ht="12.75">
      <c r="C1694" s="155" t="s">
        <v>804</v>
      </c>
      <c r="D1694" s="132">
        <v>3.0358324135020496</v>
      </c>
      <c r="F1694" s="132">
        <v>0.5144563675682825</v>
      </c>
      <c r="G1694" s="132">
        <v>2.5981138403105266</v>
      </c>
      <c r="H1694" s="132">
        <v>3.0514528778401346</v>
      </c>
    </row>
    <row r="1695" spans="1:10" ht="12.75">
      <c r="A1695" s="149" t="s">
        <v>793</v>
      </c>
      <c r="C1695" s="150" t="s">
        <v>794</v>
      </c>
      <c r="D1695" s="150" t="s">
        <v>795</v>
      </c>
      <c r="F1695" s="150" t="s">
        <v>796</v>
      </c>
      <c r="G1695" s="150" t="s">
        <v>797</v>
      </c>
      <c r="H1695" s="150" t="s">
        <v>798</v>
      </c>
      <c r="I1695" s="151" t="s">
        <v>799</v>
      </c>
      <c r="J1695" s="150" t="s">
        <v>800</v>
      </c>
    </row>
    <row r="1696" spans="1:8" ht="12.75">
      <c r="A1696" s="152" t="s">
        <v>629</v>
      </c>
      <c r="C1696" s="153">
        <v>288.1579999998212</v>
      </c>
      <c r="D1696" s="132">
        <v>379423.81131219864</v>
      </c>
      <c r="F1696" s="132">
        <v>5200</v>
      </c>
      <c r="G1696" s="132">
        <v>4520</v>
      </c>
      <c r="H1696" s="154" t="s">
        <v>81</v>
      </c>
    </row>
    <row r="1698" spans="4:8" ht="12.75">
      <c r="D1698" s="132">
        <v>395087.9027867317</v>
      </c>
      <c r="F1698" s="132">
        <v>5200</v>
      </c>
      <c r="G1698" s="132">
        <v>4520</v>
      </c>
      <c r="H1698" s="154" t="s">
        <v>82</v>
      </c>
    </row>
    <row r="1700" spans="4:8" ht="12.75">
      <c r="D1700" s="132">
        <v>374904.6513824463</v>
      </c>
      <c r="F1700" s="132">
        <v>5200</v>
      </c>
      <c r="G1700" s="132">
        <v>4520</v>
      </c>
      <c r="H1700" s="154" t="s">
        <v>83</v>
      </c>
    </row>
    <row r="1702" spans="1:10" ht="12.75">
      <c r="A1702" s="149" t="s">
        <v>801</v>
      </c>
      <c r="C1702" s="155" t="s">
        <v>802</v>
      </c>
      <c r="D1702" s="132">
        <v>383138.7884937922</v>
      </c>
      <c r="F1702" s="132">
        <v>5200</v>
      </c>
      <c r="G1702" s="132">
        <v>4520</v>
      </c>
      <c r="H1702" s="132">
        <v>378284.0539805179</v>
      </c>
      <c r="I1702" s="132">
        <v>-0.0001</v>
      </c>
      <c r="J1702" s="132">
        <v>-0.0001</v>
      </c>
    </row>
    <row r="1703" spans="1:8" ht="12.75">
      <c r="A1703" s="131">
        <v>38375.11355324074</v>
      </c>
      <c r="C1703" s="155" t="s">
        <v>803</v>
      </c>
      <c r="D1703" s="132">
        <v>10592.058388573634</v>
      </c>
      <c r="H1703" s="132">
        <v>10592.058388573634</v>
      </c>
    </row>
    <row r="1705" spans="3:8" ht="12.75">
      <c r="C1705" s="155" t="s">
        <v>804</v>
      </c>
      <c r="D1705" s="132">
        <v>2.764548697930974</v>
      </c>
      <c r="F1705" s="132">
        <v>0</v>
      </c>
      <c r="G1705" s="132">
        <v>0</v>
      </c>
      <c r="H1705" s="132">
        <v>2.8000277244356537</v>
      </c>
    </row>
    <row r="1706" spans="1:10" ht="12.75">
      <c r="A1706" s="149" t="s">
        <v>793</v>
      </c>
      <c r="C1706" s="150" t="s">
        <v>794</v>
      </c>
      <c r="D1706" s="150" t="s">
        <v>795</v>
      </c>
      <c r="F1706" s="150" t="s">
        <v>796</v>
      </c>
      <c r="G1706" s="150" t="s">
        <v>797</v>
      </c>
      <c r="H1706" s="150" t="s">
        <v>798</v>
      </c>
      <c r="I1706" s="151" t="s">
        <v>799</v>
      </c>
      <c r="J1706" s="150" t="s">
        <v>800</v>
      </c>
    </row>
    <row r="1707" spans="1:8" ht="12.75">
      <c r="A1707" s="152" t="s">
        <v>630</v>
      </c>
      <c r="C1707" s="153">
        <v>334.94100000010803</v>
      </c>
      <c r="D1707" s="132">
        <v>34791.00306165218</v>
      </c>
      <c r="F1707" s="132">
        <v>32000</v>
      </c>
      <c r="H1707" s="154" t="s">
        <v>84</v>
      </c>
    </row>
    <row r="1709" spans="4:8" ht="12.75">
      <c r="D1709" s="132">
        <v>34947.87252730131</v>
      </c>
      <c r="F1709" s="132">
        <v>32000</v>
      </c>
      <c r="H1709" s="154" t="s">
        <v>85</v>
      </c>
    </row>
    <row r="1711" spans="4:8" ht="12.75">
      <c r="D1711" s="132">
        <v>34618.821805000305</v>
      </c>
      <c r="F1711" s="132">
        <v>32000</v>
      </c>
      <c r="H1711" s="154" t="s">
        <v>86</v>
      </c>
    </row>
    <row r="1713" spans="1:10" ht="12.75">
      <c r="A1713" s="149" t="s">
        <v>801</v>
      </c>
      <c r="C1713" s="155" t="s">
        <v>802</v>
      </c>
      <c r="D1713" s="132">
        <v>34785.899131317936</v>
      </c>
      <c r="F1713" s="132">
        <v>32000</v>
      </c>
      <c r="H1713" s="132">
        <v>2785.899131317933</v>
      </c>
      <c r="I1713" s="132">
        <v>-0.0001</v>
      </c>
      <c r="J1713" s="132">
        <v>-0.0001</v>
      </c>
    </row>
    <row r="1714" spans="1:8" ht="12.75">
      <c r="A1714" s="131">
        <v>38375.11409722222</v>
      </c>
      <c r="C1714" s="155" t="s">
        <v>803</v>
      </c>
      <c r="D1714" s="132">
        <v>164.5847260240308</v>
      </c>
      <c r="H1714" s="132">
        <v>164.5847260240308</v>
      </c>
    </row>
    <row r="1716" spans="3:8" ht="12.75">
      <c r="C1716" s="155" t="s">
        <v>804</v>
      </c>
      <c r="D1716" s="132">
        <v>0.47313632861038873</v>
      </c>
      <c r="F1716" s="132">
        <v>0</v>
      </c>
      <c r="H1716" s="132">
        <v>5.907777642551268</v>
      </c>
    </row>
    <row r="1717" spans="1:10" ht="12.75">
      <c r="A1717" s="149" t="s">
        <v>793</v>
      </c>
      <c r="C1717" s="150" t="s">
        <v>794</v>
      </c>
      <c r="D1717" s="150" t="s">
        <v>795</v>
      </c>
      <c r="F1717" s="150" t="s">
        <v>796</v>
      </c>
      <c r="G1717" s="150" t="s">
        <v>797</v>
      </c>
      <c r="H1717" s="150" t="s">
        <v>798</v>
      </c>
      <c r="I1717" s="151" t="s">
        <v>799</v>
      </c>
      <c r="J1717" s="150" t="s">
        <v>800</v>
      </c>
    </row>
    <row r="1718" spans="1:8" ht="12.75">
      <c r="A1718" s="152" t="s">
        <v>634</v>
      </c>
      <c r="C1718" s="153">
        <v>393.36599999992177</v>
      </c>
      <c r="D1718" s="132">
        <v>70845.30977666378</v>
      </c>
      <c r="F1718" s="132">
        <v>8000</v>
      </c>
      <c r="G1718" s="132">
        <v>7900</v>
      </c>
      <c r="H1718" s="154" t="s">
        <v>87</v>
      </c>
    </row>
    <row r="1720" spans="4:8" ht="12.75">
      <c r="D1720" s="132">
        <v>68405.36958897114</v>
      </c>
      <c r="F1720" s="132">
        <v>8000</v>
      </c>
      <c r="G1720" s="132">
        <v>7900</v>
      </c>
      <c r="H1720" s="154" t="s">
        <v>88</v>
      </c>
    </row>
    <row r="1722" spans="4:8" ht="12.75">
      <c r="D1722" s="132">
        <v>69681.56696927547</v>
      </c>
      <c r="F1722" s="132">
        <v>8000</v>
      </c>
      <c r="G1722" s="132">
        <v>7900</v>
      </c>
      <c r="H1722" s="154" t="s">
        <v>89</v>
      </c>
    </row>
    <row r="1724" spans="1:10" ht="12.75">
      <c r="A1724" s="149" t="s">
        <v>801</v>
      </c>
      <c r="C1724" s="155" t="s">
        <v>802</v>
      </c>
      <c r="D1724" s="132">
        <v>69644.0821116368</v>
      </c>
      <c r="F1724" s="132">
        <v>8000</v>
      </c>
      <c r="G1724" s="132">
        <v>7900</v>
      </c>
      <c r="H1724" s="132">
        <v>61694.0821116368</v>
      </c>
      <c r="I1724" s="132">
        <v>-0.0001</v>
      </c>
      <c r="J1724" s="132">
        <v>-0.0001</v>
      </c>
    </row>
    <row r="1725" spans="1:8" ht="12.75">
      <c r="A1725" s="131">
        <v>38375.11466435185</v>
      </c>
      <c r="C1725" s="155" t="s">
        <v>803</v>
      </c>
      <c r="D1725" s="132">
        <v>1220.4019279705644</v>
      </c>
      <c r="H1725" s="132">
        <v>1220.4019279705644</v>
      </c>
    </row>
    <row r="1727" spans="3:8" ht="12.75">
      <c r="C1727" s="155" t="s">
        <v>804</v>
      </c>
      <c r="D1727" s="132">
        <v>1.7523411766908015</v>
      </c>
      <c r="F1727" s="132">
        <v>0</v>
      </c>
      <c r="G1727" s="132">
        <v>0</v>
      </c>
      <c r="H1727" s="132">
        <v>1.9781507175391964</v>
      </c>
    </row>
    <row r="1728" spans="1:10" ht="12.75">
      <c r="A1728" s="149" t="s">
        <v>793</v>
      </c>
      <c r="C1728" s="150" t="s">
        <v>794</v>
      </c>
      <c r="D1728" s="150" t="s">
        <v>795</v>
      </c>
      <c r="F1728" s="150" t="s">
        <v>796</v>
      </c>
      <c r="G1728" s="150" t="s">
        <v>797</v>
      </c>
      <c r="H1728" s="150" t="s">
        <v>798</v>
      </c>
      <c r="I1728" s="151" t="s">
        <v>799</v>
      </c>
      <c r="J1728" s="150" t="s">
        <v>800</v>
      </c>
    </row>
    <row r="1729" spans="1:8" ht="12.75">
      <c r="A1729" s="152" t="s">
        <v>628</v>
      </c>
      <c r="C1729" s="153">
        <v>396.15199999976903</v>
      </c>
      <c r="D1729" s="132">
        <v>151783.97889113426</v>
      </c>
      <c r="F1729" s="132">
        <v>85200</v>
      </c>
      <c r="G1729" s="132">
        <v>86300</v>
      </c>
      <c r="H1729" s="154" t="s">
        <v>90</v>
      </c>
    </row>
    <row r="1731" spans="4:8" ht="12.75">
      <c r="D1731" s="132">
        <v>153876.47359514236</v>
      </c>
      <c r="F1731" s="132">
        <v>85300</v>
      </c>
      <c r="G1731" s="132">
        <v>86900</v>
      </c>
      <c r="H1731" s="154" t="s">
        <v>91</v>
      </c>
    </row>
    <row r="1733" spans="4:8" ht="12.75">
      <c r="D1733" s="132">
        <v>153315.1286125183</v>
      </c>
      <c r="F1733" s="132">
        <v>85800</v>
      </c>
      <c r="G1733" s="132">
        <v>85800</v>
      </c>
      <c r="H1733" s="154" t="s">
        <v>92</v>
      </c>
    </row>
    <row r="1735" spans="1:10" ht="12.75">
      <c r="A1735" s="149" t="s">
        <v>801</v>
      </c>
      <c r="C1735" s="155" t="s">
        <v>802</v>
      </c>
      <c r="D1735" s="132">
        <v>152991.86036626497</v>
      </c>
      <c r="F1735" s="132">
        <v>85433.33333333334</v>
      </c>
      <c r="G1735" s="132">
        <v>86333.33333333334</v>
      </c>
      <c r="H1735" s="132">
        <v>67113.34272853211</v>
      </c>
      <c r="I1735" s="132">
        <v>-0.0001</v>
      </c>
      <c r="J1735" s="132">
        <v>-0.0001</v>
      </c>
    </row>
    <row r="1736" spans="1:8" ht="12.75">
      <c r="A1736" s="131">
        <v>38375.11523148148</v>
      </c>
      <c r="C1736" s="155" t="s">
        <v>803</v>
      </c>
      <c r="D1736" s="132">
        <v>1083.055996179041</v>
      </c>
      <c r="F1736" s="132">
        <v>321.4550253664318</v>
      </c>
      <c r="G1736" s="132">
        <v>550.7570547286101</v>
      </c>
      <c r="H1736" s="132">
        <v>1083.055996179041</v>
      </c>
    </row>
    <row r="1738" spans="3:8" ht="12.75">
      <c r="C1738" s="155" t="s">
        <v>804</v>
      </c>
      <c r="D1738" s="132">
        <v>0.7079173974263648</v>
      </c>
      <c r="F1738" s="132">
        <v>0.3762641732732327</v>
      </c>
      <c r="G1738" s="132">
        <v>0.6379425344346834</v>
      </c>
      <c r="H1738" s="132">
        <v>1.6137714978076898</v>
      </c>
    </row>
    <row r="1739" spans="1:10" ht="12.75">
      <c r="A1739" s="149" t="s">
        <v>793</v>
      </c>
      <c r="C1739" s="150" t="s">
        <v>794</v>
      </c>
      <c r="D1739" s="150" t="s">
        <v>795</v>
      </c>
      <c r="F1739" s="150" t="s">
        <v>796</v>
      </c>
      <c r="G1739" s="150" t="s">
        <v>797</v>
      </c>
      <c r="H1739" s="150" t="s">
        <v>798</v>
      </c>
      <c r="I1739" s="151" t="s">
        <v>799</v>
      </c>
      <c r="J1739" s="150" t="s">
        <v>800</v>
      </c>
    </row>
    <row r="1740" spans="1:8" ht="12.75">
      <c r="A1740" s="152" t="s">
        <v>635</v>
      </c>
      <c r="C1740" s="153">
        <v>589.5920000001788</v>
      </c>
      <c r="D1740" s="132">
        <v>6436.914822772145</v>
      </c>
      <c r="F1740" s="132">
        <v>2100</v>
      </c>
      <c r="G1740" s="132">
        <v>2020.0000000018626</v>
      </c>
      <c r="H1740" s="154" t="s">
        <v>93</v>
      </c>
    </row>
    <row r="1742" spans="4:8" ht="12.75">
      <c r="D1742" s="132">
        <v>6600.785526879132</v>
      </c>
      <c r="F1742" s="132">
        <v>2080</v>
      </c>
      <c r="G1742" s="132">
        <v>2029.9999999981374</v>
      </c>
      <c r="H1742" s="154" t="s">
        <v>94</v>
      </c>
    </row>
    <row r="1744" spans="4:8" ht="12.75">
      <c r="D1744" s="132">
        <v>6627.700140334666</v>
      </c>
      <c r="F1744" s="132">
        <v>2060</v>
      </c>
      <c r="G1744" s="132">
        <v>2020.0000000018626</v>
      </c>
      <c r="H1744" s="154" t="s">
        <v>95</v>
      </c>
    </row>
    <row r="1746" spans="1:10" ht="12.75">
      <c r="A1746" s="149" t="s">
        <v>801</v>
      </c>
      <c r="C1746" s="155" t="s">
        <v>802</v>
      </c>
      <c r="D1746" s="132">
        <v>6555.133496661982</v>
      </c>
      <c r="F1746" s="132">
        <v>2080</v>
      </c>
      <c r="G1746" s="132">
        <v>2023.3333333339542</v>
      </c>
      <c r="H1746" s="132">
        <v>4503.4668299950035</v>
      </c>
      <c r="I1746" s="132">
        <v>-0.0001</v>
      </c>
      <c r="J1746" s="132">
        <v>-0.0001</v>
      </c>
    </row>
    <row r="1747" spans="1:8" ht="12.75">
      <c r="A1747" s="131">
        <v>38375.11583333334</v>
      </c>
      <c r="C1747" s="155" t="s">
        <v>803</v>
      </c>
      <c r="D1747" s="132">
        <v>103.26102966067127</v>
      </c>
      <c r="F1747" s="132">
        <v>20</v>
      </c>
      <c r="G1747" s="132">
        <v>5.773502689831492</v>
      </c>
      <c r="H1747" s="132">
        <v>103.26102966067127</v>
      </c>
    </row>
    <row r="1749" spans="3:8" ht="12.75">
      <c r="C1749" s="155" t="s">
        <v>804</v>
      </c>
      <c r="D1749" s="132">
        <v>1.5752696678603733</v>
      </c>
      <c r="F1749" s="132">
        <v>0.9615384615384615</v>
      </c>
      <c r="G1749" s="132">
        <v>0.2853460966966913</v>
      </c>
      <c r="H1749" s="132">
        <v>2.292923064802186</v>
      </c>
    </row>
    <row r="1750" spans="1:10" ht="12.75">
      <c r="A1750" s="149" t="s">
        <v>793</v>
      </c>
      <c r="C1750" s="150" t="s">
        <v>794</v>
      </c>
      <c r="D1750" s="150" t="s">
        <v>795</v>
      </c>
      <c r="F1750" s="150" t="s">
        <v>796</v>
      </c>
      <c r="G1750" s="150" t="s">
        <v>797</v>
      </c>
      <c r="H1750" s="150" t="s">
        <v>798</v>
      </c>
      <c r="I1750" s="151" t="s">
        <v>799</v>
      </c>
      <c r="J1750" s="150" t="s">
        <v>800</v>
      </c>
    </row>
    <row r="1751" spans="1:8" ht="12.75">
      <c r="A1751" s="152" t="s">
        <v>636</v>
      </c>
      <c r="C1751" s="153">
        <v>766.4900000002235</v>
      </c>
      <c r="D1751" s="132">
        <v>1925.8016380835325</v>
      </c>
      <c r="F1751" s="132">
        <v>1647</v>
      </c>
      <c r="G1751" s="132">
        <v>1785.9999999981374</v>
      </c>
      <c r="H1751" s="154" t="s">
        <v>96</v>
      </c>
    </row>
    <row r="1753" spans="4:8" ht="12.75">
      <c r="D1753" s="132">
        <v>1924.5</v>
      </c>
      <c r="F1753" s="132">
        <v>1821</v>
      </c>
      <c r="G1753" s="132">
        <v>1721</v>
      </c>
      <c r="H1753" s="154" t="s">
        <v>97</v>
      </c>
    </row>
    <row r="1755" spans="4:8" ht="12.75">
      <c r="D1755" s="132">
        <v>1895.4281365331262</v>
      </c>
      <c r="F1755" s="132">
        <v>1826.9999999981374</v>
      </c>
      <c r="G1755" s="132">
        <v>1718</v>
      </c>
      <c r="H1755" s="154" t="s">
        <v>98</v>
      </c>
    </row>
    <row r="1757" spans="1:10" ht="12.75">
      <c r="A1757" s="149" t="s">
        <v>801</v>
      </c>
      <c r="C1757" s="155" t="s">
        <v>802</v>
      </c>
      <c r="D1757" s="132">
        <v>1915.243258205553</v>
      </c>
      <c r="F1757" s="132">
        <v>1764.9999999993793</v>
      </c>
      <c r="G1757" s="132">
        <v>1741.6666666660458</v>
      </c>
      <c r="H1757" s="132">
        <v>162.36520942568598</v>
      </c>
      <c r="I1757" s="132">
        <v>-0.0001</v>
      </c>
      <c r="J1757" s="132">
        <v>-0.0001</v>
      </c>
    </row>
    <row r="1758" spans="1:8" ht="12.75">
      <c r="A1758" s="131">
        <v>38375.116435185184</v>
      </c>
      <c r="C1758" s="155" t="s">
        <v>803</v>
      </c>
      <c r="D1758" s="132">
        <v>17.172735675928724</v>
      </c>
      <c r="F1758" s="132">
        <v>102.23502335249287</v>
      </c>
      <c r="G1758" s="132">
        <v>38.423083338673926</v>
      </c>
      <c r="H1758" s="132">
        <v>17.172735675928724</v>
      </c>
    </row>
    <row r="1760" spans="3:8" ht="12.75">
      <c r="C1760" s="155" t="s">
        <v>804</v>
      </c>
      <c r="D1760" s="132">
        <v>0.8966347017463652</v>
      </c>
      <c r="F1760" s="132">
        <v>5.792352597876986</v>
      </c>
      <c r="G1760" s="132">
        <v>2.206110048154313</v>
      </c>
      <c r="H1760" s="132">
        <v>10.576610430689975</v>
      </c>
    </row>
    <row r="1761" spans="1:16" ht="12.75">
      <c r="A1761" s="143" t="s">
        <v>784</v>
      </c>
      <c r="B1761" s="138" t="s">
        <v>99</v>
      </c>
      <c r="D1761" s="143" t="s">
        <v>785</v>
      </c>
      <c r="E1761" s="138" t="s">
        <v>786</v>
      </c>
      <c r="F1761" s="139" t="s">
        <v>825</v>
      </c>
      <c r="G1761" s="144" t="s">
        <v>788</v>
      </c>
      <c r="H1761" s="145">
        <v>1</v>
      </c>
      <c r="I1761" s="146" t="s">
        <v>789</v>
      </c>
      <c r="J1761" s="145">
        <v>14</v>
      </c>
      <c r="K1761" s="144" t="s">
        <v>790</v>
      </c>
      <c r="L1761" s="147">
        <v>1</v>
      </c>
      <c r="M1761" s="144" t="s">
        <v>791</v>
      </c>
      <c r="N1761" s="148">
        <v>1</v>
      </c>
      <c r="O1761" s="144" t="s">
        <v>792</v>
      </c>
      <c r="P1761" s="148">
        <v>1</v>
      </c>
    </row>
    <row r="1763" spans="1:10" ht="12.75">
      <c r="A1763" s="149" t="s">
        <v>793</v>
      </c>
      <c r="C1763" s="150" t="s">
        <v>794</v>
      </c>
      <c r="D1763" s="150" t="s">
        <v>795</v>
      </c>
      <c r="F1763" s="150" t="s">
        <v>796</v>
      </c>
      <c r="G1763" s="150" t="s">
        <v>797</v>
      </c>
      <c r="H1763" s="150" t="s">
        <v>798</v>
      </c>
      <c r="I1763" s="151" t="s">
        <v>799</v>
      </c>
      <c r="J1763" s="150" t="s">
        <v>800</v>
      </c>
    </row>
    <row r="1764" spans="1:8" ht="12.75">
      <c r="A1764" s="152" t="s">
        <v>765</v>
      </c>
      <c r="C1764" s="153">
        <v>178.2290000000503</v>
      </c>
      <c r="D1764" s="132">
        <v>546</v>
      </c>
      <c r="F1764" s="132">
        <v>526</v>
      </c>
      <c r="G1764" s="132">
        <v>573</v>
      </c>
      <c r="H1764" s="154" t="s">
        <v>100</v>
      </c>
    </row>
    <row r="1766" spans="4:8" ht="12.75">
      <c r="D1766" s="132">
        <v>564.3191691385582</v>
      </c>
      <c r="F1766" s="132">
        <v>572</v>
      </c>
      <c r="G1766" s="132">
        <v>565</v>
      </c>
      <c r="H1766" s="154" t="s">
        <v>101</v>
      </c>
    </row>
    <row r="1768" spans="4:8" ht="12.75">
      <c r="D1768" s="132">
        <v>586.1734639313072</v>
      </c>
      <c r="F1768" s="132">
        <v>534</v>
      </c>
      <c r="G1768" s="132">
        <v>579</v>
      </c>
      <c r="H1768" s="154" t="s">
        <v>102</v>
      </c>
    </row>
    <row r="1770" spans="1:8" ht="12.75">
      <c r="A1770" s="149" t="s">
        <v>801</v>
      </c>
      <c r="C1770" s="155" t="s">
        <v>802</v>
      </c>
      <c r="D1770" s="132">
        <v>565.4975443566218</v>
      </c>
      <c r="F1770" s="132">
        <v>544</v>
      </c>
      <c r="G1770" s="132">
        <v>572.3333333333334</v>
      </c>
      <c r="H1770" s="132">
        <v>5.318800395269144</v>
      </c>
    </row>
    <row r="1771" spans="1:8" ht="12.75">
      <c r="A1771" s="131">
        <v>38375.11877314815</v>
      </c>
      <c r="C1771" s="155" t="s">
        <v>803</v>
      </c>
      <c r="D1771" s="132">
        <v>20.11263849364302</v>
      </c>
      <c r="F1771" s="132">
        <v>24.576411454889016</v>
      </c>
      <c r="G1771" s="132">
        <v>7.023769168568492</v>
      </c>
      <c r="H1771" s="132">
        <v>20.11263849364302</v>
      </c>
    </row>
    <row r="1773" spans="3:8" ht="12.75">
      <c r="C1773" s="155" t="s">
        <v>804</v>
      </c>
      <c r="D1773" s="132">
        <v>3.5566270259450157</v>
      </c>
      <c r="F1773" s="132">
        <v>4.517722693913422</v>
      </c>
      <c r="G1773" s="132">
        <v>1.2272165116893115</v>
      </c>
      <c r="H1773" s="132">
        <v>378.1423817207427</v>
      </c>
    </row>
    <row r="1774" spans="1:10" ht="12.75">
      <c r="A1774" s="149" t="s">
        <v>793</v>
      </c>
      <c r="C1774" s="150" t="s">
        <v>794</v>
      </c>
      <c r="D1774" s="150" t="s">
        <v>795</v>
      </c>
      <c r="F1774" s="150" t="s">
        <v>796</v>
      </c>
      <c r="G1774" s="150" t="s">
        <v>797</v>
      </c>
      <c r="H1774" s="150" t="s">
        <v>798</v>
      </c>
      <c r="I1774" s="151" t="s">
        <v>799</v>
      </c>
      <c r="J1774" s="150" t="s">
        <v>800</v>
      </c>
    </row>
    <row r="1775" spans="1:8" ht="12.75">
      <c r="A1775" s="152" t="s">
        <v>629</v>
      </c>
      <c r="C1775" s="153">
        <v>212.41200000001118</v>
      </c>
      <c r="D1775" s="132">
        <v>449107.27729034424</v>
      </c>
      <c r="F1775" s="132">
        <v>4230</v>
      </c>
      <c r="G1775" s="132">
        <v>3730</v>
      </c>
      <c r="H1775" s="154" t="s">
        <v>103</v>
      </c>
    </row>
    <row r="1777" spans="4:8" ht="12.75">
      <c r="D1777" s="132">
        <v>429355.1762070656</v>
      </c>
      <c r="F1777" s="132">
        <v>4230</v>
      </c>
      <c r="G1777" s="132">
        <v>3730</v>
      </c>
      <c r="H1777" s="154" t="s">
        <v>104</v>
      </c>
    </row>
    <row r="1779" spans="4:8" ht="12.75">
      <c r="D1779" s="132">
        <v>447738.412334919</v>
      </c>
      <c r="F1779" s="132">
        <v>4230</v>
      </c>
      <c r="G1779" s="132">
        <v>3730</v>
      </c>
      <c r="H1779" s="154" t="s">
        <v>105</v>
      </c>
    </row>
    <row r="1781" spans="1:10" ht="12.75">
      <c r="A1781" s="149" t="s">
        <v>801</v>
      </c>
      <c r="C1781" s="155" t="s">
        <v>802</v>
      </c>
      <c r="D1781" s="132">
        <v>442066.95527744293</v>
      </c>
      <c r="F1781" s="132">
        <v>4230</v>
      </c>
      <c r="G1781" s="132">
        <v>3730</v>
      </c>
      <c r="H1781" s="132">
        <v>438075.471178503</v>
      </c>
      <c r="I1781" s="132">
        <v>-0.0001</v>
      </c>
      <c r="J1781" s="132">
        <v>-0.0001</v>
      </c>
    </row>
    <row r="1782" spans="1:8" ht="12.75">
      <c r="A1782" s="131">
        <v>38375.11927083333</v>
      </c>
      <c r="C1782" s="155" t="s">
        <v>803</v>
      </c>
      <c r="D1782" s="132">
        <v>11029.979291326134</v>
      </c>
      <c r="H1782" s="132">
        <v>11029.979291326134</v>
      </c>
    </row>
    <row r="1784" spans="3:8" ht="12.75">
      <c r="C1784" s="155" t="s">
        <v>804</v>
      </c>
      <c r="D1784" s="132">
        <v>2.4950924649872723</v>
      </c>
      <c r="F1784" s="132">
        <v>0</v>
      </c>
      <c r="G1784" s="132">
        <v>0</v>
      </c>
      <c r="H1784" s="132">
        <v>2.5178262689881894</v>
      </c>
    </row>
    <row r="1785" spans="1:10" ht="12.75">
      <c r="A1785" s="149" t="s">
        <v>793</v>
      </c>
      <c r="C1785" s="150" t="s">
        <v>794</v>
      </c>
      <c r="D1785" s="150" t="s">
        <v>795</v>
      </c>
      <c r="F1785" s="150" t="s">
        <v>796</v>
      </c>
      <c r="G1785" s="150" t="s">
        <v>797</v>
      </c>
      <c r="H1785" s="150" t="s">
        <v>798</v>
      </c>
      <c r="I1785" s="151" t="s">
        <v>799</v>
      </c>
      <c r="J1785" s="150" t="s">
        <v>800</v>
      </c>
    </row>
    <row r="1786" spans="1:8" ht="12.75">
      <c r="A1786" s="152" t="s">
        <v>629</v>
      </c>
      <c r="C1786" s="153">
        <v>251.61100000003353</v>
      </c>
      <c r="D1786" s="132">
        <v>4306888.399253845</v>
      </c>
      <c r="F1786" s="132">
        <v>34100</v>
      </c>
      <c r="G1786" s="132">
        <v>27800</v>
      </c>
      <c r="H1786" s="154" t="s">
        <v>106</v>
      </c>
    </row>
    <row r="1788" spans="4:8" ht="12.75">
      <c r="D1788" s="132">
        <v>4505315.520454407</v>
      </c>
      <c r="F1788" s="132">
        <v>33200</v>
      </c>
      <c r="G1788" s="132">
        <v>28100</v>
      </c>
      <c r="H1788" s="154" t="s">
        <v>107</v>
      </c>
    </row>
    <row r="1790" spans="4:8" ht="12.75">
      <c r="D1790" s="132">
        <v>4364062.829734802</v>
      </c>
      <c r="F1790" s="132">
        <v>32900</v>
      </c>
      <c r="G1790" s="132">
        <v>28000</v>
      </c>
      <c r="H1790" s="154" t="s">
        <v>108</v>
      </c>
    </row>
    <row r="1792" spans="1:10" ht="12.75">
      <c r="A1792" s="149" t="s">
        <v>801</v>
      </c>
      <c r="C1792" s="155" t="s">
        <v>802</v>
      </c>
      <c r="D1792" s="132">
        <v>4392088.916481018</v>
      </c>
      <c r="F1792" s="132">
        <v>33400</v>
      </c>
      <c r="G1792" s="132">
        <v>27966.666666666664</v>
      </c>
      <c r="H1792" s="132">
        <v>4361432.362994344</v>
      </c>
      <c r="I1792" s="132">
        <v>-0.0001</v>
      </c>
      <c r="J1792" s="132">
        <v>-0.0001</v>
      </c>
    </row>
    <row r="1793" spans="1:8" ht="12.75">
      <c r="A1793" s="131">
        <v>38375.11984953703</v>
      </c>
      <c r="C1793" s="155" t="s">
        <v>803</v>
      </c>
      <c r="D1793" s="132">
        <v>102139.25181204008</v>
      </c>
      <c r="F1793" s="132">
        <v>624.4997998398399</v>
      </c>
      <c r="G1793" s="132">
        <v>152.7525231651947</v>
      </c>
      <c r="H1793" s="132">
        <v>102139.25181204008</v>
      </c>
    </row>
    <row r="1795" spans="3:8" ht="12.75">
      <c r="C1795" s="155" t="s">
        <v>804</v>
      </c>
      <c r="D1795" s="132">
        <v>2.3255278696378254</v>
      </c>
      <c r="F1795" s="132">
        <v>1.8697598797599997</v>
      </c>
      <c r="G1795" s="132">
        <v>0.5461949576824604</v>
      </c>
      <c r="H1795" s="132">
        <v>2.3418740292447477</v>
      </c>
    </row>
    <row r="1796" spans="1:10" ht="12.75">
      <c r="A1796" s="149" t="s">
        <v>793</v>
      </c>
      <c r="C1796" s="150" t="s">
        <v>794</v>
      </c>
      <c r="D1796" s="150" t="s">
        <v>795</v>
      </c>
      <c r="F1796" s="150" t="s">
        <v>796</v>
      </c>
      <c r="G1796" s="150" t="s">
        <v>797</v>
      </c>
      <c r="H1796" s="150" t="s">
        <v>798</v>
      </c>
      <c r="I1796" s="151" t="s">
        <v>799</v>
      </c>
      <c r="J1796" s="150" t="s">
        <v>800</v>
      </c>
    </row>
    <row r="1797" spans="1:8" ht="12.75">
      <c r="A1797" s="152" t="s">
        <v>632</v>
      </c>
      <c r="C1797" s="153">
        <v>257.6099999998696</v>
      </c>
      <c r="D1797" s="132">
        <v>311530.0970053673</v>
      </c>
      <c r="F1797" s="132">
        <v>14542.5</v>
      </c>
      <c r="G1797" s="132">
        <v>12445</v>
      </c>
      <c r="H1797" s="154" t="s">
        <v>109</v>
      </c>
    </row>
    <row r="1799" spans="4:8" ht="12.75">
      <c r="D1799" s="132">
        <v>297751.42585134506</v>
      </c>
      <c r="F1799" s="132">
        <v>14455</v>
      </c>
      <c r="G1799" s="132">
        <v>12437.5</v>
      </c>
      <c r="H1799" s="154" t="s">
        <v>110</v>
      </c>
    </row>
    <row r="1801" spans="4:8" ht="12.75">
      <c r="D1801" s="132">
        <v>313276.4915037155</v>
      </c>
      <c r="F1801" s="132">
        <v>14092.5</v>
      </c>
      <c r="G1801" s="132">
        <v>12472.5</v>
      </c>
      <c r="H1801" s="154" t="s">
        <v>111</v>
      </c>
    </row>
    <row r="1803" spans="1:10" ht="12.75">
      <c r="A1803" s="149" t="s">
        <v>801</v>
      </c>
      <c r="C1803" s="155" t="s">
        <v>802</v>
      </c>
      <c r="D1803" s="132">
        <v>307519.33812014264</v>
      </c>
      <c r="F1803" s="132">
        <v>14363.333333333332</v>
      </c>
      <c r="G1803" s="132">
        <v>12451.666666666668</v>
      </c>
      <c r="H1803" s="132">
        <v>294111.83812014264</v>
      </c>
      <c r="I1803" s="132">
        <v>-0.0001</v>
      </c>
      <c r="J1803" s="132">
        <v>-0.0001</v>
      </c>
    </row>
    <row r="1804" spans="1:8" ht="12.75">
      <c r="A1804" s="131">
        <v>38375.12060185185</v>
      </c>
      <c r="C1804" s="155" t="s">
        <v>803</v>
      </c>
      <c r="D1804" s="132">
        <v>8504.208135045064</v>
      </c>
      <c r="F1804" s="132">
        <v>238.59397170367345</v>
      </c>
      <c r="G1804" s="132">
        <v>18.427786989579985</v>
      </c>
      <c r="H1804" s="132">
        <v>8504.208135045064</v>
      </c>
    </row>
    <row r="1806" spans="3:8" ht="12.75">
      <c r="C1806" s="155" t="s">
        <v>804</v>
      </c>
      <c r="D1806" s="132">
        <v>2.765422229064051</v>
      </c>
      <c r="F1806" s="132">
        <v>1.6611323163402656</v>
      </c>
      <c r="G1806" s="132">
        <v>0.14799454147701768</v>
      </c>
      <c r="H1806" s="132">
        <v>2.891487873932893</v>
      </c>
    </row>
    <row r="1807" spans="1:10" ht="12.75">
      <c r="A1807" s="149" t="s">
        <v>793</v>
      </c>
      <c r="C1807" s="150" t="s">
        <v>794</v>
      </c>
      <c r="D1807" s="150" t="s">
        <v>795</v>
      </c>
      <c r="F1807" s="150" t="s">
        <v>796</v>
      </c>
      <c r="G1807" s="150" t="s">
        <v>797</v>
      </c>
      <c r="H1807" s="150" t="s">
        <v>798</v>
      </c>
      <c r="I1807" s="151" t="s">
        <v>799</v>
      </c>
      <c r="J1807" s="150" t="s">
        <v>800</v>
      </c>
    </row>
    <row r="1808" spans="1:8" ht="12.75">
      <c r="A1808" s="152" t="s">
        <v>631</v>
      </c>
      <c r="C1808" s="153">
        <v>259.9399999999441</v>
      </c>
      <c r="D1808" s="132">
        <v>2385371.2073287964</v>
      </c>
      <c r="F1808" s="132">
        <v>24400</v>
      </c>
      <c r="G1808" s="132">
        <v>21300</v>
      </c>
      <c r="H1808" s="154" t="s">
        <v>112</v>
      </c>
    </row>
    <row r="1810" spans="4:8" ht="12.75">
      <c r="D1810" s="132">
        <v>2479263.0221710205</v>
      </c>
      <c r="F1810" s="132">
        <v>24975</v>
      </c>
      <c r="G1810" s="132">
        <v>21250</v>
      </c>
      <c r="H1810" s="154" t="s">
        <v>113</v>
      </c>
    </row>
    <row r="1812" spans="4:8" ht="12.75">
      <c r="D1812" s="132">
        <v>2459409.5474510193</v>
      </c>
      <c r="F1812" s="132">
        <v>24400</v>
      </c>
      <c r="G1812" s="132">
        <v>21175</v>
      </c>
      <c r="H1812" s="154" t="s">
        <v>114</v>
      </c>
    </row>
    <row r="1814" spans="1:10" ht="12.75">
      <c r="A1814" s="149" t="s">
        <v>801</v>
      </c>
      <c r="C1814" s="155" t="s">
        <v>802</v>
      </c>
      <c r="D1814" s="132">
        <v>2441347.9256502786</v>
      </c>
      <c r="F1814" s="132">
        <v>24591.666666666664</v>
      </c>
      <c r="G1814" s="132">
        <v>21241.666666666664</v>
      </c>
      <c r="H1814" s="132">
        <v>2418414.339791693</v>
      </c>
      <c r="I1814" s="132">
        <v>-0.0001</v>
      </c>
      <c r="J1814" s="132">
        <v>-0.0001</v>
      </c>
    </row>
    <row r="1815" spans="1:8" ht="12.75">
      <c r="A1815" s="131">
        <v>38375.12137731481</v>
      </c>
      <c r="C1815" s="155" t="s">
        <v>803</v>
      </c>
      <c r="D1815" s="132">
        <v>49483.17754698729</v>
      </c>
      <c r="F1815" s="132">
        <v>331.9764047840348</v>
      </c>
      <c r="G1815" s="132">
        <v>62.91528696058958</v>
      </c>
      <c r="H1815" s="132">
        <v>49483.17754698729</v>
      </c>
    </row>
    <row r="1817" spans="3:8" ht="12.75">
      <c r="C1817" s="155" t="s">
        <v>804</v>
      </c>
      <c r="D1817" s="132">
        <v>2.0268793737708215</v>
      </c>
      <c r="F1817" s="132">
        <v>1.3499548822122736</v>
      </c>
      <c r="G1817" s="132">
        <v>0.2961880908305513</v>
      </c>
      <c r="H1817" s="132">
        <v>2.0461000719690356</v>
      </c>
    </row>
    <row r="1818" spans="1:10" ht="12.75">
      <c r="A1818" s="149" t="s">
        <v>793</v>
      </c>
      <c r="C1818" s="150" t="s">
        <v>794</v>
      </c>
      <c r="D1818" s="150" t="s">
        <v>795</v>
      </c>
      <c r="F1818" s="150" t="s">
        <v>796</v>
      </c>
      <c r="G1818" s="150" t="s">
        <v>797</v>
      </c>
      <c r="H1818" s="150" t="s">
        <v>798</v>
      </c>
      <c r="I1818" s="151" t="s">
        <v>799</v>
      </c>
      <c r="J1818" s="150" t="s">
        <v>800</v>
      </c>
    </row>
    <row r="1819" spans="1:8" ht="12.75">
      <c r="A1819" s="152" t="s">
        <v>633</v>
      </c>
      <c r="C1819" s="153">
        <v>285.2129999999888</v>
      </c>
      <c r="D1819" s="132">
        <v>2079239.4686489105</v>
      </c>
      <c r="F1819" s="132">
        <v>17175</v>
      </c>
      <c r="G1819" s="132">
        <v>15700</v>
      </c>
      <c r="H1819" s="154" t="s">
        <v>115</v>
      </c>
    </row>
    <row r="1821" spans="4:8" ht="12.75">
      <c r="D1821" s="132">
        <v>2203758.5126571655</v>
      </c>
      <c r="F1821" s="132">
        <v>17525</v>
      </c>
      <c r="G1821" s="132">
        <v>15625</v>
      </c>
      <c r="H1821" s="154" t="s">
        <v>116</v>
      </c>
    </row>
    <row r="1823" spans="4:8" ht="12.75">
      <c r="D1823" s="132">
        <v>1930743.1590480804</v>
      </c>
      <c r="F1823" s="132">
        <v>18000</v>
      </c>
      <c r="G1823" s="132">
        <v>15225</v>
      </c>
      <c r="H1823" s="154" t="s">
        <v>117</v>
      </c>
    </row>
    <row r="1825" spans="1:10" ht="12.75">
      <c r="A1825" s="149" t="s">
        <v>801</v>
      </c>
      <c r="C1825" s="155" t="s">
        <v>802</v>
      </c>
      <c r="D1825" s="132">
        <v>2071247.046784719</v>
      </c>
      <c r="F1825" s="132">
        <v>17566.666666666668</v>
      </c>
      <c r="G1825" s="132">
        <v>15516.666666666668</v>
      </c>
      <c r="H1825" s="132">
        <v>2054813.7337024997</v>
      </c>
      <c r="I1825" s="132">
        <v>-0.0001</v>
      </c>
      <c r="J1825" s="132">
        <v>-0.0001</v>
      </c>
    </row>
    <row r="1826" spans="1:8" ht="12.75">
      <c r="A1826" s="131">
        <v>38375.12216435185</v>
      </c>
      <c r="C1826" s="155" t="s">
        <v>803</v>
      </c>
      <c r="D1826" s="132">
        <v>136683.04551777506</v>
      </c>
      <c r="F1826" s="132">
        <v>414.0752749601615</v>
      </c>
      <c r="G1826" s="132">
        <v>255.3592241007427</v>
      </c>
      <c r="H1826" s="132">
        <v>136683.04551777506</v>
      </c>
    </row>
    <row r="1828" spans="3:8" ht="12.75">
      <c r="C1828" s="155" t="s">
        <v>804</v>
      </c>
      <c r="D1828" s="132">
        <v>6.599070146168883</v>
      </c>
      <c r="F1828" s="132">
        <v>2.3571647530938984</v>
      </c>
      <c r="G1828" s="132">
        <v>1.6457092852894264</v>
      </c>
      <c r="H1828" s="132">
        <v>6.651846017764854</v>
      </c>
    </row>
    <row r="1829" spans="1:10" ht="12.75">
      <c r="A1829" s="149" t="s">
        <v>793</v>
      </c>
      <c r="C1829" s="150" t="s">
        <v>794</v>
      </c>
      <c r="D1829" s="150" t="s">
        <v>795</v>
      </c>
      <c r="F1829" s="150" t="s">
        <v>796</v>
      </c>
      <c r="G1829" s="150" t="s">
        <v>797</v>
      </c>
      <c r="H1829" s="150" t="s">
        <v>798</v>
      </c>
      <c r="I1829" s="151" t="s">
        <v>799</v>
      </c>
      <c r="J1829" s="150" t="s">
        <v>800</v>
      </c>
    </row>
    <row r="1830" spans="1:8" ht="12.75">
      <c r="A1830" s="152" t="s">
        <v>629</v>
      </c>
      <c r="C1830" s="153">
        <v>288.1579999998212</v>
      </c>
      <c r="D1830" s="132">
        <v>436869.9380636215</v>
      </c>
      <c r="F1830" s="132">
        <v>5050</v>
      </c>
      <c r="G1830" s="132">
        <v>4510</v>
      </c>
      <c r="H1830" s="154" t="s">
        <v>118</v>
      </c>
    </row>
    <row r="1832" spans="4:8" ht="12.75">
      <c r="D1832" s="132">
        <v>426960.910548687</v>
      </c>
      <c r="F1832" s="132">
        <v>5050</v>
      </c>
      <c r="G1832" s="132">
        <v>4510</v>
      </c>
      <c r="H1832" s="154" t="s">
        <v>119</v>
      </c>
    </row>
    <row r="1834" spans="4:8" ht="12.75">
      <c r="D1834" s="132">
        <v>420261.8446383476</v>
      </c>
      <c r="F1834" s="132">
        <v>5050</v>
      </c>
      <c r="G1834" s="132">
        <v>4510</v>
      </c>
      <c r="H1834" s="154" t="s">
        <v>120</v>
      </c>
    </row>
    <row r="1836" spans="1:10" ht="12.75">
      <c r="A1836" s="149" t="s">
        <v>801</v>
      </c>
      <c r="C1836" s="155" t="s">
        <v>802</v>
      </c>
      <c r="D1836" s="132">
        <v>428030.89775021875</v>
      </c>
      <c r="F1836" s="132">
        <v>5050</v>
      </c>
      <c r="G1836" s="132">
        <v>4510</v>
      </c>
      <c r="H1836" s="132">
        <v>423255.0791661479</v>
      </c>
      <c r="I1836" s="132">
        <v>-0.0001</v>
      </c>
      <c r="J1836" s="132">
        <v>-0.0001</v>
      </c>
    </row>
    <row r="1837" spans="1:8" ht="12.75">
      <c r="A1837" s="131">
        <v>38375.122708333336</v>
      </c>
      <c r="C1837" s="155" t="s">
        <v>803</v>
      </c>
      <c r="D1837" s="132">
        <v>8355.587727034326</v>
      </c>
      <c r="H1837" s="132">
        <v>8355.587727034326</v>
      </c>
    </row>
    <row r="1839" spans="3:8" ht="12.75">
      <c r="C1839" s="155" t="s">
        <v>804</v>
      </c>
      <c r="D1839" s="132">
        <v>1.9520991991354564</v>
      </c>
      <c r="F1839" s="132">
        <v>0</v>
      </c>
      <c r="G1839" s="132">
        <v>0</v>
      </c>
      <c r="H1839" s="132">
        <v>1.974125802222058</v>
      </c>
    </row>
    <row r="1840" spans="1:10" ht="12.75">
      <c r="A1840" s="149" t="s">
        <v>793</v>
      </c>
      <c r="C1840" s="150" t="s">
        <v>794</v>
      </c>
      <c r="D1840" s="150" t="s">
        <v>795</v>
      </c>
      <c r="F1840" s="150" t="s">
        <v>796</v>
      </c>
      <c r="G1840" s="150" t="s">
        <v>797</v>
      </c>
      <c r="H1840" s="150" t="s">
        <v>798</v>
      </c>
      <c r="I1840" s="151" t="s">
        <v>799</v>
      </c>
      <c r="J1840" s="150" t="s">
        <v>800</v>
      </c>
    </row>
    <row r="1841" spans="1:8" ht="12.75">
      <c r="A1841" s="152" t="s">
        <v>630</v>
      </c>
      <c r="C1841" s="153">
        <v>334.94100000010803</v>
      </c>
      <c r="D1841" s="132">
        <v>134164.16154146194</v>
      </c>
      <c r="F1841" s="132">
        <v>32500</v>
      </c>
      <c r="H1841" s="154" t="s">
        <v>121</v>
      </c>
    </row>
    <row r="1843" spans="4:8" ht="12.75">
      <c r="D1843" s="132">
        <v>135354.6993048191</v>
      </c>
      <c r="F1843" s="132">
        <v>32600</v>
      </c>
      <c r="H1843" s="154" t="s">
        <v>122</v>
      </c>
    </row>
    <row r="1845" spans="4:8" ht="12.75">
      <c r="D1845" s="132">
        <v>136386.26802372932</v>
      </c>
      <c r="F1845" s="132">
        <v>32500</v>
      </c>
      <c r="H1845" s="154" t="s">
        <v>123</v>
      </c>
    </row>
    <row r="1847" spans="1:10" ht="12.75">
      <c r="A1847" s="149" t="s">
        <v>801</v>
      </c>
      <c r="C1847" s="155" t="s">
        <v>802</v>
      </c>
      <c r="D1847" s="132">
        <v>135301.7096233368</v>
      </c>
      <c r="F1847" s="132">
        <v>32533.333333333336</v>
      </c>
      <c r="H1847" s="132">
        <v>102768.37629000345</v>
      </c>
      <c r="I1847" s="132">
        <v>-0.0001</v>
      </c>
      <c r="J1847" s="132">
        <v>-0.0001</v>
      </c>
    </row>
    <row r="1848" spans="1:8" ht="12.75">
      <c r="A1848" s="131">
        <v>38375.123240740744</v>
      </c>
      <c r="C1848" s="155" t="s">
        <v>803</v>
      </c>
      <c r="D1848" s="132">
        <v>1112.0005550304463</v>
      </c>
      <c r="F1848" s="132">
        <v>57.73502691896257</v>
      </c>
      <c r="H1848" s="132">
        <v>1112.0005550304463</v>
      </c>
    </row>
    <row r="1850" spans="3:8" ht="12.75">
      <c r="C1850" s="155" t="s">
        <v>804</v>
      </c>
      <c r="D1850" s="132">
        <v>0.8218673349554253</v>
      </c>
      <c r="F1850" s="132">
        <v>0.17746422208697507</v>
      </c>
      <c r="H1850" s="132">
        <v>1.0820454649322055</v>
      </c>
    </row>
    <row r="1851" spans="1:10" ht="12.75">
      <c r="A1851" s="149" t="s">
        <v>793</v>
      </c>
      <c r="C1851" s="150" t="s">
        <v>794</v>
      </c>
      <c r="D1851" s="150" t="s">
        <v>795</v>
      </c>
      <c r="F1851" s="150" t="s">
        <v>796</v>
      </c>
      <c r="G1851" s="150" t="s">
        <v>797</v>
      </c>
      <c r="H1851" s="150" t="s">
        <v>798</v>
      </c>
      <c r="I1851" s="151" t="s">
        <v>799</v>
      </c>
      <c r="J1851" s="150" t="s">
        <v>800</v>
      </c>
    </row>
    <row r="1852" spans="1:8" ht="12.75">
      <c r="A1852" s="152" t="s">
        <v>634</v>
      </c>
      <c r="C1852" s="153">
        <v>393.36599999992177</v>
      </c>
      <c r="D1852" s="132">
        <v>3822053.497997284</v>
      </c>
      <c r="F1852" s="132">
        <v>17000</v>
      </c>
      <c r="G1852" s="132">
        <v>14400</v>
      </c>
      <c r="H1852" s="154" t="s">
        <v>124</v>
      </c>
    </row>
    <row r="1854" spans="4:8" ht="12.75">
      <c r="D1854" s="132">
        <v>4296533.591552734</v>
      </c>
      <c r="F1854" s="132">
        <v>17500</v>
      </c>
      <c r="G1854" s="132">
        <v>14600</v>
      </c>
      <c r="H1854" s="154" t="s">
        <v>125</v>
      </c>
    </row>
    <row r="1856" spans="4:8" ht="12.75">
      <c r="D1856" s="132">
        <v>4063966.837875366</v>
      </c>
      <c r="F1856" s="132">
        <v>17300</v>
      </c>
      <c r="G1856" s="132">
        <v>14400</v>
      </c>
      <c r="H1856" s="154" t="s">
        <v>126</v>
      </c>
    </row>
    <row r="1858" spans="1:10" ht="12.75">
      <c r="A1858" s="149" t="s">
        <v>801</v>
      </c>
      <c r="C1858" s="155" t="s">
        <v>802</v>
      </c>
      <c r="D1858" s="132">
        <v>4060851.309141795</v>
      </c>
      <c r="F1858" s="132">
        <v>17266.666666666668</v>
      </c>
      <c r="G1858" s="132">
        <v>14466.666666666668</v>
      </c>
      <c r="H1858" s="132">
        <v>4044984.642475128</v>
      </c>
      <c r="I1858" s="132">
        <v>-0.0001</v>
      </c>
      <c r="J1858" s="132">
        <v>-0.0001</v>
      </c>
    </row>
    <row r="1859" spans="1:8" ht="12.75">
      <c r="A1859" s="131">
        <v>38375.12380787037</v>
      </c>
      <c r="C1859" s="155" t="s">
        <v>803</v>
      </c>
      <c r="D1859" s="132">
        <v>237255.38915811092</v>
      </c>
      <c r="F1859" s="132">
        <v>251.66114784235833</v>
      </c>
      <c r="G1859" s="132">
        <v>115.47005383792514</v>
      </c>
      <c r="H1859" s="132">
        <v>237255.38915811092</v>
      </c>
    </row>
    <row r="1861" spans="3:8" ht="12.75">
      <c r="C1861" s="155" t="s">
        <v>804</v>
      </c>
      <c r="D1861" s="132">
        <v>5.842503728811769</v>
      </c>
      <c r="F1861" s="132">
        <v>1.4574969952260135</v>
      </c>
      <c r="G1861" s="132">
        <v>0.7981800956538604</v>
      </c>
      <c r="H1861" s="132">
        <v>5.865421259373045</v>
      </c>
    </row>
    <row r="1862" spans="1:10" ht="12.75">
      <c r="A1862" s="149" t="s">
        <v>793</v>
      </c>
      <c r="C1862" s="150" t="s">
        <v>794</v>
      </c>
      <c r="D1862" s="150" t="s">
        <v>795</v>
      </c>
      <c r="F1862" s="150" t="s">
        <v>796</v>
      </c>
      <c r="G1862" s="150" t="s">
        <v>797</v>
      </c>
      <c r="H1862" s="150" t="s">
        <v>798</v>
      </c>
      <c r="I1862" s="151" t="s">
        <v>799</v>
      </c>
      <c r="J1862" s="150" t="s">
        <v>800</v>
      </c>
    </row>
    <row r="1863" spans="1:8" ht="12.75">
      <c r="A1863" s="152" t="s">
        <v>628</v>
      </c>
      <c r="C1863" s="153">
        <v>396.15199999976903</v>
      </c>
      <c r="D1863" s="132">
        <v>5000091.648109436</v>
      </c>
      <c r="F1863" s="132">
        <v>108300</v>
      </c>
      <c r="G1863" s="132">
        <v>107600</v>
      </c>
      <c r="H1863" s="154" t="s">
        <v>127</v>
      </c>
    </row>
    <row r="1865" spans="4:8" ht="12.75">
      <c r="D1865" s="132">
        <v>4830799.818572998</v>
      </c>
      <c r="F1865" s="132">
        <v>109500</v>
      </c>
      <c r="G1865" s="132">
        <v>108200</v>
      </c>
      <c r="H1865" s="154" t="s">
        <v>128</v>
      </c>
    </row>
    <row r="1867" spans="4:8" ht="12.75">
      <c r="D1867" s="132">
        <v>5144047.032752991</v>
      </c>
      <c r="F1867" s="132">
        <v>108900</v>
      </c>
      <c r="G1867" s="132">
        <v>108600</v>
      </c>
      <c r="H1867" s="154" t="s">
        <v>129</v>
      </c>
    </row>
    <row r="1869" spans="1:10" ht="12.75">
      <c r="A1869" s="149" t="s">
        <v>801</v>
      </c>
      <c r="C1869" s="155" t="s">
        <v>802</v>
      </c>
      <c r="D1869" s="132">
        <v>4991646.166478475</v>
      </c>
      <c r="F1869" s="132">
        <v>108900</v>
      </c>
      <c r="G1869" s="132">
        <v>108133.33333333334</v>
      </c>
      <c r="H1869" s="132">
        <v>4883125.397552593</v>
      </c>
      <c r="I1869" s="132">
        <v>-0.0001</v>
      </c>
      <c r="J1869" s="132">
        <v>-0.0001</v>
      </c>
    </row>
    <row r="1870" spans="1:8" ht="12.75">
      <c r="A1870" s="131">
        <v>38375.124375</v>
      </c>
      <c r="C1870" s="155" t="s">
        <v>803</v>
      </c>
      <c r="D1870" s="132">
        <v>156794.28853713602</v>
      </c>
      <c r="F1870" s="132">
        <v>600</v>
      </c>
      <c r="G1870" s="132">
        <v>503.32229568471666</v>
      </c>
      <c r="H1870" s="132">
        <v>156794.28853713602</v>
      </c>
    </row>
    <row r="1872" spans="3:8" ht="12.75">
      <c r="C1872" s="155" t="s">
        <v>804</v>
      </c>
      <c r="D1872" s="132">
        <v>3.141133872630877</v>
      </c>
      <c r="F1872" s="132">
        <v>0.5509641873278237</v>
      </c>
      <c r="G1872" s="132">
        <v>0.4654645151215013</v>
      </c>
      <c r="H1872" s="132">
        <v>3.2109412675685296</v>
      </c>
    </row>
    <row r="1873" spans="1:10" ht="12.75">
      <c r="A1873" s="149" t="s">
        <v>793</v>
      </c>
      <c r="C1873" s="150" t="s">
        <v>794</v>
      </c>
      <c r="D1873" s="150" t="s">
        <v>795</v>
      </c>
      <c r="F1873" s="150" t="s">
        <v>796</v>
      </c>
      <c r="G1873" s="150" t="s">
        <v>797</v>
      </c>
      <c r="H1873" s="150" t="s">
        <v>798</v>
      </c>
      <c r="I1873" s="151" t="s">
        <v>799</v>
      </c>
      <c r="J1873" s="150" t="s">
        <v>800</v>
      </c>
    </row>
    <row r="1874" spans="1:8" ht="12.75">
      <c r="A1874" s="152" t="s">
        <v>635</v>
      </c>
      <c r="C1874" s="153">
        <v>589.5920000001788</v>
      </c>
      <c r="D1874" s="132">
        <v>115330.15479338169</v>
      </c>
      <c r="F1874" s="132">
        <v>2560</v>
      </c>
      <c r="G1874" s="132">
        <v>2460</v>
      </c>
      <c r="H1874" s="154" t="s">
        <v>130</v>
      </c>
    </row>
    <row r="1876" spans="4:8" ht="12.75">
      <c r="D1876" s="132">
        <v>118642.21297740936</v>
      </c>
      <c r="F1876" s="132">
        <v>2560</v>
      </c>
      <c r="G1876" s="132">
        <v>2410</v>
      </c>
      <c r="H1876" s="154" t="s">
        <v>131</v>
      </c>
    </row>
    <row r="1878" spans="4:8" ht="12.75">
      <c r="D1878" s="132">
        <v>118461.8015538454</v>
      </c>
      <c r="F1878" s="132">
        <v>2480</v>
      </c>
      <c r="G1878" s="132">
        <v>2410</v>
      </c>
      <c r="H1878" s="154" t="s">
        <v>132</v>
      </c>
    </row>
    <row r="1880" spans="1:10" ht="12.75">
      <c r="A1880" s="149" t="s">
        <v>801</v>
      </c>
      <c r="C1880" s="155" t="s">
        <v>802</v>
      </c>
      <c r="D1880" s="132">
        <v>117478.05644154549</v>
      </c>
      <c r="F1880" s="132">
        <v>2533.3333333333335</v>
      </c>
      <c r="G1880" s="132">
        <v>2426.6666666666665</v>
      </c>
      <c r="H1880" s="132">
        <v>114998.05644154549</v>
      </c>
      <c r="I1880" s="132">
        <v>-0.0001</v>
      </c>
      <c r="J1880" s="132">
        <v>-0.0001</v>
      </c>
    </row>
    <row r="1881" spans="1:8" ht="12.75">
      <c r="A1881" s="131">
        <v>38375.124976851854</v>
      </c>
      <c r="C1881" s="155" t="s">
        <v>803</v>
      </c>
      <c r="D1881" s="132">
        <v>1862.3233307017802</v>
      </c>
      <c r="F1881" s="132">
        <v>46.188021535170066</v>
      </c>
      <c r="G1881" s="132">
        <v>28.867513459481284</v>
      </c>
      <c r="H1881" s="132">
        <v>1862.3233307017802</v>
      </c>
    </row>
    <row r="1883" spans="3:8" ht="12.75">
      <c r="C1883" s="155" t="s">
        <v>804</v>
      </c>
      <c r="D1883" s="132">
        <v>1.585252077802659</v>
      </c>
      <c r="F1883" s="132">
        <v>1.8232113763882922</v>
      </c>
      <c r="G1883" s="132">
        <v>1.1895953348687343</v>
      </c>
      <c r="H1883" s="132">
        <v>1.619438961256198</v>
      </c>
    </row>
    <row r="1884" spans="1:10" ht="12.75">
      <c r="A1884" s="149" t="s">
        <v>793</v>
      </c>
      <c r="C1884" s="150" t="s">
        <v>794</v>
      </c>
      <c r="D1884" s="150" t="s">
        <v>795</v>
      </c>
      <c r="F1884" s="150" t="s">
        <v>796</v>
      </c>
      <c r="G1884" s="150" t="s">
        <v>797</v>
      </c>
      <c r="H1884" s="150" t="s">
        <v>798</v>
      </c>
      <c r="I1884" s="151" t="s">
        <v>799</v>
      </c>
      <c r="J1884" s="150" t="s">
        <v>800</v>
      </c>
    </row>
    <row r="1885" spans="1:8" ht="12.75">
      <c r="A1885" s="152" t="s">
        <v>636</v>
      </c>
      <c r="C1885" s="153">
        <v>766.4900000002235</v>
      </c>
      <c r="D1885" s="132">
        <v>3694.602200526744</v>
      </c>
      <c r="F1885" s="132">
        <v>1901.9999999981374</v>
      </c>
      <c r="G1885" s="132">
        <v>1781</v>
      </c>
      <c r="H1885" s="154" t="s">
        <v>133</v>
      </c>
    </row>
    <row r="1887" spans="4:8" ht="12.75">
      <c r="D1887" s="132">
        <v>3783.7598440013826</v>
      </c>
      <c r="F1887" s="132">
        <v>1869</v>
      </c>
      <c r="G1887" s="132">
        <v>1812</v>
      </c>
      <c r="H1887" s="154" t="s">
        <v>134</v>
      </c>
    </row>
    <row r="1889" spans="4:8" ht="12.75">
      <c r="D1889" s="132">
        <v>3857.5544428750873</v>
      </c>
      <c r="F1889" s="132">
        <v>1881</v>
      </c>
      <c r="G1889" s="132">
        <v>1707.9999999981374</v>
      </c>
      <c r="H1889" s="154" t="s">
        <v>135</v>
      </c>
    </row>
    <row r="1891" spans="1:10" ht="12.75">
      <c r="A1891" s="149" t="s">
        <v>801</v>
      </c>
      <c r="C1891" s="155" t="s">
        <v>802</v>
      </c>
      <c r="D1891" s="132">
        <v>3778.6388291344047</v>
      </c>
      <c r="F1891" s="132">
        <v>1883.9999999993793</v>
      </c>
      <c r="G1891" s="132">
        <v>1766.9999999993793</v>
      </c>
      <c r="H1891" s="132">
        <v>1955.4217559642939</v>
      </c>
      <c r="I1891" s="132">
        <v>-0.0001</v>
      </c>
      <c r="J1891" s="132">
        <v>-0.0001</v>
      </c>
    </row>
    <row r="1892" spans="1:8" ht="12.75">
      <c r="A1892" s="131">
        <v>38375.1255787037</v>
      </c>
      <c r="C1892" s="155" t="s">
        <v>803</v>
      </c>
      <c r="D1892" s="132">
        <v>81.59673349182366</v>
      </c>
      <c r="F1892" s="132">
        <v>16.703293087490902</v>
      </c>
      <c r="G1892" s="132">
        <v>53.394756297869534</v>
      </c>
      <c r="H1892" s="132">
        <v>81.59673349182366</v>
      </c>
    </row>
    <row r="1894" spans="3:8" ht="12.75">
      <c r="C1894" s="155" t="s">
        <v>804</v>
      </c>
      <c r="D1894" s="132">
        <v>2.1594213467211816</v>
      </c>
      <c r="F1894" s="132">
        <v>0.8865866819265608</v>
      </c>
      <c r="G1894" s="132">
        <v>3.021774549965382</v>
      </c>
      <c r="H1894" s="132">
        <v>4.172845742507613</v>
      </c>
    </row>
    <row r="1895" spans="1:16" ht="12.75">
      <c r="A1895" s="143" t="s">
        <v>784</v>
      </c>
      <c r="B1895" s="138" t="s">
        <v>136</v>
      </c>
      <c r="D1895" s="143" t="s">
        <v>785</v>
      </c>
      <c r="E1895" s="138" t="s">
        <v>786</v>
      </c>
      <c r="F1895" s="139" t="s">
        <v>826</v>
      </c>
      <c r="G1895" s="144" t="s">
        <v>788</v>
      </c>
      <c r="H1895" s="145">
        <v>2</v>
      </c>
      <c r="I1895" s="146" t="s">
        <v>789</v>
      </c>
      <c r="J1895" s="145">
        <v>1</v>
      </c>
      <c r="K1895" s="144" t="s">
        <v>790</v>
      </c>
      <c r="L1895" s="147">
        <v>1</v>
      </c>
      <c r="M1895" s="144" t="s">
        <v>791</v>
      </c>
      <c r="N1895" s="148">
        <v>1</v>
      </c>
      <c r="O1895" s="144" t="s">
        <v>792</v>
      </c>
      <c r="P1895" s="148">
        <v>1</v>
      </c>
    </row>
    <row r="1897" spans="1:10" ht="12.75">
      <c r="A1897" s="149" t="s">
        <v>793</v>
      </c>
      <c r="C1897" s="150" t="s">
        <v>794</v>
      </c>
      <c r="D1897" s="150" t="s">
        <v>795</v>
      </c>
      <c r="F1897" s="150" t="s">
        <v>796</v>
      </c>
      <c r="G1897" s="150" t="s">
        <v>797</v>
      </c>
      <c r="H1897" s="150" t="s">
        <v>798</v>
      </c>
      <c r="I1897" s="151" t="s">
        <v>799</v>
      </c>
      <c r="J1897" s="150" t="s">
        <v>800</v>
      </c>
    </row>
    <row r="1898" spans="1:8" ht="12.75">
      <c r="A1898" s="152" t="s">
        <v>765</v>
      </c>
      <c r="C1898" s="153">
        <v>178.2290000000503</v>
      </c>
      <c r="D1898" s="132">
        <v>546.25</v>
      </c>
      <c r="F1898" s="132">
        <v>478</v>
      </c>
      <c r="G1898" s="132">
        <v>533</v>
      </c>
      <c r="H1898" s="154" t="s">
        <v>137</v>
      </c>
    </row>
    <row r="1900" spans="4:8" ht="12.75">
      <c r="D1900" s="132">
        <v>579.5</v>
      </c>
      <c r="F1900" s="132">
        <v>533</v>
      </c>
      <c r="G1900" s="132">
        <v>542</v>
      </c>
      <c r="H1900" s="154" t="s">
        <v>138</v>
      </c>
    </row>
    <row r="1902" spans="4:8" ht="12.75">
      <c r="D1902" s="132">
        <v>574.4985366770998</v>
      </c>
      <c r="F1902" s="132">
        <v>511</v>
      </c>
      <c r="G1902" s="132">
        <v>594</v>
      </c>
      <c r="H1902" s="154" t="s">
        <v>139</v>
      </c>
    </row>
    <row r="1904" spans="1:8" ht="12.75">
      <c r="A1904" s="149" t="s">
        <v>801</v>
      </c>
      <c r="C1904" s="155" t="s">
        <v>802</v>
      </c>
      <c r="D1904" s="132">
        <v>566.7495122257</v>
      </c>
      <c r="F1904" s="132">
        <v>507.33333333333337</v>
      </c>
      <c r="G1904" s="132">
        <v>556.3333333333334</v>
      </c>
      <c r="H1904" s="132">
        <v>31.436468747439054</v>
      </c>
    </row>
    <row r="1905" spans="1:8" ht="12.75">
      <c r="A1905" s="131">
        <v>38375.12792824074</v>
      </c>
      <c r="C1905" s="155" t="s">
        <v>803</v>
      </c>
      <c r="D1905" s="132">
        <v>17.928361887281362</v>
      </c>
      <c r="F1905" s="132">
        <v>27.68272626265941</v>
      </c>
      <c r="G1905" s="132">
        <v>32.929217016706204</v>
      </c>
      <c r="H1905" s="132">
        <v>17.928361887281362</v>
      </c>
    </row>
    <row r="1907" spans="3:8" ht="12.75">
      <c r="C1907" s="155" t="s">
        <v>804</v>
      </c>
      <c r="D1907" s="132">
        <v>3.163366090404617</v>
      </c>
      <c r="F1907" s="132">
        <v>5.456516346122092</v>
      </c>
      <c r="G1907" s="132">
        <v>5.918972501505009</v>
      </c>
      <c r="H1907" s="132">
        <v>57.0304573052337</v>
      </c>
    </row>
    <row r="1908" spans="1:10" ht="12.75">
      <c r="A1908" s="149" t="s">
        <v>793</v>
      </c>
      <c r="C1908" s="150" t="s">
        <v>794</v>
      </c>
      <c r="D1908" s="150" t="s">
        <v>795</v>
      </c>
      <c r="F1908" s="150" t="s">
        <v>796</v>
      </c>
      <c r="G1908" s="150" t="s">
        <v>797</v>
      </c>
      <c r="H1908" s="150" t="s">
        <v>798</v>
      </c>
      <c r="I1908" s="151" t="s">
        <v>799</v>
      </c>
      <c r="J1908" s="150" t="s">
        <v>800</v>
      </c>
    </row>
    <row r="1909" spans="1:8" ht="12.75">
      <c r="A1909" s="152" t="s">
        <v>629</v>
      </c>
      <c r="C1909" s="153">
        <v>212.41200000001118</v>
      </c>
      <c r="D1909" s="132">
        <v>394531.32096099854</v>
      </c>
      <c r="F1909" s="132">
        <v>4360</v>
      </c>
      <c r="G1909" s="132">
        <v>3730</v>
      </c>
      <c r="H1909" s="154" t="s">
        <v>140</v>
      </c>
    </row>
    <row r="1911" spans="4:8" ht="12.75">
      <c r="D1911" s="132">
        <v>403445.7805452347</v>
      </c>
      <c r="F1911" s="132">
        <v>4360</v>
      </c>
      <c r="G1911" s="132">
        <v>3730</v>
      </c>
      <c r="H1911" s="154" t="s">
        <v>141</v>
      </c>
    </row>
    <row r="1913" spans="4:8" ht="12.75">
      <c r="D1913" s="132">
        <v>445595.75854825974</v>
      </c>
      <c r="F1913" s="132">
        <v>4360</v>
      </c>
      <c r="G1913" s="132">
        <v>3730</v>
      </c>
      <c r="H1913" s="154" t="s">
        <v>142</v>
      </c>
    </row>
    <row r="1915" spans="1:10" ht="12.75">
      <c r="A1915" s="149" t="s">
        <v>801</v>
      </c>
      <c r="C1915" s="155" t="s">
        <v>802</v>
      </c>
      <c r="D1915" s="132">
        <v>414524.286684831</v>
      </c>
      <c r="F1915" s="132">
        <v>4360</v>
      </c>
      <c r="G1915" s="132">
        <v>3730</v>
      </c>
      <c r="H1915" s="132">
        <v>410464.8167201667</v>
      </c>
      <c r="I1915" s="132">
        <v>-0.0001</v>
      </c>
      <c r="J1915" s="132">
        <v>-0.0001</v>
      </c>
    </row>
    <row r="1916" spans="1:8" ht="12.75">
      <c r="A1916" s="131">
        <v>38375.12842592593</v>
      </c>
      <c r="C1916" s="155" t="s">
        <v>803</v>
      </c>
      <c r="D1916" s="132">
        <v>27275.339965610616</v>
      </c>
      <c r="H1916" s="132">
        <v>27275.339965610616</v>
      </c>
    </row>
    <row r="1918" spans="3:8" ht="12.75">
      <c r="C1918" s="155" t="s">
        <v>804</v>
      </c>
      <c r="D1918" s="132">
        <v>6.579913612238712</v>
      </c>
      <c r="F1918" s="132">
        <v>0</v>
      </c>
      <c r="G1918" s="132">
        <v>0</v>
      </c>
      <c r="H1918" s="132">
        <v>6.644988523877677</v>
      </c>
    </row>
    <row r="1919" spans="1:10" ht="12.75">
      <c r="A1919" s="149" t="s">
        <v>793</v>
      </c>
      <c r="C1919" s="150" t="s">
        <v>794</v>
      </c>
      <c r="D1919" s="150" t="s">
        <v>795</v>
      </c>
      <c r="F1919" s="150" t="s">
        <v>796</v>
      </c>
      <c r="G1919" s="150" t="s">
        <v>797</v>
      </c>
      <c r="H1919" s="150" t="s">
        <v>798</v>
      </c>
      <c r="I1919" s="151" t="s">
        <v>799</v>
      </c>
      <c r="J1919" s="150" t="s">
        <v>800</v>
      </c>
    </row>
    <row r="1920" spans="1:8" ht="12.75">
      <c r="A1920" s="152" t="s">
        <v>629</v>
      </c>
      <c r="C1920" s="153">
        <v>251.61100000003353</v>
      </c>
      <c r="D1920" s="132">
        <v>4096932.4054641724</v>
      </c>
      <c r="F1920" s="132">
        <v>32300</v>
      </c>
      <c r="G1920" s="132">
        <v>27700</v>
      </c>
      <c r="H1920" s="154" t="s">
        <v>143</v>
      </c>
    </row>
    <row r="1922" spans="4:8" ht="12.75">
      <c r="D1922" s="132">
        <v>4134122.9568595886</v>
      </c>
      <c r="F1922" s="132">
        <v>34400</v>
      </c>
      <c r="G1922" s="132">
        <v>28000</v>
      </c>
      <c r="H1922" s="154" t="s">
        <v>144</v>
      </c>
    </row>
    <row r="1924" spans="4:8" ht="12.75">
      <c r="D1924" s="132">
        <v>4310636.8128967285</v>
      </c>
      <c r="F1924" s="132">
        <v>34400</v>
      </c>
      <c r="G1924" s="132">
        <v>28000</v>
      </c>
      <c r="H1924" s="154" t="s">
        <v>145</v>
      </c>
    </row>
    <row r="1926" spans="1:10" ht="12.75">
      <c r="A1926" s="149" t="s">
        <v>801</v>
      </c>
      <c r="C1926" s="155" t="s">
        <v>802</v>
      </c>
      <c r="D1926" s="132">
        <v>4180564.05840683</v>
      </c>
      <c r="F1926" s="132">
        <v>33700</v>
      </c>
      <c r="G1926" s="132">
        <v>27900</v>
      </c>
      <c r="H1926" s="132">
        <v>4149792.6454824046</v>
      </c>
      <c r="I1926" s="132">
        <v>-0.0001</v>
      </c>
      <c r="J1926" s="132">
        <v>-0.0001</v>
      </c>
    </row>
    <row r="1927" spans="1:8" ht="12.75">
      <c r="A1927" s="131">
        <v>38375.12900462963</v>
      </c>
      <c r="C1927" s="155" t="s">
        <v>803</v>
      </c>
      <c r="D1927" s="132">
        <v>114170.81664646178</v>
      </c>
      <c r="F1927" s="132">
        <v>1212.4355652982142</v>
      </c>
      <c r="G1927" s="132">
        <v>173.20508075688772</v>
      </c>
      <c r="H1927" s="132">
        <v>114170.81664646178</v>
      </c>
    </row>
    <row r="1929" spans="3:8" ht="12.75">
      <c r="C1929" s="155" t="s">
        <v>804</v>
      </c>
      <c r="D1929" s="132">
        <v>2.7309907240118</v>
      </c>
      <c r="F1929" s="132">
        <v>3.5977316477691814</v>
      </c>
      <c r="G1929" s="132">
        <v>0.6208067410641137</v>
      </c>
      <c r="H1929" s="132">
        <v>2.751241481203928</v>
      </c>
    </row>
    <row r="1930" spans="1:10" ht="12.75">
      <c r="A1930" s="149" t="s">
        <v>793</v>
      </c>
      <c r="C1930" s="150" t="s">
        <v>794</v>
      </c>
      <c r="D1930" s="150" t="s">
        <v>795</v>
      </c>
      <c r="F1930" s="150" t="s">
        <v>796</v>
      </c>
      <c r="G1930" s="150" t="s">
        <v>797</v>
      </c>
      <c r="H1930" s="150" t="s">
        <v>798</v>
      </c>
      <c r="I1930" s="151" t="s">
        <v>799</v>
      </c>
      <c r="J1930" s="150" t="s">
        <v>800</v>
      </c>
    </row>
    <row r="1931" spans="1:8" ht="12.75">
      <c r="A1931" s="152" t="s">
        <v>632</v>
      </c>
      <c r="C1931" s="153">
        <v>257.6099999998696</v>
      </c>
      <c r="D1931" s="132">
        <v>309583.7525668144</v>
      </c>
      <c r="F1931" s="132">
        <v>14539.999999985099</v>
      </c>
      <c r="G1931" s="132">
        <v>12470</v>
      </c>
      <c r="H1931" s="154" t="s">
        <v>146</v>
      </c>
    </row>
    <row r="1933" spans="4:8" ht="12.75">
      <c r="D1933" s="132">
        <v>311855.59076166153</v>
      </c>
      <c r="F1933" s="132">
        <v>14512.5</v>
      </c>
      <c r="G1933" s="132">
        <v>12547.5</v>
      </c>
      <c r="H1933" s="154" t="s">
        <v>147</v>
      </c>
    </row>
    <row r="1935" spans="4:8" ht="12.75">
      <c r="D1935" s="132">
        <v>311940.1605939865</v>
      </c>
      <c r="F1935" s="132">
        <v>14485.000000014901</v>
      </c>
      <c r="G1935" s="132">
        <v>12587.5</v>
      </c>
      <c r="H1935" s="154" t="s">
        <v>148</v>
      </c>
    </row>
    <row r="1937" spans="1:10" ht="12.75">
      <c r="A1937" s="149" t="s">
        <v>801</v>
      </c>
      <c r="C1937" s="155" t="s">
        <v>802</v>
      </c>
      <c r="D1937" s="132">
        <v>311126.5013074875</v>
      </c>
      <c r="F1937" s="132">
        <v>14512.5</v>
      </c>
      <c r="G1937" s="132">
        <v>12535</v>
      </c>
      <c r="H1937" s="132">
        <v>297602.7513074875</v>
      </c>
      <c r="I1937" s="132">
        <v>-0.0001</v>
      </c>
      <c r="J1937" s="132">
        <v>-0.0001</v>
      </c>
    </row>
    <row r="1938" spans="1:8" ht="12.75">
      <c r="A1938" s="131">
        <v>38375.129745370374</v>
      </c>
      <c r="C1938" s="155" t="s">
        <v>803</v>
      </c>
      <c r="D1938" s="132">
        <v>1336.7285707266358</v>
      </c>
      <c r="F1938" s="132">
        <v>27.499999986128376</v>
      </c>
      <c r="G1938" s="132">
        <v>59.7390157267426</v>
      </c>
      <c r="H1938" s="132">
        <v>1336.7285707266358</v>
      </c>
    </row>
    <row r="1940" spans="3:8" ht="12.75">
      <c r="C1940" s="155" t="s">
        <v>804</v>
      </c>
      <c r="D1940" s="132">
        <v>0.42964150116082267</v>
      </c>
      <c r="F1940" s="132">
        <v>0.1894918173032102</v>
      </c>
      <c r="G1940" s="132">
        <v>0.4765777082308944</v>
      </c>
      <c r="H1940" s="132">
        <v>0.4491653940878754</v>
      </c>
    </row>
    <row r="1941" spans="1:10" ht="12.75">
      <c r="A1941" s="149" t="s">
        <v>793</v>
      </c>
      <c r="C1941" s="150" t="s">
        <v>794</v>
      </c>
      <c r="D1941" s="150" t="s">
        <v>795</v>
      </c>
      <c r="F1941" s="150" t="s">
        <v>796</v>
      </c>
      <c r="G1941" s="150" t="s">
        <v>797</v>
      </c>
      <c r="H1941" s="150" t="s">
        <v>798</v>
      </c>
      <c r="I1941" s="151" t="s">
        <v>799</v>
      </c>
      <c r="J1941" s="150" t="s">
        <v>800</v>
      </c>
    </row>
    <row r="1942" spans="1:8" ht="12.75">
      <c r="A1942" s="152" t="s">
        <v>631</v>
      </c>
      <c r="C1942" s="153">
        <v>259.9399999999441</v>
      </c>
      <c r="D1942" s="132">
        <v>2458432.4321632385</v>
      </c>
      <c r="F1942" s="132">
        <v>25125</v>
      </c>
      <c r="G1942" s="132">
        <v>21600</v>
      </c>
      <c r="H1942" s="154" t="s">
        <v>149</v>
      </c>
    </row>
    <row r="1944" spans="4:8" ht="12.75">
      <c r="D1944" s="132">
        <v>2644863.4221305847</v>
      </c>
      <c r="F1944" s="132">
        <v>25300</v>
      </c>
      <c r="G1944" s="132">
        <v>21800</v>
      </c>
      <c r="H1944" s="154" t="s">
        <v>150</v>
      </c>
    </row>
    <row r="1946" spans="4:8" ht="12.75">
      <c r="D1946" s="132">
        <v>2764495.7500953674</v>
      </c>
      <c r="F1946" s="132">
        <v>25175</v>
      </c>
      <c r="G1946" s="132">
        <v>21750</v>
      </c>
      <c r="H1946" s="154" t="s">
        <v>151</v>
      </c>
    </row>
    <row r="1948" spans="1:10" ht="12.75">
      <c r="A1948" s="149" t="s">
        <v>801</v>
      </c>
      <c r="C1948" s="155" t="s">
        <v>802</v>
      </c>
      <c r="D1948" s="132">
        <v>2622597.2014630637</v>
      </c>
      <c r="F1948" s="132">
        <v>25200</v>
      </c>
      <c r="G1948" s="132">
        <v>21716.666666666664</v>
      </c>
      <c r="H1948" s="132">
        <v>2599121.275537138</v>
      </c>
      <c r="I1948" s="132">
        <v>-0.0001</v>
      </c>
      <c r="J1948" s="132">
        <v>-0.0001</v>
      </c>
    </row>
    <row r="1949" spans="1:8" ht="12.75">
      <c r="A1949" s="131">
        <v>38375.130532407406</v>
      </c>
      <c r="C1949" s="155" t="s">
        <v>803</v>
      </c>
      <c r="D1949" s="132">
        <v>154241.7812494937</v>
      </c>
      <c r="F1949" s="132">
        <v>90.13878188659973</v>
      </c>
      <c r="G1949" s="132">
        <v>104.08329997330664</v>
      </c>
      <c r="H1949" s="132">
        <v>154241.7812494937</v>
      </c>
    </row>
    <row r="1951" spans="3:8" ht="12.75">
      <c r="C1951" s="155" t="s">
        <v>804</v>
      </c>
      <c r="D1951" s="132">
        <v>5.881260803734829</v>
      </c>
      <c r="F1951" s="132">
        <v>0.3576935789150783</v>
      </c>
      <c r="G1951" s="132">
        <v>0.4792784342592787</v>
      </c>
      <c r="H1951" s="132">
        <v>5.934381850559009</v>
      </c>
    </row>
    <row r="1952" spans="1:10" ht="12.75">
      <c r="A1952" s="149" t="s">
        <v>793</v>
      </c>
      <c r="C1952" s="150" t="s">
        <v>794</v>
      </c>
      <c r="D1952" s="150" t="s">
        <v>795</v>
      </c>
      <c r="F1952" s="150" t="s">
        <v>796</v>
      </c>
      <c r="G1952" s="150" t="s">
        <v>797</v>
      </c>
      <c r="H1952" s="150" t="s">
        <v>798</v>
      </c>
      <c r="I1952" s="151" t="s">
        <v>799</v>
      </c>
      <c r="J1952" s="150" t="s">
        <v>800</v>
      </c>
    </row>
    <row r="1953" spans="1:8" ht="12.75">
      <c r="A1953" s="152" t="s">
        <v>633</v>
      </c>
      <c r="C1953" s="153">
        <v>285.2129999999888</v>
      </c>
      <c r="D1953" s="132">
        <v>2392019.8598594666</v>
      </c>
      <c r="F1953" s="132">
        <v>18350</v>
      </c>
      <c r="G1953" s="132">
        <v>16775</v>
      </c>
      <c r="H1953" s="154" t="s">
        <v>152</v>
      </c>
    </row>
    <row r="1955" spans="4:8" ht="12.75">
      <c r="D1955" s="132">
        <v>2438440.069458008</v>
      </c>
      <c r="F1955" s="132">
        <v>18450</v>
      </c>
      <c r="G1955" s="132">
        <v>16175</v>
      </c>
      <c r="H1955" s="154" t="s">
        <v>153</v>
      </c>
    </row>
    <row r="1957" spans="4:8" ht="12.75">
      <c r="D1957" s="132">
        <v>2331108.565952301</v>
      </c>
      <c r="F1957" s="132">
        <v>18150</v>
      </c>
      <c r="G1957" s="132">
        <v>16375</v>
      </c>
      <c r="H1957" s="154" t="s">
        <v>154</v>
      </c>
    </row>
    <row r="1959" spans="1:10" ht="12.75">
      <c r="A1959" s="149" t="s">
        <v>801</v>
      </c>
      <c r="C1959" s="155" t="s">
        <v>802</v>
      </c>
      <c r="D1959" s="132">
        <v>2387189.4984232583</v>
      </c>
      <c r="F1959" s="132">
        <v>18316.666666666668</v>
      </c>
      <c r="G1959" s="132">
        <v>16441.666666666668</v>
      </c>
      <c r="H1959" s="132">
        <v>2369909.435644806</v>
      </c>
      <c r="I1959" s="132">
        <v>-0.0001</v>
      </c>
      <c r="J1959" s="132">
        <v>-0.0001</v>
      </c>
    </row>
    <row r="1960" spans="1:8" ht="12.75">
      <c r="A1960" s="131">
        <v>38375.131319444445</v>
      </c>
      <c r="C1960" s="155" t="s">
        <v>803</v>
      </c>
      <c r="D1960" s="132">
        <v>53828.5445177866</v>
      </c>
      <c r="F1960" s="132">
        <v>152.7525231651947</v>
      </c>
      <c r="G1960" s="132">
        <v>305.5050463303894</v>
      </c>
      <c r="H1960" s="132">
        <v>53828.5445177866</v>
      </c>
    </row>
    <row r="1962" spans="3:8" ht="12.75">
      <c r="C1962" s="155" t="s">
        <v>804</v>
      </c>
      <c r="D1962" s="132">
        <v>2.254891978761654</v>
      </c>
      <c r="F1962" s="132">
        <v>0.8339537206471048</v>
      </c>
      <c r="G1962" s="132">
        <v>1.8581148281625304</v>
      </c>
      <c r="H1962" s="132">
        <v>2.2713333981532897</v>
      </c>
    </row>
    <row r="1963" spans="1:10" ht="12.75">
      <c r="A1963" s="149" t="s">
        <v>793</v>
      </c>
      <c r="C1963" s="150" t="s">
        <v>794</v>
      </c>
      <c r="D1963" s="150" t="s">
        <v>795</v>
      </c>
      <c r="F1963" s="150" t="s">
        <v>796</v>
      </c>
      <c r="G1963" s="150" t="s">
        <v>797</v>
      </c>
      <c r="H1963" s="150" t="s">
        <v>798</v>
      </c>
      <c r="I1963" s="151" t="s">
        <v>799</v>
      </c>
      <c r="J1963" s="150" t="s">
        <v>800</v>
      </c>
    </row>
    <row r="1964" spans="1:8" ht="12.75">
      <c r="A1964" s="152" t="s">
        <v>629</v>
      </c>
      <c r="C1964" s="153">
        <v>288.1579999998212</v>
      </c>
      <c r="D1964" s="132">
        <v>405975.6701760292</v>
      </c>
      <c r="F1964" s="132">
        <v>5160</v>
      </c>
      <c r="G1964" s="132">
        <v>4550</v>
      </c>
      <c r="H1964" s="154" t="s">
        <v>155</v>
      </c>
    </row>
    <row r="1966" spans="4:8" ht="12.75">
      <c r="D1966" s="132">
        <v>417491.77623558044</v>
      </c>
      <c r="F1966" s="132">
        <v>5160</v>
      </c>
      <c r="G1966" s="132">
        <v>4550</v>
      </c>
      <c r="H1966" s="154" t="s">
        <v>156</v>
      </c>
    </row>
    <row r="1968" spans="4:8" ht="12.75">
      <c r="D1968" s="132">
        <v>435006.9041275978</v>
      </c>
      <c r="F1968" s="132">
        <v>5160</v>
      </c>
      <c r="G1968" s="132">
        <v>4550</v>
      </c>
      <c r="H1968" s="154" t="s">
        <v>157</v>
      </c>
    </row>
    <row r="1970" spans="1:10" ht="12.75">
      <c r="A1970" s="149" t="s">
        <v>801</v>
      </c>
      <c r="C1970" s="155" t="s">
        <v>802</v>
      </c>
      <c r="D1970" s="132">
        <v>419491.4501797358</v>
      </c>
      <c r="F1970" s="132">
        <v>5160</v>
      </c>
      <c r="G1970" s="132">
        <v>4550</v>
      </c>
      <c r="H1970" s="132">
        <v>414641.1736310632</v>
      </c>
      <c r="I1970" s="132">
        <v>-0.0001</v>
      </c>
      <c r="J1970" s="132">
        <v>-0.0001</v>
      </c>
    </row>
    <row r="1971" spans="1:8" ht="12.75">
      <c r="A1971" s="131">
        <v>38375.13185185185</v>
      </c>
      <c r="C1971" s="155" t="s">
        <v>803</v>
      </c>
      <c r="D1971" s="132">
        <v>14618.555267190248</v>
      </c>
      <c r="H1971" s="132">
        <v>14618.555267190248</v>
      </c>
    </row>
    <row r="1973" spans="3:8" ht="12.75">
      <c r="C1973" s="155" t="s">
        <v>804</v>
      </c>
      <c r="D1973" s="132">
        <v>3.4848279412910017</v>
      </c>
      <c r="F1973" s="132">
        <v>0</v>
      </c>
      <c r="G1973" s="132">
        <v>0</v>
      </c>
      <c r="H1973" s="132">
        <v>3.5255918121140235</v>
      </c>
    </row>
    <row r="1974" spans="1:10" ht="12.75">
      <c r="A1974" s="149" t="s">
        <v>793</v>
      </c>
      <c r="C1974" s="150" t="s">
        <v>794</v>
      </c>
      <c r="D1974" s="150" t="s">
        <v>795</v>
      </c>
      <c r="F1974" s="150" t="s">
        <v>796</v>
      </c>
      <c r="G1974" s="150" t="s">
        <v>797</v>
      </c>
      <c r="H1974" s="150" t="s">
        <v>798</v>
      </c>
      <c r="I1974" s="151" t="s">
        <v>799</v>
      </c>
      <c r="J1974" s="150" t="s">
        <v>800</v>
      </c>
    </row>
    <row r="1975" spans="1:8" ht="12.75">
      <c r="A1975" s="152" t="s">
        <v>630</v>
      </c>
      <c r="C1975" s="153">
        <v>334.94100000010803</v>
      </c>
      <c r="D1975" s="132">
        <v>127880.63762652874</v>
      </c>
      <c r="F1975" s="132">
        <v>32400</v>
      </c>
      <c r="H1975" s="154" t="s">
        <v>158</v>
      </c>
    </row>
    <row r="1977" spans="4:8" ht="12.75">
      <c r="D1977" s="132">
        <v>134721.00991225243</v>
      </c>
      <c r="F1977" s="132">
        <v>32600</v>
      </c>
      <c r="H1977" s="154" t="s">
        <v>159</v>
      </c>
    </row>
    <row r="1979" spans="4:8" ht="12.75">
      <c r="D1979" s="132">
        <v>131688.59893274307</v>
      </c>
      <c r="F1979" s="132">
        <v>32500</v>
      </c>
      <c r="H1979" s="154" t="s">
        <v>160</v>
      </c>
    </row>
    <row r="1981" spans="1:10" ht="12.75">
      <c r="A1981" s="149" t="s">
        <v>801</v>
      </c>
      <c r="C1981" s="155" t="s">
        <v>802</v>
      </c>
      <c r="D1981" s="132">
        <v>131430.08215717474</v>
      </c>
      <c r="F1981" s="132">
        <v>32500</v>
      </c>
      <c r="H1981" s="132">
        <v>98930.08215717474</v>
      </c>
      <c r="I1981" s="132">
        <v>-0.0001</v>
      </c>
      <c r="J1981" s="132">
        <v>-0.0001</v>
      </c>
    </row>
    <row r="1982" spans="1:8" ht="12.75">
      <c r="A1982" s="131">
        <v>38375.13239583333</v>
      </c>
      <c r="C1982" s="155" t="s">
        <v>803</v>
      </c>
      <c r="D1982" s="132">
        <v>3427.5058634903994</v>
      </c>
      <c r="F1982" s="132">
        <v>100</v>
      </c>
      <c r="H1982" s="132">
        <v>3427.5058634903994</v>
      </c>
    </row>
    <row r="1984" spans="3:8" ht="12.75">
      <c r="C1984" s="155" t="s">
        <v>804</v>
      </c>
      <c r="D1984" s="132">
        <v>2.6078549196914533</v>
      </c>
      <c r="F1984" s="132">
        <v>0.3076923076923077</v>
      </c>
      <c r="H1984" s="132">
        <v>3.4645739584497313</v>
      </c>
    </row>
    <row r="1985" spans="1:10" ht="12.75">
      <c r="A1985" s="149" t="s">
        <v>793</v>
      </c>
      <c r="C1985" s="150" t="s">
        <v>794</v>
      </c>
      <c r="D1985" s="150" t="s">
        <v>795</v>
      </c>
      <c r="F1985" s="150" t="s">
        <v>796</v>
      </c>
      <c r="G1985" s="150" t="s">
        <v>797</v>
      </c>
      <c r="H1985" s="150" t="s">
        <v>798</v>
      </c>
      <c r="I1985" s="151" t="s">
        <v>799</v>
      </c>
      <c r="J1985" s="150" t="s">
        <v>800</v>
      </c>
    </row>
    <row r="1986" spans="1:8" ht="12.75">
      <c r="A1986" s="152" t="s">
        <v>634</v>
      </c>
      <c r="C1986" s="153">
        <v>393.36599999992177</v>
      </c>
      <c r="D1986" s="132">
        <v>3577840.0371665955</v>
      </c>
      <c r="F1986" s="132">
        <v>15600</v>
      </c>
      <c r="G1986" s="132">
        <v>14100</v>
      </c>
      <c r="H1986" s="154" t="s">
        <v>161</v>
      </c>
    </row>
    <row r="1988" spans="4:8" ht="12.75">
      <c r="D1988" s="132">
        <v>3837080.3650627136</v>
      </c>
      <c r="F1988" s="132">
        <v>15800</v>
      </c>
      <c r="G1988" s="132">
        <v>14000</v>
      </c>
      <c r="H1988" s="154" t="s">
        <v>162</v>
      </c>
    </row>
    <row r="1990" spans="4:8" ht="12.75">
      <c r="D1990" s="132">
        <v>3789151.026939392</v>
      </c>
      <c r="F1990" s="132">
        <v>15200</v>
      </c>
      <c r="G1990" s="132">
        <v>13700</v>
      </c>
      <c r="H1990" s="154" t="s">
        <v>163</v>
      </c>
    </row>
    <row r="1992" spans="1:10" ht="12.75">
      <c r="A1992" s="149" t="s">
        <v>801</v>
      </c>
      <c r="C1992" s="155" t="s">
        <v>802</v>
      </c>
      <c r="D1992" s="132">
        <v>3734690.4763895674</v>
      </c>
      <c r="F1992" s="132">
        <v>15533.333333333332</v>
      </c>
      <c r="G1992" s="132">
        <v>13933.333333333332</v>
      </c>
      <c r="H1992" s="132">
        <v>3719957.1430562334</v>
      </c>
      <c r="I1992" s="132">
        <v>-0.0001</v>
      </c>
      <c r="J1992" s="132">
        <v>-0.0001</v>
      </c>
    </row>
    <row r="1993" spans="1:8" ht="12.75">
      <c r="A1993" s="131">
        <v>38375.13295138889</v>
      </c>
      <c r="C1993" s="155" t="s">
        <v>803</v>
      </c>
      <c r="D1993" s="132">
        <v>137934.2255444964</v>
      </c>
      <c r="F1993" s="132">
        <v>305.5050463303894</v>
      </c>
      <c r="G1993" s="132">
        <v>208.16659994661327</v>
      </c>
      <c r="H1993" s="132">
        <v>137934.2255444964</v>
      </c>
    </row>
    <row r="1995" spans="3:8" ht="12.75">
      <c r="C1995" s="155" t="s">
        <v>804</v>
      </c>
      <c r="D1995" s="132">
        <v>3.6933241567542527</v>
      </c>
      <c r="F1995" s="132">
        <v>1.9667706845304045</v>
      </c>
      <c r="G1995" s="132">
        <v>1.4940186599039234</v>
      </c>
      <c r="H1995" s="132">
        <v>3.7079520069731973</v>
      </c>
    </row>
    <row r="1996" spans="1:10" ht="12.75">
      <c r="A1996" s="149" t="s">
        <v>793</v>
      </c>
      <c r="C1996" s="150" t="s">
        <v>794</v>
      </c>
      <c r="D1996" s="150" t="s">
        <v>795</v>
      </c>
      <c r="F1996" s="150" t="s">
        <v>796</v>
      </c>
      <c r="G1996" s="150" t="s">
        <v>797</v>
      </c>
      <c r="H1996" s="150" t="s">
        <v>798</v>
      </c>
      <c r="I1996" s="151" t="s">
        <v>799</v>
      </c>
      <c r="J1996" s="150" t="s">
        <v>800</v>
      </c>
    </row>
    <row r="1997" spans="1:8" ht="12.75">
      <c r="A1997" s="152" t="s">
        <v>628</v>
      </c>
      <c r="C1997" s="153">
        <v>396.15199999976903</v>
      </c>
      <c r="D1997" s="132">
        <v>4741653.259231567</v>
      </c>
      <c r="F1997" s="132">
        <v>107500</v>
      </c>
      <c r="G1997" s="132">
        <v>106300</v>
      </c>
      <c r="H1997" s="154" t="s">
        <v>164</v>
      </c>
    </row>
    <row r="1999" spans="4:8" ht="12.75">
      <c r="D1999" s="132">
        <v>4590766.7159729</v>
      </c>
      <c r="F1999" s="132">
        <v>106400</v>
      </c>
      <c r="G1999" s="132">
        <v>106800</v>
      </c>
      <c r="H1999" s="154" t="s">
        <v>165</v>
      </c>
    </row>
    <row r="2001" spans="4:8" ht="12.75">
      <c r="D2001" s="132">
        <v>4547044.5966415405</v>
      </c>
      <c r="F2001" s="132">
        <v>107800</v>
      </c>
      <c r="G2001" s="132">
        <v>106000</v>
      </c>
      <c r="H2001" s="154" t="s">
        <v>166</v>
      </c>
    </row>
    <row r="2003" spans="1:10" ht="12.75">
      <c r="A2003" s="149" t="s">
        <v>801</v>
      </c>
      <c r="C2003" s="155" t="s">
        <v>802</v>
      </c>
      <c r="D2003" s="132">
        <v>4626488.190615336</v>
      </c>
      <c r="F2003" s="132">
        <v>107233.33333333334</v>
      </c>
      <c r="G2003" s="132">
        <v>106366.66666666666</v>
      </c>
      <c r="H2003" s="132">
        <v>4519683.553278832</v>
      </c>
      <c r="I2003" s="132">
        <v>-0.0001</v>
      </c>
      <c r="J2003" s="132">
        <v>-0.0001</v>
      </c>
    </row>
    <row r="2004" spans="1:8" ht="12.75">
      <c r="A2004" s="131">
        <v>38375.133518518516</v>
      </c>
      <c r="C2004" s="155" t="s">
        <v>803</v>
      </c>
      <c r="D2004" s="132">
        <v>102103.62727027218</v>
      </c>
      <c r="F2004" s="132">
        <v>737.1114795831994</v>
      </c>
      <c r="G2004" s="132">
        <v>404.14518843273805</v>
      </c>
      <c r="H2004" s="132">
        <v>102103.62727027218</v>
      </c>
    </row>
    <row r="2006" spans="3:8" ht="12.75">
      <c r="C2006" s="155" t="s">
        <v>804</v>
      </c>
      <c r="D2006" s="132">
        <v>2.206935867195893</v>
      </c>
      <c r="F2006" s="132">
        <v>0.6873902513986937</v>
      </c>
      <c r="G2006" s="132">
        <v>0.37995473685309133</v>
      </c>
      <c r="H2006" s="132">
        <v>2.259087966373231</v>
      </c>
    </row>
    <row r="2007" spans="1:10" ht="12.75">
      <c r="A2007" s="149" t="s">
        <v>793</v>
      </c>
      <c r="C2007" s="150" t="s">
        <v>794</v>
      </c>
      <c r="D2007" s="150" t="s">
        <v>795</v>
      </c>
      <c r="F2007" s="150" t="s">
        <v>796</v>
      </c>
      <c r="G2007" s="150" t="s">
        <v>797</v>
      </c>
      <c r="H2007" s="150" t="s">
        <v>798</v>
      </c>
      <c r="I2007" s="151" t="s">
        <v>799</v>
      </c>
      <c r="J2007" s="150" t="s">
        <v>800</v>
      </c>
    </row>
    <row r="2008" spans="1:8" ht="12.75">
      <c r="A2008" s="152" t="s">
        <v>635</v>
      </c>
      <c r="C2008" s="153">
        <v>589.5920000001788</v>
      </c>
      <c r="D2008" s="132">
        <v>155070.43459796906</v>
      </c>
      <c r="F2008" s="132">
        <v>2650</v>
      </c>
      <c r="G2008" s="132">
        <v>2590</v>
      </c>
      <c r="H2008" s="154" t="s">
        <v>167</v>
      </c>
    </row>
    <row r="2010" spans="4:8" ht="12.75">
      <c r="D2010" s="132">
        <v>163296.41578125954</v>
      </c>
      <c r="F2010" s="132">
        <v>2740</v>
      </c>
      <c r="G2010" s="132">
        <v>2540</v>
      </c>
      <c r="H2010" s="154" t="s">
        <v>168</v>
      </c>
    </row>
    <row r="2012" spans="4:8" ht="12.75">
      <c r="D2012" s="132">
        <v>166589.16769838333</v>
      </c>
      <c r="F2012" s="132">
        <v>2660</v>
      </c>
      <c r="G2012" s="132">
        <v>2530</v>
      </c>
      <c r="H2012" s="154" t="s">
        <v>169</v>
      </c>
    </row>
    <row r="2014" spans="1:10" ht="12.75">
      <c r="A2014" s="149" t="s">
        <v>801</v>
      </c>
      <c r="C2014" s="155" t="s">
        <v>802</v>
      </c>
      <c r="D2014" s="132">
        <v>161652.00602587065</v>
      </c>
      <c r="F2014" s="132">
        <v>2683.333333333333</v>
      </c>
      <c r="G2014" s="132">
        <v>2553.3333333333335</v>
      </c>
      <c r="H2014" s="132">
        <v>159033.6726925373</v>
      </c>
      <c r="I2014" s="132">
        <v>-0.0001</v>
      </c>
      <c r="J2014" s="132">
        <v>-0.0001</v>
      </c>
    </row>
    <row r="2015" spans="1:8" ht="12.75">
      <c r="A2015" s="131">
        <v>38375.134108796294</v>
      </c>
      <c r="C2015" s="155" t="s">
        <v>803</v>
      </c>
      <c r="D2015" s="132">
        <v>5932.821052615971</v>
      </c>
      <c r="F2015" s="132">
        <v>49.32882862316247</v>
      </c>
      <c r="G2015" s="132">
        <v>32.14550253664318</v>
      </c>
      <c r="H2015" s="132">
        <v>5932.821052615971</v>
      </c>
    </row>
    <row r="2017" spans="3:8" ht="12.75">
      <c r="C2017" s="155" t="s">
        <v>804</v>
      </c>
      <c r="D2017" s="132">
        <v>3.6701190405682245</v>
      </c>
      <c r="F2017" s="132">
        <v>1.838341439372515</v>
      </c>
      <c r="G2017" s="132">
        <v>1.2589622403385057</v>
      </c>
      <c r="H2017" s="132">
        <v>3.7305439484416634</v>
      </c>
    </row>
    <row r="2018" spans="1:10" ht="12.75">
      <c r="A2018" s="149" t="s">
        <v>793</v>
      </c>
      <c r="C2018" s="150" t="s">
        <v>794</v>
      </c>
      <c r="D2018" s="150" t="s">
        <v>795</v>
      </c>
      <c r="F2018" s="150" t="s">
        <v>796</v>
      </c>
      <c r="G2018" s="150" t="s">
        <v>797</v>
      </c>
      <c r="H2018" s="150" t="s">
        <v>798</v>
      </c>
      <c r="I2018" s="151" t="s">
        <v>799</v>
      </c>
      <c r="J2018" s="150" t="s">
        <v>800</v>
      </c>
    </row>
    <row r="2019" spans="1:8" ht="12.75">
      <c r="A2019" s="152" t="s">
        <v>636</v>
      </c>
      <c r="C2019" s="153">
        <v>766.4900000002235</v>
      </c>
      <c r="D2019" s="132">
        <v>3792.363855548203</v>
      </c>
      <c r="F2019" s="132">
        <v>1829</v>
      </c>
      <c r="G2019" s="132">
        <v>1690</v>
      </c>
      <c r="H2019" s="154" t="s">
        <v>170</v>
      </c>
    </row>
    <row r="2021" spans="4:8" ht="12.75">
      <c r="D2021" s="132">
        <v>3857.3813966810703</v>
      </c>
      <c r="F2021" s="132">
        <v>1726.9999999981374</v>
      </c>
      <c r="G2021" s="132">
        <v>1732</v>
      </c>
      <c r="H2021" s="154" t="s">
        <v>0</v>
      </c>
    </row>
    <row r="2023" spans="4:8" ht="12.75">
      <c r="D2023" s="132">
        <v>3856.753519523889</v>
      </c>
      <c r="F2023" s="132">
        <v>1778</v>
      </c>
      <c r="G2023" s="132">
        <v>1699</v>
      </c>
      <c r="H2023" s="154" t="s">
        <v>1</v>
      </c>
    </row>
    <row r="2025" spans="1:10" ht="12.75">
      <c r="A2025" s="149" t="s">
        <v>801</v>
      </c>
      <c r="C2025" s="155" t="s">
        <v>802</v>
      </c>
      <c r="D2025" s="132">
        <v>3835.499590584387</v>
      </c>
      <c r="F2025" s="132">
        <v>1777.9999999993793</v>
      </c>
      <c r="G2025" s="132">
        <v>1707</v>
      </c>
      <c r="H2025" s="132">
        <v>2094.3849564383445</v>
      </c>
      <c r="I2025" s="132">
        <v>-0.0001</v>
      </c>
      <c r="J2025" s="132">
        <v>-0.0001</v>
      </c>
    </row>
    <row r="2026" spans="1:8" ht="12.75">
      <c r="A2026" s="131">
        <v>38375.13471064815</v>
      </c>
      <c r="C2026" s="155" t="s">
        <v>803</v>
      </c>
      <c r="D2026" s="132">
        <v>37.357961470941284</v>
      </c>
      <c r="F2026" s="132">
        <v>51.00000000094276</v>
      </c>
      <c r="G2026" s="132">
        <v>22.11334438749598</v>
      </c>
      <c r="H2026" s="132">
        <v>37.357961470941284</v>
      </c>
    </row>
    <row r="2028" spans="3:8" ht="12.75">
      <c r="C2028" s="155" t="s">
        <v>804</v>
      </c>
      <c r="D2028" s="132">
        <v>0.9740050960414606</v>
      </c>
      <c r="F2028" s="132">
        <v>2.8683914511226423</v>
      </c>
      <c r="G2028" s="132">
        <v>1.2954507549792607</v>
      </c>
      <c r="H2028" s="132">
        <v>1.7837199105207118</v>
      </c>
    </row>
    <row r="2029" spans="1:16" ht="12.75">
      <c r="A2029" s="143" t="s">
        <v>784</v>
      </c>
      <c r="B2029" s="138" t="s">
        <v>2</v>
      </c>
      <c r="D2029" s="143" t="s">
        <v>785</v>
      </c>
      <c r="E2029" s="138" t="s">
        <v>786</v>
      </c>
      <c r="F2029" s="139" t="s">
        <v>827</v>
      </c>
      <c r="G2029" s="144" t="s">
        <v>788</v>
      </c>
      <c r="H2029" s="145">
        <v>2</v>
      </c>
      <c r="I2029" s="146" t="s">
        <v>789</v>
      </c>
      <c r="J2029" s="145">
        <v>2</v>
      </c>
      <c r="K2029" s="144" t="s">
        <v>790</v>
      </c>
      <c r="L2029" s="147">
        <v>1</v>
      </c>
      <c r="M2029" s="144" t="s">
        <v>791</v>
      </c>
      <c r="N2029" s="148">
        <v>1</v>
      </c>
      <c r="O2029" s="144" t="s">
        <v>792</v>
      </c>
      <c r="P2029" s="148">
        <v>1</v>
      </c>
    </row>
    <row r="2031" spans="1:10" ht="12.75">
      <c r="A2031" s="149" t="s">
        <v>793</v>
      </c>
      <c r="C2031" s="150" t="s">
        <v>794</v>
      </c>
      <c r="D2031" s="150" t="s">
        <v>795</v>
      </c>
      <c r="F2031" s="150" t="s">
        <v>796</v>
      </c>
      <c r="G2031" s="150" t="s">
        <v>797</v>
      </c>
      <c r="H2031" s="150" t="s">
        <v>798</v>
      </c>
      <c r="I2031" s="151" t="s">
        <v>799</v>
      </c>
      <c r="J2031" s="150" t="s">
        <v>800</v>
      </c>
    </row>
    <row r="2032" spans="1:8" ht="12.75">
      <c r="A2032" s="152" t="s">
        <v>765</v>
      </c>
      <c r="C2032" s="153">
        <v>178.2290000000503</v>
      </c>
      <c r="D2032" s="132">
        <v>591.8985251607373</v>
      </c>
      <c r="F2032" s="132">
        <v>519</v>
      </c>
      <c r="G2032" s="132">
        <v>555</v>
      </c>
      <c r="H2032" s="154" t="s">
        <v>3</v>
      </c>
    </row>
    <row r="2034" spans="4:8" ht="12.75">
      <c r="D2034" s="132">
        <v>577.6015597227961</v>
      </c>
      <c r="F2034" s="132">
        <v>553</v>
      </c>
      <c r="G2034" s="132">
        <v>543</v>
      </c>
      <c r="H2034" s="154" t="s">
        <v>4</v>
      </c>
    </row>
    <row r="2036" spans="4:8" ht="12.75">
      <c r="D2036" s="132">
        <v>571.5</v>
      </c>
      <c r="F2036" s="132">
        <v>587</v>
      </c>
      <c r="G2036" s="132">
        <v>610</v>
      </c>
      <c r="H2036" s="154" t="s">
        <v>5</v>
      </c>
    </row>
    <row r="2038" spans="1:8" ht="12.75">
      <c r="A2038" s="149" t="s">
        <v>801</v>
      </c>
      <c r="C2038" s="155" t="s">
        <v>802</v>
      </c>
      <c r="D2038" s="132">
        <v>580.3333616278445</v>
      </c>
      <c r="F2038" s="132">
        <v>553</v>
      </c>
      <c r="G2038" s="132">
        <v>569.3333333333334</v>
      </c>
      <c r="H2038" s="132">
        <v>18.006791579535292</v>
      </c>
    </row>
    <row r="2039" spans="1:8" ht="12.75">
      <c r="A2039" s="131">
        <v>38375.13704861111</v>
      </c>
      <c r="C2039" s="155" t="s">
        <v>803</v>
      </c>
      <c r="D2039" s="132">
        <v>10.47005317176415</v>
      </c>
      <c r="F2039" s="132">
        <v>34</v>
      </c>
      <c r="G2039" s="132">
        <v>35.72580766523457</v>
      </c>
      <c r="H2039" s="132">
        <v>10.47005317176415</v>
      </c>
    </row>
    <row r="2041" spans="3:8" ht="12.75">
      <c r="C2041" s="155" t="s">
        <v>804</v>
      </c>
      <c r="D2041" s="132">
        <v>1.8041446285968257</v>
      </c>
      <c r="F2041" s="132">
        <v>6.148282097649186</v>
      </c>
      <c r="G2041" s="132">
        <v>6.275024765556423</v>
      </c>
      <c r="H2041" s="132">
        <v>58.1450233680905</v>
      </c>
    </row>
    <row r="2042" spans="1:10" ht="12.75">
      <c r="A2042" s="149" t="s">
        <v>793</v>
      </c>
      <c r="C2042" s="150" t="s">
        <v>794</v>
      </c>
      <c r="D2042" s="150" t="s">
        <v>795</v>
      </c>
      <c r="F2042" s="150" t="s">
        <v>796</v>
      </c>
      <c r="G2042" s="150" t="s">
        <v>797</v>
      </c>
      <c r="H2042" s="150" t="s">
        <v>798</v>
      </c>
      <c r="I2042" s="151" t="s">
        <v>799</v>
      </c>
      <c r="J2042" s="150" t="s">
        <v>800</v>
      </c>
    </row>
    <row r="2043" spans="1:8" ht="12.75">
      <c r="A2043" s="152" t="s">
        <v>629</v>
      </c>
      <c r="C2043" s="153">
        <v>212.41200000001118</v>
      </c>
      <c r="D2043" s="132">
        <v>457356.3083486557</v>
      </c>
      <c r="F2043" s="132">
        <v>4250</v>
      </c>
      <c r="G2043" s="132">
        <v>3690.0000000037253</v>
      </c>
      <c r="H2043" s="154" t="s">
        <v>6</v>
      </c>
    </row>
    <row r="2045" spans="4:8" ht="12.75">
      <c r="D2045" s="132">
        <v>462415.27252960205</v>
      </c>
      <c r="F2045" s="132">
        <v>4250</v>
      </c>
      <c r="G2045" s="132">
        <v>3690.0000000037253</v>
      </c>
      <c r="H2045" s="154" t="s">
        <v>7</v>
      </c>
    </row>
    <row r="2047" spans="4:8" ht="12.75">
      <c r="D2047" s="132">
        <v>440764.41169691086</v>
      </c>
      <c r="F2047" s="132">
        <v>4250</v>
      </c>
      <c r="G2047" s="132">
        <v>3690.0000000037253</v>
      </c>
      <c r="H2047" s="154" t="s">
        <v>8</v>
      </c>
    </row>
    <row r="2049" spans="1:10" ht="12.75">
      <c r="A2049" s="149" t="s">
        <v>801</v>
      </c>
      <c r="C2049" s="155" t="s">
        <v>802</v>
      </c>
      <c r="D2049" s="132">
        <v>453511.99752505624</v>
      </c>
      <c r="F2049" s="132">
        <v>4250</v>
      </c>
      <c r="G2049" s="132">
        <v>3690.0000000037253</v>
      </c>
      <c r="H2049" s="132">
        <v>449529.13533424167</v>
      </c>
      <c r="I2049" s="132">
        <v>-0.0001</v>
      </c>
      <c r="J2049" s="132">
        <v>-0.0001</v>
      </c>
    </row>
    <row r="2050" spans="1:8" ht="12.75">
      <c r="A2050" s="131">
        <v>38375.1375462963</v>
      </c>
      <c r="C2050" s="155" t="s">
        <v>803</v>
      </c>
      <c r="D2050" s="132">
        <v>11325.810698599938</v>
      </c>
      <c r="G2050" s="132">
        <v>5.638186222554939E-05</v>
      </c>
      <c r="H2050" s="132">
        <v>11325.810698599938</v>
      </c>
    </row>
    <row r="2052" spans="3:8" ht="12.75">
      <c r="C2052" s="155" t="s">
        <v>804</v>
      </c>
      <c r="D2052" s="132">
        <v>2.497356356702381</v>
      </c>
      <c r="F2052" s="132">
        <v>0</v>
      </c>
      <c r="G2052" s="132">
        <v>1.5279637459483052E-06</v>
      </c>
      <c r="H2052" s="132">
        <v>2.51948312319707</v>
      </c>
    </row>
    <row r="2053" spans="1:10" ht="12.75">
      <c r="A2053" s="149" t="s">
        <v>793</v>
      </c>
      <c r="C2053" s="150" t="s">
        <v>794</v>
      </c>
      <c r="D2053" s="150" t="s">
        <v>795</v>
      </c>
      <c r="F2053" s="150" t="s">
        <v>796</v>
      </c>
      <c r="G2053" s="150" t="s">
        <v>797</v>
      </c>
      <c r="H2053" s="150" t="s">
        <v>798</v>
      </c>
      <c r="I2053" s="151" t="s">
        <v>799</v>
      </c>
      <c r="J2053" s="150" t="s">
        <v>800</v>
      </c>
    </row>
    <row r="2054" spans="1:8" ht="12.75">
      <c r="A2054" s="152" t="s">
        <v>629</v>
      </c>
      <c r="C2054" s="153">
        <v>251.61100000003353</v>
      </c>
      <c r="D2054" s="132">
        <v>4658376.84487915</v>
      </c>
      <c r="F2054" s="132">
        <v>32800</v>
      </c>
      <c r="G2054" s="132">
        <v>28600</v>
      </c>
      <c r="H2054" s="154" t="s">
        <v>9</v>
      </c>
    </row>
    <row r="2056" spans="4:8" ht="12.75">
      <c r="D2056" s="132">
        <v>4192153.184249878</v>
      </c>
      <c r="F2056" s="132">
        <v>33000</v>
      </c>
      <c r="G2056" s="132">
        <v>28000</v>
      </c>
      <c r="H2056" s="154" t="s">
        <v>10</v>
      </c>
    </row>
    <row r="2058" spans="4:8" ht="12.75">
      <c r="D2058" s="132">
        <v>4388344.8441848755</v>
      </c>
      <c r="F2058" s="132">
        <v>33500</v>
      </c>
      <c r="G2058" s="132">
        <v>27900</v>
      </c>
      <c r="H2058" s="154" t="s">
        <v>11</v>
      </c>
    </row>
    <row r="2060" spans="1:10" ht="12.75">
      <c r="A2060" s="149" t="s">
        <v>801</v>
      </c>
      <c r="C2060" s="155" t="s">
        <v>802</v>
      </c>
      <c r="D2060" s="132">
        <v>4412958.291104634</v>
      </c>
      <c r="F2060" s="132">
        <v>33100</v>
      </c>
      <c r="G2060" s="132">
        <v>28166.666666666664</v>
      </c>
      <c r="H2060" s="132">
        <v>4382349.273214893</v>
      </c>
      <c r="I2060" s="132">
        <v>-0.0001</v>
      </c>
      <c r="J2060" s="132">
        <v>-0.0001</v>
      </c>
    </row>
    <row r="2061" spans="1:8" ht="12.75">
      <c r="A2061" s="131">
        <v>38375.13811342593</v>
      </c>
      <c r="C2061" s="155" t="s">
        <v>803</v>
      </c>
      <c r="D2061" s="132">
        <v>234084.36889204427</v>
      </c>
      <c r="F2061" s="132">
        <v>360.5551275463989</v>
      </c>
      <c r="G2061" s="132">
        <v>378.5938897200183</v>
      </c>
      <c r="H2061" s="132">
        <v>234084.36889204427</v>
      </c>
    </row>
    <row r="2063" spans="3:8" ht="12.75">
      <c r="C2063" s="155" t="s">
        <v>804</v>
      </c>
      <c r="D2063" s="132">
        <v>5.304477256535529</v>
      </c>
      <c r="F2063" s="132">
        <v>1.089290415548033</v>
      </c>
      <c r="G2063" s="132">
        <v>1.3441203185326094</v>
      </c>
      <c r="H2063" s="132">
        <v>5.341526982405943</v>
      </c>
    </row>
    <row r="2064" spans="1:10" ht="12.75">
      <c r="A2064" s="149" t="s">
        <v>793</v>
      </c>
      <c r="C2064" s="150" t="s">
        <v>794</v>
      </c>
      <c r="D2064" s="150" t="s">
        <v>795</v>
      </c>
      <c r="F2064" s="150" t="s">
        <v>796</v>
      </c>
      <c r="G2064" s="150" t="s">
        <v>797</v>
      </c>
      <c r="H2064" s="150" t="s">
        <v>798</v>
      </c>
      <c r="I2064" s="151" t="s">
        <v>799</v>
      </c>
      <c r="J2064" s="150" t="s">
        <v>800</v>
      </c>
    </row>
    <row r="2065" spans="1:8" ht="12.75">
      <c r="A2065" s="152" t="s">
        <v>632</v>
      </c>
      <c r="C2065" s="153">
        <v>257.6099999998696</v>
      </c>
      <c r="D2065" s="132">
        <v>309194.6090693474</v>
      </c>
      <c r="F2065" s="132">
        <v>14147.500000014901</v>
      </c>
      <c r="G2065" s="132">
        <v>12372.5</v>
      </c>
      <c r="H2065" s="154" t="s">
        <v>12</v>
      </c>
    </row>
    <row r="2067" spans="4:8" ht="12.75">
      <c r="D2067" s="132">
        <v>286435.8245897293</v>
      </c>
      <c r="F2067" s="132">
        <v>14689.999999985099</v>
      </c>
      <c r="G2067" s="132">
        <v>12510</v>
      </c>
      <c r="H2067" s="154" t="s">
        <v>13</v>
      </c>
    </row>
    <row r="2069" spans="4:8" ht="12.75">
      <c r="D2069" s="132">
        <v>301444.12800884247</v>
      </c>
      <c r="F2069" s="132">
        <v>14345</v>
      </c>
      <c r="G2069" s="132">
        <v>12402.5</v>
      </c>
      <c r="H2069" s="154" t="s">
        <v>14</v>
      </c>
    </row>
    <row r="2071" spans="1:10" ht="12.75">
      <c r="A2071" s="149" t="s">
        <v>801</v>
      </c>
      <c r="C2071" s="155" t="s">
        <v>802</v>
      </c>
      <c r="D2071" s="132">
        <v>299024.85388930637</v>
      </c>
      <c r="F2071" s="132">
        <v>14394.166666666668</v>
      </c>
      <c r="G2071" s="132">
        <v>12428.333333333332</v>
      </c>
      <c r="H2071" s="132">
        <v>285613.60388930637</v>
      </c>
      <c r="I2071" s="132">
        <v>-0.0001</v>
      </c>
      <c r="J2071" s="132">
        <v>-0.0001</v>
      </c>
    </row>
    <row r="2072" spans="1:8" ht="12.75">
      <c r="A2072" s="131">
        <v>38375.138865740744</v>
      </c>
      <c r="C2072" s="155" t="s">
        <v>803</v>
      </c>
      <c r="D2072" s="132">
        <v>11570.662608359315</v>
      </c>
      <c r="F2072" s="132">
        <v>274.5716360537741</v>
      </c>
      <c r="G2072" s="132">
        <v>72.29857075581323</v>
      </c>
      <c r="H2072" s="132">
        <v>11570.662608359315</v>
      </c>
    </row>
    <row r="2074" spans="3:8" ht="12.75">
      <c r="C2074" s="155" t="s">
        <v>804</v>
      </c>
      <c r="D2074" s="132">
        <v>3.869465182530468</v>
      </c>
      <c r="F2074" s="132">
        <v>1.9075201948968268</v>
      </c>
      <c r="G2074" s="132">
        <v>0.5817237823989265</v>
      </c>
      <c r="H2074" s="132">
        <v>4.05115948638206</v>
      </c>
    </row>
    <row r="2075" spans="1:10" ht="12.75">
      <c r="A2075" s="149" t="s">
        <v>793</v>
      </c>
      <c r="C2075" s="150" t="s">
        <v>794</v>
      </c>
      <c r="D2075" s="150" t="s">
        <v>795</v>
      </c>
      <c r="F2075" s="150" t="s">
        <v>796</v>
      </c>
      <c r="G2075" s="150" t="s">
        <v>797</v>
      </c>
      <c r="H2075" s="150" t="s">
        <v>798</v>
      </c>
      <c r="I2075" s="151" t="s">
        <v>799</v>
      </c>
      <c r="J2075" s="150" t="s">
        <v>800</v>
      </c>
    </row>
    <row r="2076" spans="1:8" ht="12.75">
      <c r="A2076" s="152" t="s">
        <v>631</v>
      </c>
      <c r="C2076" s="153">
        <v>259.9399999999441</v>
      </c>
      <c r="D2076" s="132">
        <v>2484582.6565475464</v>
      </c>
      <c r="F2076" s="132">
        <v>24750</v>
      </c>
      <c r="G2076" s="132">
        <v>21250</v>
      </c>
      <c r="H2076" s="154" t="s">
        <v>15</v>
      </c>
    </row>
    <row r="2078" spans="4:8" ht="12.75">
      <c r="D2078" s="132">
        <v>2491318.97240448</v>
      </c>
      <c r="F2078" s="132">
        <v>24800</v>
      </c>
      <c r="G2078" s="132">
        <v>21150</v>
      </c>
      <c r="H2078" s="154" t="s">
        <v>16</v>
      </c>
    </row>
    <row r="2080" spans="4:8" ht="12.75">
      <c r="D2080" s="132">
        <v>2548723.876094818</v>
      </c>
      <c r="F2080" s="132">
        <v>25050</v>
      </c>
      <c r="G2080" s="132">
        <v>21275</v>
      </c>
      <c r="H2080" s="154" t="s">
        <v>17</v>
      </c>
    </row>
    <row r="2082" spans="1:10" ht="12.75">
      <c r="A2082" s="149" t="s">
        <v>801</v>
      </c>
      <c r="C2082" s="155" t="s">
        <v>802</v>
      </c>
      <c r="D2082" s="132">
        <v>2508208.5016822815</v>
      </c>
      <c r="F2082" s="132">
        <v>24866.666666666664</v>
      </c>
      <c r="G2082" s="132">
        <v>21225</v>
      </c>
      <c r="H2082" s="132">
        <v>2485144.2760930564</v>
      </c>
      <c r="I2082" s="132">
        <v>-0.0001</v>
      </c>
      <c r="J2082" s="132">
        <v>-0.0001</v>
      </c>
    </row>
    <row r="2083" spans="1:8" ht="12.75">
      <c r="A2083" s="131">
        <v>38375.13964120371</v>
      </c>
      <c r="C2083" s="155" t="s">
        <v>803</v>
      </c>
      <c r="D2083" s="132">
        <v>35248.633458216034</v>
      </c>
      <c r="F2083" s="132">
        <v>160.7275126832159</v>
      </c>
      <c r="G2083" s="132">
        <v>66.14378277661476</v>
      </c>
      <c r="H2083" s="132">
        <v>35248.633458216034</v>
      </c>
    </row>
    <row r="2085" spans="3:8" ht="12.75">
      <c r="C2085" s="155" t="s">
        <v>804</v>
      </c>
      <c r="D2085" s="132">
        <v>1.4053310733367825</v>
      </c>
      <c r="F2085" s="132">
        <v>0.646357289610788</v>
      </c>
      <c r="G2085" s="132">
        <v>0.31163148540218966</v>
      </c>
      <c r="H2085" s="132">
        <v>1.418373725715076</v>
      </c>
    </row>
    <row r="2086" spans="1:10" ht="12.75">
      <c r="A2086" s="149" t="s">
        <v>793</v>
      </c>
      <c r="C2086" s="150" t="s">
        <v>794</v>
      </c>
      <c r="D2086" s="150" t="s">
        <v>795</v>
      </c>
      <c r="F2086" s="150" t="s">
        <v>796</v>
      </c>
      <c r="G2086" s="150" t="s">
        <v>797</v>
      </c>
      <c r="H2086" s="150" t="s">
        <v>798</v>
      </c>
      <c r="I2086" s="151" t="s">
        <v>799</v>
      </c>
      <c r="J2086" s="150" t="s">
        <v>800</v>
      </c>
    </row>
    <row r="2087" spans="1:8" ht="12.75">
      <c r="A2087" s="152" t="s">
        <v>633</v>
      </c>
      <c r="C2087" s="153">
        <v>285.2129999999888</v>
      </c>
      <c r="D2087" s="132">
        <v>2104362.895767212</v>
      </c>
      <c r="F2087" s="132">
        <v>17600</v>
      </c>
      <c r="G2087" s="132">
        <v>15400</v>
      </c>
      <c r="H2087" s="154" t="s">
        <v>18</v>
      </c>
    </row>
    <row r="2089" spans="4:8" ht="12.75">
      <c r="D2089" s="132">
        <v>2104446.0410194397</v>
      </c>
      <c r="F2089" s="132">
        <v>17625</v>
      </c>
      <c r="G2089" s="132">
        <v>15100</v>
      </c>
      <c r="H2089" s="154" t="s">
        <v>19</v>
      </c>
    </row>
    <row r="2091" spans="4:8" ht="12.75">
      <c r="D2091" s="132">
        <v>2214293.176006317</v>
      </c>
      <c r="F2091" s="132">
        <v>17325</v>
      </c>
      <c r="G2091" s="132">
        <v>15275</v>
      </c>
      <c r="H2091" s="154" t="s">
        <v>20</v>
      </c>
    </row>
    <row r="2093" spans="1:10" ht="12.75">
      <c r="A2093" s="149" t="s">
        <v>801</v>
      </c>
      <c r="C2093" s="155" t="s">
        <v>802</v>
      </c>
      <c r="D2093" s="132">
        <v>2141034.0375976562</v>
      </c>
      <c r="F2093" s="132">
        <v>17516.666666666668</v>
      </c>
      <c r="G2093" s="132">
        <v>15258.333333333332</v>
      </c>
      <c r="H2093" s="132">
        <v>2124765.902725238</v>
      </c>
      <c r="I2093" s="132">
        <v>-0.0001</v>
      </c>
      <c r="J2093" s="132">
        <v>-0.0001</v>
      </c>
    </row>
    <row r="2094" spans="1:8" ht="12.75">
      <c r="A2094" s="131">
        <v>38375.14042824074</v>
      </c>
      <c r="C2094" s="155" t="s">
        <v>803</v>
      </c>
      <c r="D2094" s="132">
        <v>63444.28854175265</v>
      </c>
      <c r="F2094" s="132">
        <v>166.45820296198482</v>
      </c>
      <c r="G2094" s="132">
        <v>150.6928443335427</v>
      </c>
      <c r="H2094" s="132">
        <v>63444.28854175265</v>
      </c>
    </row>
    <row r="2096" spans="3:8" ht="12.75">
      <c r="C2096" s="155" t="s">
        <v>804</v>
      </c>
      <c r="D2096" s="132">
        <v>2.963254550261153</v>
      </c>
      <c r="F2096" s="132">
        <v>0.9502846981654699</v>
      </c>
      <c r="G2096" s="132">
        <v>0.9876101212465936</v>
      </c>
      <c r="H2096" s="132">
        <v>2.9859425200855596</v>
      </c>
    </row>
    <row r="2097" spans="1:10" ht="12.75">
      <c r="A2097" s="149" t="s">
        <v>793</v>
      </c>
      <c r="C2097" s="150" t="s">
        <v>794</v>
      </c>
      <c r="D2097" s="150" t="s">
        <v>795</v>
      </c>
      <c r="F2097" s="150" t="s">
        <v>796</v>
      </c>
      <c r="G2097" s="150" t="s">
        <v>797</v>
      </c>
      <c r="H2097" s="150" t="s">
        <v>798</v>
      </c>
      <c r="I2097" s="151" t="s">
        <v>799</v>
      </c>
      <c r="J2097" s="150" t="s">
        <v>800</v>
      </c>
    </row>
    <row r="2098" spans="1:8" ht="12.75">
      <c r="A2098" s="152" t="s">
        <v>629</v>
      </c>
      <c r="C2098" s="153">
        <v>288.1579999998212</v>
      </c>
      <c r="D2098" s="132">
        <v>422695.11290693283</v>
      </c>
      <c r="F2098" s="132">
        <v>5150</v>
      </c>
      <c r="G2098" s="132">
        <v>4470</v>
      </c>
      <c r="H2098" s="154" t="s">
        <v>21</v>
      </c>
    </row>
    <row r="2100" spans="4:8" ht="12.75">
      <c r="D2100" s="132">
        <v>401788.11305856705</v>
      </c>
      <c r="F2100" s="132">
        <v>5150</v>
      </c>
      <c r="G2100" s="132">
        <v>4470</v>
      </c>
      <c r="H2100" s="154" t="s">
        <v>22</v>
      </c>
    </row>
    <row r="2102" spans="4:8" ht="12.75">
      <c r="D2102" s="132">
        <v>446027.3337097168</v>
      </c>
      <c r="F2102" s="132">
        <v>5150</v>
      </c>
      <c r="G2102" s="132">
        <v>4470</v>
      </c>
      <c r="H2102" s="154" t="s">
        <v>23</v>
      </c>
    </row>
    <row r="2104" spans="1:10" ht="12.75">
      <c r="A2104" s="149" t="s">
        <v>801</v>
      </c>
      <c r="C2104" s="155" t="s">
        <v>802</v>
      </c>
      <c r="D2104" s="132">
        <v>423503.5198917389</v>
      </c>
      <c r="F2104" s="132">
        <v>5150</v>
      </c>
      <c r="G2104" s="132">
        <v>4470</v>
      </c>
      <c r="H2104" s="132">
        <v>418698.78537846456</v>
      </c>
      <c r="I2104" s="132">
        <v>-0.0001</v>
      </c>
      <c r="J2104" s="132">
        <v>-0.0001</v>
      </c>
    </row>
    <row r="2105" spans="1:8" ht="12.75">
      <c r="A2105" s="131">
        <v>38375.14096064815</v>
      </c>
      <c r="C2105" s="155" t="s">
        <v>803</v>
      </c>
      <c r="D2105" s="132">
        <v>22130.68689275261</v>
      </c>
      <c r="H2105" s="132">
        <v>22130.68689275261</v>
      </c>
    </row>
    <row r="2107" spans="3:8" ht="12.75">
      <c r="C2107" s="155" t="s">
        <v>804</v>
      </c>
      <c r="D2107" s="132">
        <v>5.225620532837585</v>
      </c>
      <c r="F2107" s="132">
        <v>0</v>
      </c>
      <c r="G2107" s="132">
        <v>0</v>
      </c>
      <c r="H2107" s="132">
        <v>5.2855865996240095</v>
      </c>
    </row>
    <row r="2108" spans="1:10" ht="12.75">
      <c r="A2108" s="149" t="s">
        <v>793</v>
      </c>
      <c r="C2108" s="150" t="s">
        <v>794</v>
      </c>
      <c r="D2108" s="150" t="s">
        <v>795</v>
      </c>
      <c r="F2108" s="150" t="s">
        <v>796</v>
      </c>
      <c r="G2108" s="150" t="s">
        <v>797</v>
      </c>
      <c r="H2108" s="150" t="s">
        <v>798</v>
      </c>
      <c r="I2108" s="151" t="s">
        <v>799</v>
      </c>
      <c r="J2108" s="150" t="s">
        <v>800</v>
      </c>
    </row>
    <row r="2109" spans="1:8" ht="12.75">
      <c r="A2109" s="152" t="s">
        <v>630</v>
      </c>
      <c r="C2109" s="153">
        <v>334.94100000010803</v>
      </c>
      <c r="D2109" s="132">
        <v>140875.5826508999</v>
      </c>
      <c r="F2109" s="132">
        <v>32600</v>
      </c>
      <c r="H2109" s="154" t="s">
        <v>24</v>
      </c>
    </row>
    <row r="2111" spans="4:8" ht="12.75">
      <c r="D2111" s="132">
        <v>135259.9198293686</v>
      </c>
      <c r="F2111" s="132">
        <v>32700</v>
      </c>
      <c r="H2111" s="154" t="s">
        <v>25</v>
      </c>
    </row>
    <row r="2113" spans="4:8" ht="12.75">
      <c r="D2113" s="132">
        <v>139950.28696465492</v>
      </c>
      <c r="F2113" s="132">
        <v>32900</v>
      </c>
      <c r="H2113" s="154" t="s">
        <v>26</v>
      </c>
    </row>
    <row r="2115" spans="1:10" ht="12.75">
      <c r="A2115" s="149" t="s">
        <v>801</v>
      </c>
      <c r="C2115" s="155" t="s">
        <v>802</v>
      </c>
      <c r="D2115" s="132">
        <v>138695.2631483078</v>
      </c>
      <c r="F2115" s="132">
        <v>32733.333333333336</v>
      </c>
      <c r="H2115" s="132">
        <v>105961.92981497446</v>
      </c>
      <c r="I2115" s="132">
        <v>-0.0001</v>
      </c>
      <c r="J2115" s="132">
        <v>-0.0001</v>
      </c>
    </row>
    <row r="2116" spans="1:8" ht="12.75">
      <c r="A2116" s="131">
        <v>38375.14150462963</v>
      </c>
      <c r="C2116" s="155" t="s">
        <v>803</v>
      </c>
      <c r="D2116" s="132">
        <v>3010.8521743823744</v>
      </c>
      <c r="F2116" s="132">
        <v>152.7525231651947</v>
      </c>
      <c r="H2116" s="132">
        <v>3010.8521743823744</v>
      </c>
    </row>
    <row r="2118" spans="3:8" ht="12.75">
      <c r="C2118" s="155" t="s">
        <v>804</v>
      </c>
      <c r="D2118" s="132">
        <v>2.1708399450980886</v>
      </c>
      <c r="F2118" s="132">
        <v>0.46665740274499407</v>
      </c>
      <c r="H2118" s="132">
        <v>2.8414470929698785</v>
      </c>
    </row>
    <row r="2119" spans="1:10" ht="12.75">
      <c r="A2119" s="149" t="s">
        <v>793</v>
      </c>
      <c r="C2119" s="150" t="s">
        <v>794</v>
      </c>
      <c r="D2119" s="150" t="s">
        <v>795</v>
      </c>
      <c r="F2119" s="150" t="s">
        <v>796</v>
      </c>
      <c r="G2119" s="150" t="s">
        <v>797</v>
      </c>
      <c r="H2119" s="150" t="s">
        <v>798</v>
      </c>
      <c r="I2119" s="151" t="s">
        <v>799</v>
      </c>
      <c r="J2119" s="150" t="s">
        <v>800</v>
      </c>
    </row>
    <row r="2120" spans="1:8" ht="12.75">
      <c r="A2120" s="152" t="s">
        <v>634</v>
      </c>
      <c r="C2120" s="153">
        <v>393.36599999992177</v>
      </c>
      <c r="D2120" s="132">
        <v>4313885.819343567</v>
      </c>
      <c r="F2120" s="132">
        <v>16700</v>
      </c>
      <c r="G2120" s="132">
        <v>14900</v>
      </c>
      <c r="H2120" s="154" t="s">
        <v>27</v>
      </c>
    </row>
    <row r="2122" spans="4:8" ht="12.75">
      <c r="D2122" s="132">
        <v>4213497.669631958</v>
      </c>
      <c r="F2122" s="132">
        <v>17600</v>
      </c>
      <c r="G2122" s="132">
        <v>14300</v>
      </c>
      <c r="H2122" s="154" t="s">
        <v>28</v>
      </c>
    </row>
    <row r="2124" spans="4:8" ht="12.75">
      <c r="D2124" s="132">
        <v>4128443.9087409973</v>
      </c>
      <c r="F2124" s="132">
        <v>18600</v>
      </c>
      <c r="G2124" s="132">
        <v>14500</v>
      </c>
      <c r="H2124" s="154" t="s">
        <v>29</v>
      </c>
    </row>
    <row r="2126" spans="1:10" ht="12.75">
      <c r="A2126" s="149" t="s">
        <v>801</v>
      </c>
      <c r="C2126" s="155" t="s">
        <v>802</v>
      </c>
      <c r="D2126" s="132">
        <v>4218609.132572174</v>
      </c>
      <c r="F2126" s="132">
        <v>17633.333333333332</v>
      </c>
      <c r="G2126" s="132">
        <v>14566.666666666668</v>
      </c>
      <c r="H2126" s="132">
        <v>4202509.132572174</v>
      </c>
      <c r="I2126" s="132">
        <v>-0.0001</v>
      </c>
      <c r="J2126" s="132">
        <v>-0.0001</v>
      </c>
    </row>
    <row r="2127" spans="1:8" ht="12.75">
      <c r="A2127" s="131">
        <v>38375.142060185186</v>
      </c>
      <c r="C2127" s="155" t="s">
        <v>803</v>
      </c>
      <c r="D2127" s="132">
        <v>92826.56323501014</v>
      </c>
      <c r="F2127" s="132">
        <v>950.4384952922169</v>
      </c>
      <c r="G2127" s="132">
        <v>305.5050463303894</v>
      </c>
      <c r="H2127" s="132">
        <v>92826.56323501014</v>
      </c>
    </row>
    <row r="2129" spans="3:8" ht="12.75">
      <c r="C2129" s="155" t="s">
        <v>804</v>
      </c>
      <c r="D2129" s="132">
        <v>2.200406824094932</v>
      </c>
      <c r="F2129" s="132">
        <v>5.390010370277223</v>
      </c>
      <c r="G2129" s="132">
        <v>2.097288647577044</v>
      </c>
      <c r="H2129" s="132">
        <v>2.2088366808187043</v>
      </c>
    </row>
    <row r="2130" spans="1:10" ht="12.75">
      <c r="A2130" s="149" t="s">
        <v>793</v>
      </c>
      <c r="C2130" s="150" t="s">
        <v>794</v>
      </c>
      <c r="D2130" s="150" t="s">
        <v>795</v>
      </c>
      <c r="F2130" s="150" t="s">
        <v>796</v>
      </c>
      <c r="G2130" s="150" t="s">
        <v>797</v>
      </c>
      <c r="H2130" s="150" t="s">
        <v>798</v>
      </c>
      <c r="I2130" s="151" t="s">
        <v>799</v>
      </c>
      <c r="J2130" s="150" t="s">
        <v>800</v>
      </c>
    </row>
    <row r="2131" spans="1:8" ht="12.75">
      <c r="A2131" s="152" t="s">
        <v>628</v>
      </c>
      <c r="C2131" s="153">
        <v>396.15199999976903</v>
      </c>
      <c r="D2131" s="132">
        <v>4543505.94581604</v>
      </c>
      <c r="F2131" s="132">
        <v>108900</v>
      </c>
      <c r="G2131" s="132">
        <v>107500</v>
      </c>
      <c r="H2131" s="154" t="s">
        <v>30</v>
      </c>
    </row>
    <row r="2133" spans="4:8" ht="12.75">
      <c r="D2133" s="132">
        <v>4442765.1365356445</v>
      </c>
      <c r="F2133" s="132">
        <v>108100</v>
      </c>
      <c r="G2133" s="132">
        <v>106900</v>
      </c>
      <c r="H2133" s="154" t="s">
        <v>31</v>
      </c>
    </row>
    <row r="2135" spans="4:8" ht="12.75">
      <c r="D2135" s="132">
        <v>4588006.456825256</v>
      </c>
      <c r="F2135" s="132">
        <v>106700</v>
      </c>
      <c r="G2135" s="132">
        <v>106900</v>
      </c>
      <c r="H2135" s="154" t="s">
        <v>32</v>
      </c>
    </row>
    <row r="2137" spans="1:10" ht="12.75">
      <c r="A2137" s="149" t="s">
        <v>801</v>
      </c>
      <c r="C2137" s="155" t="s">
        <v>802</v>
      </c>
      <c r="D2137" s="132">
        <v>4524759.179725647</v>
      </c>
      <c r="F2137" s="132">
        <v>107900</v>
      </c>
      <c r="G2137" s="132">
        <v>107100</v>
      </c>
      <c r="H2137" s="132">
        <v>4417254.899107335</v>
      </c>
      <c r="I2137" s="132">
        <v>-0.0001</v>
      </c>
      <c r="J2137" s="132">
        <v>-0.0001</v>
      </c>
    </row>
    <row r="2138" spans="1:8" ht="12.75">
      <c r="A2138" s="131">
        <v>38375.14263888889</v>
      </c>
      <c r="C2138" s="155" t="s">
        <v>803</v>
      </c>
      <c r="D2138" s="132">
        <v>74413.31338544199</v>
      </c>
      <c r="F2138" s="132">
        <v>1113.5528725660045</v>
      </c>
      <c r="G2138" s="132">
        <v>346.41016151377545</v>
      </c>
      <c r="H2138" s="132">
        <v>74413.31338544199</v>
      </c>
    </row>
    <row r="2140" spans="3:8" ht="12.75">
      <c r="C2140" s="155" t="s">
        <v>804</v>
      </c>
      <c r="D2140" s="132">
        <v>1.644580637989975</v>
      </c>
      <c r="F2140" s="132">
        <v>1.032023051497687</v>
      </c>
      <c r="G2140" s="132">
        <v>0.32344552895777356</v>
      </c>
      <c r="H2140" s="132">
        <v>1.68460537336163</v>
      </c>
    </row>
    <row r="2141" spans="1:10" ht="12.75">
      <c r="A2141" s="149" t="s">
        <v>793</v>
      </c>
      <c r="C2141" s="150" t="s">
        <v>794</v>
      </c>
      <c r="D2141" s="150" t="s">
        <v>795</v>
      </c>
      <c r="F2141" s="150" t="s">
        <v>796</v>
      </c>
      <c r="G2141" s="150" t="s">
        <v>797</v>
      </c>
      <c r="H2141" s="150" t="s">
        <v>798</v>
      </c>
      <c r="I2141" s="151" t="s">
        <v>799</v>
      </c>
      <c r="J2141" s="150" t="s">
        <v>800</v>
      </c>
    </row>
    <row r="2142" spans="1:8" ht="12.75">
      <c r="A2142" s="152" t="s">
        <v>635</v>
      </c>
      <c r="C2142" s="153">
        <v>589.5920000001788</v>
      </c>
      <c r="D2142" s="132">
        <v>173611.5389187336</v>
      </c>
      <c r="F2142" s="132">
        <v>2780</v>
      </c>
      <c r="G2142" s="132">
        <v>2530</v>
      </c>
      <c r="H2142" s="154" t="s">
        <v>33</v>
      </c>
    </row>
    <row r="2144" spans="4:8" ht="12.75">
      <c r="D2144" s="132">
        <v>160568.40036273003</v>
      </c>
      <c r="F2144" s="132">
        <v>2740</v>
      </c>
      <c r="G2144" s="132">
        <v>2560</v>
      </c>
      <c r="H2144" s="154" t="s">
        <v>34</v>
      </c>
    </row>
    <row r="2146" spans="4:8" ht="12.75">
      <c r="D2146" s="132">
        <v>156073.5801153183</v>
      </c>
      <c r="F2146" s="132">
        <v>2760</v>
      </c>
      <c r="G2146" s="132">
        <v>2510</v>
      </c>
      <c r="H2146" s="154" t="s">
        <v>35</v>
      </c>
    </row>
    <row r="2148" spans="1:10" ht="12.75">
      <c r="A2148" s="149" t="s">
        <v>801</v>
      </c>
      <c r="C2148" s="155" t="s">
        <v>802</v>
      </c>
      <c r="D2148" s="132">
        <v>163417.8397989273</v>
      </c>
      <c r="F2148" s="132">
        <v>2760</v>
      </c>
      <c r="G2148" s="132">
        <v>2533.3333333333335</v>
      </c>
      <c r="H2148" s="132">
        <v>160771.17313226065</v>
      </c>
      <c r="I2148" s="132">
        <v>-0.0001</v>
      </c>
      <c r="J2148" s="132">
        <v>-0.0001</v>
      </c>
    </row>
    <row r="2149" spans="1:8" ht="12.75">
      <c r="A2149" s="131">
        <v>38375.14324074074</v>
      </c>
      <c r="C2149" s="155" t="s">
        <v>803</v>
      </c>
      <c r="D2149" s="132">
        <v>9109.581690340221</v>
      </c>
      <c r="F2149" s="132">
        <v>20</v>
      </c>
      <c r="G2149" s="132">
        <v>25.166114784235834</v>
      </c>
      <c r="H2149" s="132">
        <v>9109.581690340221</v>
      </c>
    </row>
    <row r="2151" spans="3:8" ht="12.75">
      <c r="C2151" s="155" t="s">
        <v>804</v>
      </c>
      <c r="D2151" s="132">
        <v>5.574410787432289</v>
      </c>
      <c r="F2151" s="132">
        <v>0.7246376811594203</v>
      </c>
      <c r="G2151" s="132">
        <v>0.9933992677987828</v>
      </c>
      <c r="H2151" s="132">
        <v>5.6661785274441545</v>
      </c>
    </row>
    <row r="2152" spans="1:10" ht="12.75">
      <c r="A2152" s="149" t="s">
        <v>793</v>
      </c>
      <c r="C2152" s="150" t="s">
        <v>794</v>
      </c>
      <c r="D2152" s="150" t="s">
        <v>795</v>
      </c>
      <c r="F2152" s="150" t="s">
        <v>796</v>
      </c>
      <c r="G2152" s="150" t="s">
        <v>797</v>
      </c>
      <c r="H2152" s="150" t="s">
        <v>798</v>
      </c>
      <c r="I2152" s="151" t="s">
        <v>799</v>
      </c>
      <c r="J2152" s="150" t="s">
        <v>800</v>
      </c>
    </row>
    <row r="2153" spans="1:8" ht="12.75">
      <c r="A2153" s="152" t="s">
        <v>636</v>
      </c>
      <c r="C2153" s="153">
        <v>766.4900000002235</v>
      </c>
      <c r="D2153" s="132">
        <v>4385.590095192194</v>
      </c>
      <c r="F2153" s="132">
        <v>1714.0000000018626</v>
      </c>
      <c r="G2153" s="132">
        <v>1820.0000000018626</v>
      </c>
      <c r="H2153" s="154" t="s">
        <v>36</v>
      </c>
    </row>
    <row r="2155" spans="4:8" ht="12.75">
      <c r="D2155" s="132">
        <v>4466.272833041847</v>
      </c>
      <c r="F2155" s="132">
        <v>1770.0000000018626</v>
      </c>
      <c r="G2155" s="132">
        <v>1764.0000000018626</v>
      </c>
      <c r="H2155" s="154" t="s">
        <v>37</v>
      </c>
    </row>
    <row r="2157" spans="4:8" ht="12.75">
      <c r="D2157" s="132">
        <v>4547.307729206979</v>
      </c>
      <c r="F2157" s="132">
        <v>1665</v>
      </c>
      <c r="G2157" s="132">
        <v>1765</v>
      </c>
      <c r="H2157" s="154" t="s">
        <v>38</v>
      </c>
    </row>
    <row r="2159" spans="1:10" ht="12.75">
      <c r="A2159" s="149" t="s">
        <v>801</v>
      </c>
      <c r="C2159" s="155" t="s">
        <v>802</v>
      </c>
      <c r="D2159" s="132">
        <v>4466.390219147007</v>
      </c>
      <c r="F2159" s="132">
        <v>1716.333333334575</v>
      </c>
      <c r="G2159" s="132">
        <v>1783.000000001242</v>
      </c>
      <c r="H2159" s="132">
        <v>2715.4227394709683</v>
      </c>
      <c r="I2159" s="132">
        <v>-0.0001</v>
      </c>
      <c r="J2159" s="132">
        <v>-0.0001</v>
      </c>
    </row>
    <row r="2160" spans="1:8" ht="12.75">
      <c r="A2160" s="131">
        <v>38375.143842592595</v>
      </c>
      <c r="C2160" s="155" t="s">
        <v>803</v>
      </c>
      <c r="D2160" s="132">
        <v>80.85888091270864</v>
      </c>
      <c r="F2160" s="132">
        <v>52.53887449717109</v>
      </c>
      <c r="G2160" s="132">
        <v>32.046840718444905</v>
      </c>
      <c r="H2160" s="132">
        <v>80.85888091270864</v>
      </c>
    </row>
    <row r="2162" spans="3:8" ht="12.75">
      <c r="C2162" s="155" t="s">
        <v>804</v>
      </c>
      <c r="D2162" s="132">
        <v>1.810385500265382</v>
      </c>
      <c r="F2162" s="132">
        <v>3.061111351551744</v>
      </c>
      <c r="G2162" s="132">
        <v>1.7973550599227475</v>
      </c>
      <c r="H2162" s="132">
        <v>2.9777640047480025</v>
      </c>
    </row>
    <row r="2163" spans="1:16" ht="12.75">
      <c r="A2163" s="143" t="s">
        <v>784</v>
      </c>
      <c r="B2163" s="138" t="s">
        <v>39</v>
      </c>
      <c r="D2163" s="143" t="s">
        <v>785</v>
      </c>
      <c r="E2163" s="138" t="s">
        <v>786</v>
      </c>
      <c r="F2163" s="139" t="s">
        <v>828</v>
      </c>
      <c r="G2163" s="144" t="s">
        <v>788</v>
      </c>
      <c r="H2163" s="145">
        <v>2</v>
      </c>
      <c r="I2163" s="146" t="s">
        <v>789</v>
      </c>
      <c r="J2163" s="145">
        <v>3</v>
      </c>
      <c r="K2163" s="144" t="s">
        <v>790</v>
      </c>
      <c r="L2163" s="147">
        <v>1</v>
      </c>
      <c r="M2163" s="144" t="s">
        <v>791</v>
      </c>
      <c r="N2163" s="148">
        <v>1</v>
      </c>
      <c r="O2163" s="144" t="s">
        <v>792</v>
      </c>
      <c r="P2163" s="148">
        <v>1</v>
      </c>
    </row>
    <row r="2165" spans="1:10" ht="12.75">
      <c r="A2165" s="149" t="s">
        <v>793</v>
      </c>
      <c r="C2165" s="150" t="s">
        <v>794</v>
      </c>
      <c r="D2165" s="150" t="s">
        <v>795</v>
      </c>
      <c r="F2165" s="150" t="s">
        <v>796</v>
      </c>
      <c r="G2165" s="150" t="s">
        <v>797</v>
      </c>
      <c r="H2165" s="150" t="s">
        <v>798</v>
      </c>
      <c r="I2165" s="151" t="s">
        <v>799</v>
      </c>
      <c r="J2165" s="150" t="s">
        <v>800</v>
      </c>
    </row>
    <row r="2166" spans="1:8" ht="12.75">
      <c r="A2166" s="152" t="s">
        <v>765</v>
      </c>
      <c r="C2166" s="153">
        <v>178.2290000000503</v>
      </c>
      <c r="D2166" s="132">
        <v>891.2650468153879</v>
      </c>
      <c r="F2166" s="132">
        <v>497</v>
      </c>
      <c r="G2166" s="132">
        <v>538</v>
      </c>
      <c r="H2166" s="154" t="s">
        <v>40</v>
      </c>
    </row>
    <row r="2168" spans="4:8" ht="12.75">
      <c r="D2168" s="132">
        <v>849.4490990005434</v>
      </c>
      <c r="F2168" s="132">
        <v>569</v>
      </c>
      <c r="G2168" s="132">
        <v>616</v>
      </c>
      <c r="H2168" s="154" t="s">
        <v>41</v>
      </c>
    </row>
    <row r="2170" spans="4:8" ht="12.75">
      <c r="D2170" s="132">
        <v>894.9547142349184</v>
      </c>
      <c r="F2170" s="132">
        <v>493</v>
      </c>
      <c r="G2170" s="132">
        <v>540</v>
      </c>
      <c r="H2170" s="154" t="s">
        <v>42</v>
      </c>
    </row>
    <row r="2172" spans="1:8" ht="12.75">
      <c r="A2172" s="149" t="s">
        <v>801</v>
      </c>
      <c r="C2172" s="155" t="s">
        <v>802</v>
      </c>
      <c r="D2172" s="132">
        <v>878.5562866836165</v>
      </c>
      <c r="F2172" s="132">
        <v>519.6666666666666</v>
      </c>
      <c r="G2172" s="132">
        <v>564.6666666666666</v>
      </c>
      <c r="H2172" s="132">
        <v>333.19396784303683</v>
      </c>
    </row>
    <row r="2173" spans="1:8" ht="12.75">
      <c r="A2173" s="131">
        <v>38375.14618055556</v>
      </c>
      <c r="C2173" s="155" t="s">
        <v>803</v>
      </c>
      <c r="D2173" s="132">
        <v>25.274981553501426</v>
      </c>
      <c r="F2173" s="132">
        <v>42.770706486254504</v>
      </c>
      <c r="G2173" s="132">
        <v>44.467216388406115</v>
      </c>
      <c r="H2173" s="132">
        <v>25.274981553501426</v>
      </c>
    </row>
    <row r="2175" spans="3:8" ht="12.75">
      <c r="C2175" s="155" t="s">
        <v>804</v>
      </c>
      <c r="D2175" s="132">
        <v>2.8768767507099278</v>
      </c>
      <c r="F2175" s="132">
        <v>8.23041176772056</v>
      </c>
      <c r="G2175" s="132">
        <v>7.874949773625642</v>
      </c>
      <c r="H2175" s="132">
        <v>7.5856660062369805</v>
      </c>
    </row>
    <row r="2176" spans="1:10" ht="12.75">
      <c r="A2176" s="149" t="s">
        <v>793</v>
      </c>
      <c r="C2176" s="150" t="s">
        <v>794</v>
      </c>
      <c r="D2176" s="150" t="s">
        <v>795</v>
      </c>
      <c r="F2176" s="150" t="s">
        <v>796</v>
      </c>
      <c r="G2176" s="150" t="s">
        <v>797</v>
      </c>
      <c r="H2176" s="150" t="s">
        <v>798</v>
      </c>
      <c r="I2176" s="151" t="s">
        <v>799</v>
      </c>
      <c r="J2176" s="150" t="s">
        <v>800</v>
      </c>
    </row>
    <row r="2177" spans="1:8" ht="12.75">
      <c r="A2177" s="152" t="s">
        <v>629</v>
      </c>
      <c r="C2177" s="153">
        <v>212.41200000001118</v>
      </c>
      <c r="D2177" s="132">
        <v>482049.99676275253</v>
      </c>
      <c r="F2177" s="132">
        <v>4510</v>
      </c>
      <c r="G2177" s="132">
        <v>3959.9999999962747</v>
      </c>
      <c r="H2177" s="154" t="s">
        <v>43</v>
      </c>
    </row>
    <row r="2179" spans="4:8" ht="12.75">
      <c r="D2179" s="132">
        <v>468542.8785505295</v>
      </c>
      <c r="F2179" s="132">
        <v>4510</v>
      </c>
      <c r="G2179" s="132">
        <v>3959.9999999962747</v>
      </c>
      <c r="H2179" s="154" t="s">
        <v>44</v>
      </c>
    </row>
    <row r="2181" spans="4:8" ht="12.75">
      <c r="D2181" s="132">
        <v>470378.53454351425</v>
      </c>
      <c r="F2181" s="132">
        <v>4510</v>
      </c>
      <c r="G2181" s="132">
        <v>3959.9999999962747</v>
      </c>
      <c r="H2181" s="154" t="s">
        <v>45</v>
      </c>
    </row>
    <row r="2183" spans="1:10" ht="12.75">
      <c r="A2183" s="149" t="s">
        <v>801</v>
      </c>
      <c r="C2183" s="155" t="s">
        <v>802</v>
      </c>
      <c r="D2183" s="132">
        <v>473657.1366189321</v>
      </c>
      <c r="F2183" s="132">
        <v>4510</v>
      </c>
      <c r="G2183" s="132">
        <v>3959.9999999962747</v>
      </c>
      <c r="H2183" s="132">
        <v>469409.5041101</v>
      </c>
      <c r="I2183" s="132">
        <v>-0.0001</v>
      </c>
      <c r="J2183" s="132">
        <v>-0.0001</v>
      </c>
    </row>
    <row r="2184" spans="1:8" ht="12.75">
      <c r="A2184" s="131">
        <v>38375.146678240744</v>
      </c>
      <c r="C2184" s="155" t="s">
        <v>803</v>
      </c>
      <c r="D2184" s="132">
        <v>7326.150713468727</v>
      </c>
      <c r="G2184" s="132">
        <v>5.638186222554939E-05</v>
      </c>
      <c r="H2184" s="132">
        <v>7326.150713468727</v>
      </c>
    </row>
    <row r="2186" spans="3:8" ht="12.75">
      <c r="C2186" s="155" t="s">
        <v>804</v>
      </c>
      <c r="D2186" s="132">
        <v>1.5467202216701283</v>
      </c>
      <c r="F2186" s="132">
        <v>0</v>
      </c>
      <c r="G2186" s="132">
        <v>1.4237843996364246E-06</v>
      </c>
      <c r="H2186" s="132">
        <v>1.5607163147149188</v>
      </c>
    </row>
    <row r="2187" spans="1:10" ht="12.75">
      <c r="A2187" s="149" t="s">
        <v>793</v>
      </c>
      <c r="C2187" s="150" t="s">
        <v>794</v>
      </c>
      <c r="D2187" s="150" t="s">
        <v>795</v>
      </c>
      <c r="F2187" s="150" t="s">
        <v>796</v>
      </c>
      <c r="G2187" s="150" t="s">
        <v>797</v>
      </c>
      <c r="H2187" s="150" t="s">
        <v>798</v>
      </c>
      <c r="I2187" s="151" t="s">
        <v>799</v>
      </c>
      <c r="J2187" s="150" t="s">
        <v>800</v>
      </c>
    </row>
    <row r="2188" spans="1:8" ht="12.75">
      <c r="A2188" s="152" t="s">
        <v>629</v>
      </c>
      <c r="C2188" s="153">
        <v>251.61100000003353</v>
      </c>
      <c r="D2188" s="132">
        <v>4886565.611961365</v>
      </c>
      <c r="F2188" s="132">
        <v>35500</v>
      </c>
      <c r="G2188" s="132">
        <v>29200</v>
      </c>
      <c r="H2188" s="154" t="s">
        <v>46</v>
      </c>
    </row>
    <row r="2190" spans="4:8" ht="12.75">
      <c r="D2190" s="132">
        <v>5028588.845359802</v>
      </c>
      <c r="F2190" s="132">
        <v>34100</v>
      </c>
      <c r="G2190" s="132">
        <v>29700</v>
      </c>
      <c r="H2190" s="154" t="s">
        <v>47</v>
      </c>
    </row>
    <row r="2192" spans="4:8" ht="12.75">
      <c r="D2192" s="132">
        <v>4995656.443740845</v>
      </c>
      <c r="F2192" s="132">
        <v>34400</v>
      </c>
      <c r="G2192" s="132">
        <v>29500</v>
      </c>
      <c r="H2192" s="154" t="s">
        <v>48</v>
      </c>
    </row>
    <row r="2194" spans="1:10" ht="12.75">
      <c r="A2194" s="149" t="s">
        <v>801</v>
      </c>
      <c r="C2194" s="155" t="s">
        <v>802</v>
      </c>
      <c r="D2194" s="132">
        <v>4970270.300354004</v>
      </c>
      <c r="F2194" s="132">
        <v>34666.666666666664</v>
      </c>
      <c r="G2194" s="132">
        <v>29466.666666666664</v>
      </c>
      <c r="H2194" s="132">
        <v>4938229.263479232</v>
      </c>
      <c r="I2194" s="132">
        <v>-0.0001</v>
      </c>
      <c r="J2194" s="132">
        <v>-0.0001</v>
      </c>
    </row>
    <row r="2195" spans="1:8" ht="12.75">
      <c r="A2195" s="131">
        <v>38375.147256944445</v>
      </c>
      <c r="C2195" s="155" t="s">
        <v>803</v>
      </c>
      <c r="D2195" s="132">
        <v>74337.0157679201</v>
      </c>
      <c r="F2195" s="132">
        <v>737.1114795831994</v>
      </c>
      <c r="G2195" s="132">
        <v>251.66114784235833</v>
      </c>
      <c r="H2195" s="132">
        <v>74337.0157679201</v>
      </c>
    </row>
    <row r="2197" spans="3:8" ht="12.75">
      <c r="C2197" s="155" t="s">
        <v>804</v>
      </c>
      <c r="D2197" s="132">
        <v>1.4956332608837288</v>
      </c>
      <c r="F2197" s="132">
        <v>2.1262831141823058</v>
      </c>
      <c r="G2197" s="132">
        <v>0.854053669148275</v>
      </c>
      <c r="H2197" s="132">
        <v>1.505337476282863</v>
      </c>
    </row>
    <row r="2198" spans="1:10" ht="12.75">
      <c r="A2198" s="149" t="s">
        <v>793</v>
      </c>
      <c r="C2198" s="150" t="s">
        <v>794</v>
      </c>
      <c r="D2198" s="150" t="s">
        <v>795</v>
      </c>
      <c r="F2198" s="150" t="s">
        <v>796</v>
      </c>
      <c r="G2198" s="150" t="s">
        <v>797</v>
      </c>
      <c r="H2198" s="150" t="s">
        <v>798</v>
      </c>
      <c r="I2198" s="151" t="s">
        <v>799</v>
      </c>
      <c r="J2198" s="150" t="s">
        <v>800</v>
      </c>
    </row>
    <row r="2199" spans="1:8" ht="12.75">
      <c r="A2199" s="152" t="s">
        <v>632</v>
      </c>
      <c r="C2199" s="153">
        <v>257.6099999998696</v>
      </c>
      <c r="D2199" s="132">
        <v>466313.26123714447</v>
      </c>
      <c r="F2199" s="132">
        <v>16887.5</v>
      </c>
      <c r="G2199" s="132">
        <v>13717.5</v>
      </c>
      <c r="H2199" s="154" t="s">
        <v>49</v>
      </c>
    </row>
    <row r="2201" spans="4:8" ht="12.75">
      <c r="D2201" s="132">
        <v>463442.01408720016</v>
      </c>
      <c r="F2201" s="132">
        <v>16167.5</v>
      </c>
      <c r="G2201" s="132">
        <v>13377.499999985099</v>
      </c>
      <c r="H2201" s="154" t="s">
        <v>50</v>
      </c>
    </row>
    <row r="2203" spans="4:8" ht="12.75">
      <c r="D2203" s="132">
        <v>468060.2892231941</v>
      </c>
      <c r="F2203" s="132">
        <v>16410</v>
      </c>
      <c r="G2203" s="132">
        <v>13885.000000014901</v>
      </c>
      <c r="H2203" s="154" t="s">
        <v>51</v>
      </c>
    </row>
    <row r="2205" spans="1:10" ht="12.75">
      <c r="A2205" s="149" t="s">
        <v>801</v>
      </c>
      <c r="C2205" s="155" t="s">
        <v>802</v>
      </c>
      <c r="D2205" s="132">
        <v>465938.52151584625</v>
      </c>
      <c r="F2205" s="132">
        <v>16488.333333333332</v>
      </c>
      <c r="G2205" s="132">
        <v>13660</v>
      </c>
      <c r="H2205" s="132">
        <v>450864.3548491796</v>
      </c>
      <c r="I2205" s="132">
        <v>-0.0001</v>
      </c>
      <c r="J2205" s="132">
        <v>-0.0001</v>
      </c>
    </row>
    <row r="2206" spans="1:8" ht="12.75">
      <c r="A2206" s="131">
        <v>38375.14800925926</v>
      </c>
      <c r="C2206" s="155" t="s">
        <v>803</v>
      </c>
      <c r="D2206" s="132">
        <v>2331.8316195598613</v>
      </c>
      <c r="F2206" s="132">
        <v>366.33602516451117</v>
      </c>
      <c r="G2206" s="132">
        <v>258.5899263458027</v>
      </c>
      <c r="H2206" s="132">
        <v>2331.8316195598613</v>
      </c>
    </row>
    <row r="2208" spans="3:8" ht="12.75">
      <c r="C2208" s="155" t="s">
        <v>804</v>
      </c>
      <c r="D2208" s="132">
        <v>0.5004590760115029</v>
      </c>
      <c r="F2208" s="132">
        <v>2.2217892964591806</v>
      </c>
      <c r="G2208" s="132">
        <v>1.893044848797971</v>
      </c>
      <c r="H2208" s="132">
        <v>0.5171913890464664</v>
      </c>
    </row>
    <row r="2209" spans="1:10" ht="12.75">
      <c r="A2209" s="149" t="s">
        <v>793</v>
      </c>
      <c r="C2209" s="150" t="s">
        <v>794</v>
      </c>
      <c r="D2209" s="150" t="s">
        <v>795</v>
      </c>
      <c r="F2209" s="150" t="s">
        <v>796</v>
      </c>
      <c r="G2209" s="150" t="s">
        <v>797</v>
      </c>
      <c r="H2209" s="150" t="s">
        <v>798</v>
      </c>
      <c r="I2209" s="151" t="s">
        <v>799</v>
      </c>
      <c r="J2209" s="150" t="s">
        <v>800</v>
      </c>
    </row>
    <row r="2210" spans="1:8" ht="12.75">
      <c r="A2210" s="152" t="s">
        <v>631</v>
      </c>
      <c r="C2210" s="153">
        <v>259.9399999999441</v>
      </c>
      <c r="D2210" s="132">
        <v>4726542.954292297</v>
      </c>
      <c r="F2210" s="132">
        <v>31050</v>
      </c>
      <c r="G2210" s="132">
        <v>26375</v>
      </c>
      <c r="H2210" s="154" t="s">
        <v>52</v>
      </c>
    </row>
    <row r="2212" spans="4:8" ht="12.75">
      <c r="D2212" s="132">
        <v>4769114.229576111</v>
      </c>
      <c r="F2212" s="132">
        <v>31650</v>
      </c>
      <c r="G2212" s="132">
        <v>26575</v>
      </c>
      <c r="H2212" s="154" t="s">
        <v>53</v>
      </c>
    </row>
    <row r="2214" spans="4:8" ht="12.75">
      <c r="D2214" s="132">
        <v>4499392.771179199</v>
      </c>
      <c r="F2214" s="132">
        <v>31975</v>
      </c>
      <c r="G2214" s="132">
        <v>26550</v>
      </c>
      <c r="H2214" s="154" t="s">
        <v>54</v>
      </c>
    </row>
    <row r="2216" spans="1:10" ht="12.75">
      <c r="A2216" s="149" t="s">
        <v>801</v>
      </c>
      <c r="C2216" s="155" t="s">
        <v>802</v>
      </c>
      <c r="D2216" s="132">
        <v>4665016.651682536</v>
      </c>
      <c r="F2216" s="132">
        <v>31558.333333333336</v>
      </c>
      <c r="G2216" s="132">
        <v>26500</v>
      </c>
      <c r="H2216" s="132">
        <v>4635961.937877822</v>
      </c>
      <c r="I2216" s="132">
        <v>-0.0001</v>
      </c>
      <c r="J2216" s="132">
        <v>-0.0001</v>
      </c>
    </row>
    <row r="2217" spans="1:8" ht="12.75">
      <c r="A2217" s="131">
        <v>38375.14879629629</v>
      </c>
      <c r="C2217" s="155" t="s">
        <v>803</v>
      </c>
      <c r="D2217" s="132">
        <v>145005.278230001</v>
      </c>
      <c r="F2217" s="132">
        <v>469.26360751003625</v>
      </c>
      <c r="G2217" s="132">
        <v>108.97247358851683</v>
      </c>
      <c r="H2217" s="132">
        <v>145005.278230001</v>
      </c>
    </row>
    <row r="2219" spans="3:8" ht="12.75">
      <c r="C2219" s="155" t="s">
        <v>804</v>
      </c>
      <c r="D2219" s="132">
        <v>3.108354997569019</v>
      </c>
      <c r="F2219" s="132">
        <v>1.486972086115774</v>
      </c>
      <c r="G2219" s="132">
        <v>0.4112168814661013</v>
      </c>
      <c r="H2219" s="132">
        <v>3.1278358229226377</v>
      </c>
    </row>
    <row r="2220" spans="1:10" ht="12.75">
      <c r="A2220" s="149" t="s">
        <v>793</v>
      </c>
      <c r="C2220" s="150" t="s">
        <v>794</v>
      </c>
      <c r="D2220" s="150" t="s">
        <v>795</v>
      </c>
      <c r="F2220" s="150" t="s">
        <v>796</v>
      </c>
      <c r="G2220" s="150" t="s">
        <v>797</v>
      </c>
      <c r="H2220" s="150" t="s">
        <v>798</v>
      </c>
      <c r="I2220" s="151" t="s">
        <v>799</v>
      </c>
      <c r="J2220" s="150" t="s">
        <v>800</v>
      </c>
    </row>
    <row r="2221" spans="1:8" ht="12.75">
      <c r="A2221" s="152" t="s">
        <v>633</v>
      </c>
      <c r="C2221" s="153">
        <v>285.2129999999888</v>
      </c>
      <c r="D2221" s="132">
        <v>805578.8407659531</v>
      </c>
      <c r="F2221" s="132">
        <v>13175</v>
      </c>
      <c r="G2221" s="132">
        <v>12150</v>
      </c>
      <c r="H2221" s="154" t="s">
        <v>55</v>
      </c>
    </row>
    <row r="2223" spans="4:8" ht="12.75">
      <c r="D2223" s="132">
        <v>820280.4285259247</v>
      </c>
      <c r="F2223" s="132">
        <v>13500</v>
      </c>
      <c r="G2223" s="132">
        <v>12100</v>
      </c>
      <c r="H2223" s="154" t="s">
        <v>56</v>
      </c>
    </row>
    <row r="2225" spans="4:8" ht="12.75">
      <c r="D2225" s="132">
        <v>808781.8014469147</v>
      </c>
      <c r="F2225" s="132">
        <v>13200</v>
      </c>
      <c r="G2225" s="132">
        <v>12025</v>
      </c>
      <c r="H2225" s="154" t="s">
        <v>57</v>
      </c>
    </row>
    <row r="2227" spans="1:10" ht="12.75">
      <c r="A2227" s="149" t="s">
        <v>801</v>
      </c>
      <c r="C2227" s="155" t="s">
        <v>802</v>
      </c>
      <c r="D2227" s="132">
        <v>811547.0235795975</v>
      </c>
      <c r="F2227" s="132">
        <v>13291.666666666668</v>
      </c>
      <c r="G2227" s="132">
        <v>12091.666666666668</v>
      </c>
      <c r="H2227" s="132">
        <v>798918.7834013877</v>
      </c>
      <c r="I2227" s="132">
        <v>-0.0001</v>
      </c>
      <c r="J2227" s="132">
        <v>-0.0001</v>
      </c>
    </row>
    <row r="2228" spans="1:8" ht="12.75">
      <c r="A2228" s="131">
        <v>38375.14957175926</v>
      </c>
      <c r="C2228" s="155" t="s">
        <v>803</v>
      </c>
      <c r="D2228" s="132">
        <v>7731.042022168916</v>
      </c>
      <c r="F2228" s="132">
        <v>180.85445345175586</v>
      </c>
      <c r="G2228" s="132">
        <v>62.91528696058958</v>
      </c>
      <c r="H2228" s="132">
        <v>7731.042022168916</v>
      </c>
    </row>
    <row r="2230" spans="3:8" ht="12.75">
      <c r="C2230" s="155" t="s">
        <v>804</v>
      </c>
      <c r="D2230" s="132">
        <v>0.9526301985642914</v>
      </c>
      <c r="F2230" s="132">
        <v>1.360660464840796</v>
      </c>
      <c r="G2230" s="132">
        <v>0.5203193959524982</v>
      </c>
      <c r="H2230" s="132">
        <v>0.9676881033206018</v>
      </c>
    </row>
    <row r="2231" spans="1:10" ht="12.75">
      <c r="A2231" s="149" t="s">
        <v>793</v>
      </c>
      <c r="C2231" s="150" t="s">
        <v>794</v>
      </c>
      <c r="D2231" s="150" t="s">
        <v>795</v>
      </c>
      <c r="F2231" s="150" t="s">
        <v>796</v>
      </c>
      <c r="G2231" s="150" t="s">
        <v>797</v>
      </c>
      <c r="H2231" s="150" t="s">
        <v>798</v>
      </c>
      <c r="I2231" s="151" t="s">
        <v>799</v>
      </c>
      <c r="J2231" s="150" t="s">
        <v>800</v>
      </c>
    </row>
    <row r="2232" spans="1:8" ht="12.75">
      <c r="A2232" s="152" t="s">
        <v>629</v>
      </c>
      <c r="C2232" s="153">
        <v>288.1579999998212</v>
      </c>
      <c r="D2232" s="132">
        <v>499382.03735876083</v>
      </c>
      <c r="F2232" s="132">
        <v>5140</v>
      </c>
      <c r="G2232" s="132">
        <v>4580</v>
      </c>
      <c r="H2232" s="154" t="s">
        <v>1299</v>
      </c>
    </row>
    <row r="2234" spans="4:8" ht="12.75">
      <c r="D2234" s="132">
        <v>486101.0505094528</v>
      </c>
      <c r="F2234" s="132">
        <v>5140</v>
      </c>
      <c r="G2234" s="132">
        <v>4580</v>
      </c>
      <c r="H2234" s="154" t="s">
        <v>1300</v>
      </c>
    </row>
    <row r="2236" spans="4:8" ht="12.75">
      <c r="D2236" s="132">
        <v>470629.3378858566</v>
      </c>
      <c r="F2236" s="132">
        <v>5140</v>
      </c>
      <c r="G2236" s="132">
        <v>4580</v>
      </c>
      <c r="H2236" s="154" t="s">
        <v>1301</v>
      </c>
    </row>
    <row r="2238" spans="1:10" ht="12.75">
      <c r="A2238" s="149" t="s">
        <v>801</v>
      </c>
      <c r="C2238" s="155" t="s">
        <v>802</v>
      </c>
      <c r="D2238" s="132">
        <v>485370.8085846901</v>
      </c>
      <c r="F2238" s="132">
        <v>5140</v>
      </c>
      <c r="G2238" s="132">
        <v>4580</v>
      </c>
      <c r="H2238" s="132">
        <v>480515.14486787596</v>
      </c>
      <c r="I2238" s="132">
        <v>-0.0001</v>
      </c>
      <c r="J2238" s="132">
        <v>-0.0001</v>
      </c>
    </row>
    <row r="2239" spans="1:8" ht="12.75">
      <c r="A2239" s="131">
        <v>38375.15010416666</v>
      </c>
      <c r="C2239" s="155" t="s">
        <v>803</v>
      </c>
      <c r="D2239" s="132">
        <v>14390.25266269853</v>
      </c>
      <c r="H2239" s="132">
        <v>14390.25266269853</v>
      </c>
    </row>
    <row r="2241" spans="3:8" ht="12.75">
      <c r="C2241" s="155" t="s">
        <v>804</v>
      </c>
      <c r="D2241" s="132">
        <v>2.964795658943639</v>
      </c>
      <c r="F2241" s="132">
        <v>0</v>
      </c>
      <c r="G2241" s="132">
        <v>0</v>
      </c>
      <c r="H2241" s="132">
        <v>2.9947552780371414</v>
      </c>
    </row>
    <row r="2242" spans="1:10" ht="12.75">
      <c r="A2242" s="149" t="s">
        <v>793</v>
      </c>
      <c r="C2242" s="150" t="s">
        <v>794</v>
      </c>
      <c r="D2242" s="150" t="s">
        <v>795</v>
      </c>
      <c r="F2242" s="150" t="s">
        <v>796</v>
      </c>
      <c r="G2242" s="150" t="s">
        <v>797</v>
      </c>
      <c r="H2242" s="150" t="s">
        <v>798</v>
      </c>
      <c r="I2242" s="151" t="s">
        <v>799</v>
      </c>
      <c r="J2242" s="150" t="s">
        <v>800</v>
      </c>
    </row>
    <row r="2243" spans="1:8" ht="12.75">
      <c r="A2243" s="152" t="s">
        <v>630</v>
      </c>
      <c r="C2243" s="153">
        <v>334.94100000010803</v>
      </c>
      <c r="D2243" s="132">
        <v>1584469.2601852417</v>
      </c>
      <c r="F2243" s="132">
        <v>39500</v>
      </c>
      <c r="H2243" s="154" t="s">
        <v>1302</v>
      </c>
    </row>
    <row r="2245" spans="4:8" ht="12.75">
      <c r="D2245" s="132">
        <v>1645277.3616771698</v>
      </c>
      <c r="F2245" s="132">
        <v>39500</v>
      </c>
      <c r="H2245" s="154" t="s">
        <v>1303</v>
      </c>
    </row>
    <row r="2247" spans="4:8" ht="12.75">
      <c r="D2247" s="132">
        <v>1665801.2482070923</v>
      </c>
      <c r="F2247" s="132">
        <v>41000</v>
      </c>
      <c r="H2247" s="154" t="s">
        <v>1304</v>
      </c>
    </row>
    <row r="2249" spans="1:10" ht="12.75">
      <c r="A2249" s="149" t="s">
        <v>801</v>
      </c>
      <c r="C2249" s="155" t="s">
        <v>802</v>
      </c>
      <c r="D2249" s="132">
        <v>1631849.290023168</v>
      </c>
      <c r="F2249" s="132">
        <v>40000</v>
      </c>
      <c r="H2249" s="132">
        <v>1591849.290023168</v>
      </c>
      <c r="I2249" s="132">
        <v>-0.0001</v>
      </c>
      <c r="J2249" s="132">
        <v>-0.0001</v>
      </c>
    </row>
    <row r="2250" spans="1:8" ht="12.75">
      <c r="A2250" s="131">
        <v>38375.15063657407</v>
      </c>
      <c r="C2250" s="155" t="s">
        <v>803</v>
      </c>
      <c r="D2250" s="132">
        <v>42296.07428776143</v>
      </c>
      <c r="F2250" s="132">
        <v>866.0254037844387</v>
      </c>
      <c r="H2250" s="132">
        <v>42296.07428776143</v>
      </c>
    </row>
    <row r="2252" spans="3:8" ht="12.75">
      <c r="C2252" s="155" t="s">
        <v>804</v>
      </c>
      <c r="D2252" s="132">
        <v>2.5919105732589403</v>
      </c>
      <c r="F2252" s="132">
        <v>2.165063509461097</v>
      </c>
      <c r="H2252" s="132">
        <v>2.657040120120031</v>
      </c>
    </row>
    <row r="2253" spans="1:10" ht="12.75">
      <c r="A2253" s="149" t="s">
        <v>793</v>
      </c>
      <c r="C2253" s="150" t="s">
        <v>794</v>
      </c>
      <c r="D2253" s="150" t="s">
        <v>795</v>
      </c>
      <c r="F2253" s="150" t="s">
        <v>796</v>
      </c>
      <c r="G2253" s="150" t="s">
        <v>797</v>
      </c>
      <c r="H2253" s="150" t="s">
        <v>798</v>
      </c>
      <c r="I2253" s="151" t="s">
        <v>799</v>
      </c>
      <c r="J2253" s="150" t="s">
        <v>800</v>
      </c>
    </row>
    <row r="2254" spans="1:8" ht="12.75">
      <c r="A2254" s="152" t="s">
        <v>634</v>
      </c>
      <c r="C2254" s="153">
        <v>393.36599999992177</v>
      </c>
      <c r="D2254" s="132">
        <v>3897089.6104927063</v>
      </c>
      <c r="F2254" s="132">
        <v>16600</v>
      </c>
      <c r="G2254" s="132">
        <v>14200</v>
      </c>
      <c r="H2254" s="154" t="s">
        <v>1305</v>
      </c>
    </row>
    <row r="2256" spans="4:8" ht="12.75">
      <c r="D2256" s="132">
        <v>4016824.6313667297</v>
      </c>
      <c r="F2256" s="132">
        <v>17400</v>
      </c>
      <c r="G2256" s="132">
        <v>14700</v>
      </c>
      <c r="H2256" s="154" t="s">
        <v>1306</v>
      </c>
    </row>
    <row r="2258" spans="4:8" ht="12.75">
      <c r="D2258" s="132">
        <v>4055509.1593322754</v>
      </c>
      <c r="F2258" s="132">
        <v>18300</v>
      </c>
      <c r="G2258" s="132">
        <v>14300</v>
      </c>
      <c r="H2258" s="154" t="s">
        <v>1307</v>
      </c>
    </row>
    <row r="2260" spans="1:10" ht="12.75">
      <c r="A2260" s="149" t="s">
        <v>801</v>
      </c>
      <c r="C2260" s="155" t="s">
        <v>802</v>
      </c>
      <c r="D2260" s="132">
        <v>3989807.800397237</v>
      </c>
      <c r="F2260" s="132">
        <v>17433.333333333332</v>
      </c>
      <c r="G2260" s="132">
        <v>14400</v>
      </c>
      <c r="H2260" s="132">
        <v>3973891.133730571</v>
      </c>
      <c r="I2260" s="132">
        <v>-0.0001</v>
      </c>
      <c r="J2260" s="132">
        <v>-0.0001</v>
      </c>
    </row>
    <row r="2261" spans="1:8" ht="12.75">
      <c r="A2261" s="131">
        <v>38375.1512037037</v>
      </c>
      <c r="C2261" s="155" t="s">
        <v>803</v>
      </c>
      <c r="D2261" s="132">
        <v>82593.10037987435</v>
      </c>
      <c r="F2261" s="132">
        <v>850.4900548115381</v>
      </c>
      <c r="G2261" s="132">
        <v>264.575131106459</v>
      </c>
      <c r="H2261" s="132">
        <v>82593.10037987435</v>
      </c>
    </row>
    <row r="2263" spans="3:8" ht="12.75">
      <c r="C2263" s="155" t="s">
        <v>804</v>
      </c>
      <c r="D2263" s="132">
        <v>2.0701022332868053</v>
      </c>
      <c r="F2263" s="132">
        <v>4.878528039071922</v>
      </c>
      <c r="G2263" s="132">
        <v>1.83732729935041</v>
      </c>
      <c r="H2263" s="132">
        <v>2.0783936348638323</v>
      </c>
    </row>
    <row r="2264" spans="1:10" ht="12.75">
      <c r="A2264" s="149" t="s">
        <v>793</v>
      </c>
      <c r="C2264" s="150" t="s">
        <v>794</v>
      </c>
      <c r="D2264" s="150" t="s">
        <v>795</v>
      </c>
      <c r="F2264" s="150" t="s">
        <v>796</v>
      </c>
      <c r="G2264" s="150" t="s">
        <v>797</v>
      </c>
      <c r="H2264" s="150" t="s">
        <v>798</v>
      </c>
      <c r="I2264" s="151" t="s">
        <v>799</v>
      </c>
      <c r="J2264" s="150" t="s">
        <v>800</v>
      </c>
    </row>
    <row r="2265" spans="1:8" ht="12.75">
      <c r="A2265" s="152" t="s">
        <v>628</v>
      </c>
      <c r="C2265" s="153">
        <v>396.15199999976903</v>
      </c>
      <c r="D2265" s="132">
        <v>4823546.007156372</v>
      </c>
      <c r="F2265" s="132">
        <v>111600</v>
      </c>
      <c r="G2265" s="132">
        <v>107900</v>
      </c>
      <c r="H2265" s="154" t="s">
        <v>1308</v>
      </c>
    </row>
    <row r="2267" spans="4:8" ht="12.75">
      <c r="D2267" s="132">
        <v>3752200</v>
      </c>
      <c r="F2267" s="132">
        <v>110000</v>
      </c>
      <c r="G2267" s="132">
        <v>109300</v>
      </c>
      <c r="H2267" s="154" t="s">
        <v>1309</v>
      </c>
    </row>
    <row r="2269" spans="4:8" ht="12.75">
      <c r="D2269" s="132">
        <v>4846371.0497665405</v>
      </c>
      <c r="F2269" s="132">
        <v>110800</v>
      </c>
      <c r="G2269" s="132">
        <v>109600</v>
      </c>
      <c r="H2269" s="154" t="s">
        <v>1310</v>
      </c>
    </row>
    <row r="2271" spans="1:10" ht="12.75">
      <c r="A2271" s="149" t="s">
        <v>801</v>
      </c>
      <c r="C2271" s="155" t="s">
        <v>802</v>
      </c>
      <c r="D2271" s="132">
        <v>4474039.018974304</v>
      </c>
      <c r="F2271" s="132">
        <v>110800</v>
      </c>
      <c r="G2271" s="132">
        <v>108933.33333333334</v>
      </c>
      <c r="H2271" s="132">
        <v>4364162.364198243</v>
      </c>
      <c r="I2271" s="132">
        <v>-0.0001</v>
      </c>
      <c r="J2271" s="132">
        <v>-0.0001</v>
      </c>
    </row>
    <row r="2272" spans="1:8" ht="12.75">
      <c r="A2272" s="131">
        <v>38375.151770833334</v>
      </c>
      <c r="C2272" s="155" t="s">
        <v>803</v>
      </c>
      <c r="D2272" s="132">
        <v>625235.0938869953</v>
      </c>
      <c r="F2272" s="132">
        <v>800</v>
      </c>
      <c r="G2272" s="132">
        <v>907.3771725877466</v>
      </c>
      <c r="H2272" s="132">
        <v>625235.0938869953</v>
      </c>
    </row>
    <row r="2274" spans="3:8" ht="12.75">
      <c r="C2274" s="155" t="s">
        <v>804</v>
      </c>
      <c r="D2274" s="132">
        <v>13.974734937164978</v>
      </c>
      <c r="F2274" s="132">
        <v>0.7220216606498195</v>
      </c>
      <c r="G2274" s="132">
        <v>0.8329655807109058</v>
      </c>
      <c r="H2274" s="132">
        <v>14.32657728356217</v>
      </c>
    </row>
    <row r="2275" spans="1:10" ht="12.75">
      <c r="A2275" s="149" t="s">
        <v>793</v>
      </c>
      <c r="C2275" s="150" t="s">
        <v>794</v>
      </c>
      <c r="D2275" s="150" t="s">
        <v>795</v>
      </c>
      <c r="F2275" s="150" t="s">
        <v>796</v>
      </c>
      <c r="G2275" s="150" t="s">
        <v>797</v>
      </c>
      <c r="H2275" s="150" t="s">
        <v>798</v>
      </c>
      <c r="I2275" s="151" t="s">
        <v>799</v>
      </c>
      <c r="J2275" s="150" t="s">
        <v>800</v>
      </c>
    </row>
    <row r="2276" spans="1:8" ht="12.75">
      <c r="A2276" s="152" t="s">
        <v>635</v>
      </c>
      <c r="C2276" s="153">
        <v>589.5920000001788</v>
      </c>
      <c r="D2276" s="132">
        <v>500955.95061922073</v>
      </c>
      <c r="F2276" s="132">
        <v>4240</v>
      </c>
      <c r="G2276" s="132">
        <v>3700</v>
      </c>
      <c r="H2276" s="154" t="s">
        <v>1311</v>
      </c>
    </row>
    <row r="2278" spans="4:8" ht="12.75">
      <c r="D2278" s="132">
        <v>483212.9659805298</v>
      </c>
      <c r="F2278" s="132">
        <v>4190</v>
      </c>
      <c r="G2278" s="132">
        <v>3630</v>
      </c>
      <c r="H2278" s="154" t="s">
        <v>1312</v>
      </c>
    </row>
    <row r="2280" spans="4:8" ht="12.75">
      <c r="D2280" s="132">
        <v>487474.8791165352</v>
      </c>
      <c r="F2280" s="132">
        <v>4410</v>
      </c>
      <c r="G2280" s="132">
        <v>3570</v>
      </c>
      <c r="H2280" s="154" t="s">
        <v>1313</v>
      </c>
    </row>
    <row r="2282" spans="1:10" ht="12.75">
      <c r="A2282" s="149" t="s">
        <v>801</v>
      </c>
      <c r="C2282" s="155" t="s">
        <v>802</v>
      </c>
      <c r="D2282" s="132">
        <v>490547.93190542853</v>
      </c>
      <c r="F2282" s="132">
        <v>4280</v>
      </c>
      <c r="G2282" s="132">
        <v>3633.333333333333</v>
      </c>
      <c r="H2282" s="132">
        <v>486591.2652387619</v>
      </c>
      <c r="I2282" s="132">
        <v>-0.0001</v>
      </c>
      <c r="J2282" s="132">
        <v>-0.0001</v>
      </c>
    </row>
    <row r="2283" spans="1:8" ht="12.75">
      <c r="A2283" s="131">
        <v>38375.15237268519</v>
      </c>
      <c r="C2283" s="155" t="s">
        <v>803</v>
      </c>
      <c r="D2283" s="132">
        <v>9262.079467092666</v>
      </c>
      <c r="F2283" s="132">
        <v>115.32562594670797</v>
      </c>
      <c r="G2283" s="132">
        <v>65.0640709864771</v>
      </c>
      <c r="H2283" s="132">
        <v>9262.079467092666</v>
      </c>
    </row>
    <row r="2285" spans="3:8" ht="12.75">
      <c r="C2285" s="155" t="s">
        <v>804</v>
      </c>
      <c r="D2285" s="132">
        <v>1.8881089623833702</v>
      </c>
      <c r="F2285" s="132">
        <v>2.6945239707174755</v>
      </c>
      <c r="G2285" s="132">
        <v>1.7907542473342333</v>
      </c>
      <c r="H2285" s="132">
        <v>1.9034619255953813</v>
      </c>
    </row>
    <row r="2286" spans="1:10" ht="12.75">
      <c r="A2286" s="149" t="s">
        <v>793</v>
      </c>
      <c r="C2286" s="150" t="s">
        <v>794</v>
      </c>
      <c r="D2286" s="150" t="s">
        <v>795</v>
      </c>
      <c r="F2286" s="150" t="s">
        <v>796</v>
      </c>
      <c r="G2286" s="150" t="s">
        <v>797</v>
      </c>
      <c r="H2286" s="150" t="s">
        <v>798</v>
      </c>
      <c r="I2286" s="151" t="s">
        <v>799</v>
      </c>
      <c r="J2286" s="150" t="s">
        <v>800</v>
      </c>
    </row>
    <row r="2287" spans="1:8" ht="12.75">
      <c r="A2287" s="152" t="s">
        <v>636</v>
      </c>
      <c r="C2287" s="153">
        <v>766.4900000002235</v>
      </c>
      <c r="D2287" s="132">
        <v>29271.313684731722</v>
      </c>
      <c r="F2287" s="132">
        <v>2062</v>
      </c>
      <c r="G2287" s="132">
        <v>2051</v>
      </c>
      <c r="H2287" s="154" t="s">
        <v>1314</v>
      </c>
    </row>
    <row r="2289" spans="4:8" ht="12.75">
      <c r="D2289" s="132">
        <v>27055.332832962275</v>
      </c>
      <c r="F2289" s="132">
        <v>2037</v>
      </c>
      <c r="G2289" s="132">
        <v>2037</v>
      </c>
      <c r="H2289" s="154" t="s">
        <v>1315</v>
      </c>
    </row>
    <row r="2291" spans="4:8" ht="12.75">
      <c r="D2291" s="132">
        <v>27982.830298841</v>
      </c>
      <c r="F2291" s="132">
        <v>1817.0000000018626</v>
      </c>
      <c r="G2291" s="132">
        <v>1965</v>
      </c>
      <c r="H2291" s="154" t="s">
        <v>1316</v>
      </c>
    </row>
    <row r="2293" spans="1:10" ht="12.75">
      <c r="A2293" s="149" t="s">
        <v>801</v>
      </c>
      <c r="C2293" s="155" t="s">
        <v>802</v>
      </c>
      <c r="D2293" s="132">
        <v>28103.158938845</v>
      </c>
      <c r="F2293" s="132">
        <v>1972.0000000006207</v>
      </c>
      <c r="G2293" s="132">
        <v>2017.6666666666665</v>
      </c>
      <c r="H2293" s="132">
        <v>26107.434548600795</v>
      </c>
      <c r="I2293" s="132">
        <v>-0.0001</v>
      </c>
      <c r="J2293" s="132">
        <v>-0.0001</v>
      </c>
    </row>
    <row r="2294" spans="1:8" ht="12.75">
      <c r="A2294" s="131">
        <v>38375.152974537035</v>
      </c>
      <c r="C2294" s="155" t="s">
        <v>803</v>
      </c>
      <c r="D2294" s="132">
        <v>1112.88005645539</v>
      </c>
      <c r="F2294" s="132">
        <v>134.81468762605473</v>
      </c>
      <c r="G2294" s="132">
        <v>46.14469994845923</v>
      </c>
      <c r="H2294" s="132">
        <v>1112.88005645539</v>
      </c>
    </row>
    <row r="2296" spans="3:8" ht="12.75">
      <c r="C2296" s="155" t="s">
        <v>804</v>
      </c>
      <c r="D2296" s="132">
        <v>3.959982074887443</v>
      </c>
      <c r="F2296" s="132">
        <v>6.8364446057815575</v>
      </c>
      <c r="G2296" s="132">
        <v>2.2870328737052326</v>
      </c>
      <c r="H2296" s="132">
        <v>4.26269403982872</v>
      </c>
    </row>
    <row r="2297" spans="1:16" ht="12.75">
      <c r="A2297" s="143" t="s">
        <v>784</v>
      </c>
      <c r="B2297" s="138" t="s">
        <v>1317</v>
      </c>
      <c r="D2297" s="143" t="s">
        <v>785</v>
      </c>
      <c r="E2297" s="138" t="s">
        <v>786</v>
      </c>
      <c r="F2297" s="139" t="s">
        <v>829</v>
      </c>
      <c r="G2297" s="144" t="s">
        <v>788</v>
      </c>
      <c r="H2297" s="145">
        <v>2</v>
      </c>
      <c r="I2297" s="146" t="s">
        <v>789</v>
      </c>
      <c r="J2297" s="145">
        <v>4</v>
      </c>
      <c r="K2297" s="144" t="s">
        <v>790</v>
      </c>
      <c r="L2297" s="147">
        <v>1</v>
      </c>
      <c r="M2297" s="144" t="s">
        <v>791</v>
      </c>
      <c r="N2297" s="148">
        <v>1</v>
      </c>
      <c r="O2297" s="144" t="s">
        <v>792</v>
      </c>
      <c r="P2297" s="148">
        <v>1</v>
      </c>
    </row>
    <row r="2299" spans="1:10" ht="12.75">
      <c r="A2299" s="149" t="s">
        <v>793</v>
      </c>
      <c r="C2299" s="150" t="s">
        <v>794</v>
      </c>
      <c r="D2299" s="150" t="s">
        <v>795</v>
      </c>
      <c r="F2299" s="150" t="s">
        <v>796</v>
      </c>
      <c r="G2299" s="150" t="s">
        <v>797</v>
      </c>
      <c r="H2299" s="150" t="s">
        <v>798</v>
      </c>
      <c r="I2299" s="151" t="s">
        <v>799</v>
      </c>
      <c r="J2299" s="150" t="s">
        <v>800</v>
      </c>
    </row>
    <row r="2300" spans="1:8" ht="12.75">
      <c r="A2300" s="152" t="s">
        <v>765</v>
      </c>
      <c r="C2300" s="153">
        <v>178.2290000000503</v>
      </c>
      <c r="D2300" s="132">
        <v>599.2274309769273</v>
      </c>
      <c r="F2300" s="132">
        <v>481</v>
      </c>
      <c r="G2300" s="132">
        <v>533</v>
      </c>
      <c r="H2300" s="154" t="s">
        <v>1318</v>
      </c>
    </row>
    <row r="2302" spans="4:8" ht="12.75">
      <c r="D2302" s="132">
        <v>556.8247950766236</v>
      </c>
      <c r="F2302" s="132">
        <v>534</v>
      </c>
      <c r="G2302" s="132">
        <v>556</v>
      </c>
      <c r="H2302" s="154" t="s">
        <v>1319</v>
      </c>
    </row>
    <row r="2304" spans="4:8" ht="12.75">
      <c r="D2304" s="132">
        <v>588.2217323882505</v>
      </c>
      <c r="F2304" s="132">
        <v>548</v>
      </c>
      <c r="G2304" s="132">
        <v>498.00000000046566</v>
      </c>
      <c r="H2304" s="154" t="s">
        <v>1320</v>
      </c>
    </row>
    <row r="2306" spans="1:8" ht="12.75">
      <c r="A2306" s="149" t="s">
        <v>801</v>
      </c>
      <c r="C2306" s="155" t="s">
        <v>802</v>
      </c>
      <c r="D2306" s="132">
        <v>581.4246528139338</v>
      </c>
      <c r="F2306" s="132">
        <v>521</v>
      </c>
      <c r="G2306" s="132">
        <v>529.0000000001552</v>
      </c>
      <c r="H2306" s="132">
        <v>55.85653687181617</v>
      </c>
    </row>
    <row r="2307" spans="1:8" ht="12.75">
      <c r="A2307" s="131">
        <v>38375.1553125</v>
      </c>
      <c r="C2307" s="155" t="s">
        <v>803</v>
      </c>
      <c r="D2307" s="132">
        <v>22.003320223957573</v>
      </c>
      <c r="F2307" s="132">
        <v>35.34119409414458</v>
      </c>
      <c r="G2307" s="132">
        <v>29.206163732773867</v>
      </c>
      <c r="H2307" s="132">
        <v>22.003320223957573</v>
      </c>
    </row>
    <row r="2309" spans="3:8" ht="12.75">
      <c r="C2309" s="155" t="s">
        <v>804</v>
      </c>
      <c r="D2309" s="132">
        <v>3.7843803350043066</v>
      </c>
      <c r="F2309" s="132">
        <v>6.783338597724489</v>
      </c>
      <c r="G2309" s="132">
        <v>5.521013938140889</v>
      </c>
      <c r="H2309" s="132">
        <v>39.39256075694859</v>
      </c>
    </row>
    <row r="2310" spans="1:10" ht="12.75">
      <c r="A2310" s="149" t="s">
        <v>793</v>
      </c>
      <c r="C2310" s="150" t="s">
        <v>794</v>
      </c>
      <c r="D2310" s="150" t="s">
        <v>795</v>
      </c>
      <c r="F2310" s="150" t="s">
        <v>796</v>
      </c>
      <c r="G2310" s="150" t="s">
        <v>797</v>
      </c>
      <c r="H2310" s="150" t="s">
        <v>798</v>
      </c>
      <c r="I2310" s="151" t="s">
        <v>799</v>
      </c>
      <c r="J2310" s="150" t="s">
        <v>800</v>
      </c>
    </row>
    <row r="2311" spans="1:8" ht="12.75">
      <c r="A2311" s="152" t="s">
        <v>629</v>
      </c>
      <c r="C2311" s="153">
        <v>212.41200000001118</v>
      </c>
      <c r="D2311" s="132">
        <v>476052.3138127327</v>
      </c>
      <c r="F2311" s="132">
        <v>4350</v>
      </c>
      <c r="G2311" s="132">
        <v>3900</v>
      </c>
      <c r="H2311" s="154" t="s">
        <v>1321</v>
      </c>
    </row>
    <row r="2313" spans="4:8" ht="12.75">
      <c r="D2313" s="132">
        <v>478676.38212633133</v>
      </c>
      <c r="F2313" s="132">
        <v>4350</v>
      </c>
      <c r="G2313" s="132">
        <v>3900</v>
      </c>
      <c r="H2313" s="154" t="s">
        <v>1322</v>
      </c>
    </row>
    <row r="2315" spans="4:8" ht="12.75">
      <c r="D2315" s="132">
        <v>445229.4421181679</v>
      </c>
      <c r="F2315" s="132">
        <v>4350</v>
      </c>
      <c r="G2315" s="132">
        <v>3900</v>
      </c>
      <c r="H2315" s="154" t="s">
        <v>1323</v>
      </c>
    </row>
    <row r="2317" spans="1:10" ht="12.75">
      <c r="A2317" s="149" t="s">
        <v>801</v>
      </c>
      <c r="C2317" s="155" t="s">
        <v>802</v>
      </c>
      <c r="D2317" s="132">
        <v>466652.7126857439</v>
      </c>
      <c r="F2317" s="132">
        <v>4350</v>
      </c>
      <c r="G2317" s="132">
        <v>3900</v>
      </c>
      <c r="H2317" s="132">
        <v>462517.37699669803</v>
      </c>
      <c r="I2317" s="132">
        <v>-0.0001</v>
      </c>
      <c r="J2317" s="132">
        <v>-0.0001</v>
      </c>
    </row>
    <row r="2318" spans="1:8" ht="12.75">
      <c r="A2318" s="131">
        <v>38375.155810185184</v>
      </c>
      <c r="C2318" s="155" t="s">
        <v>803</v>
      </c>
      <c r="D2318" s="132">
        <v>18599.430770517996</v>
      </c>
      <c r="H2318" s="132">
        <v>18599.430770517996</v>
      </c>
    </row>
    <row r="2320" spans="3:8" ht="12.75">
      <c r="C2320" s="155" t="s">
        <v>804</v>
      </c>
      <c r="D2320" s="132">
        <v>3.985711486272521</v>
      </c>
      <c r="F2320" s="132">
        <v>0</v>
      </c>
      <c r="G2320" s="132">
        <v>0</v>
      </c>
      <c r="H2320" s="132">
        <v>4.021347455373721</v>
      </c>
    </row>
    <row r="2321" spans="1:10" ht="12.75">
      <c r="A2321" s="149" t="s">
        <v>793</v>
      </c>
      <c r="C2321" s="150" t="s">
        <v>794</v>
      </c>
      <c r="D2321" s="150" t="s">
        <v>795</v>
      </c>
      <c r="F2321" s="150" t="s">
        <v>796</v>
      </c>
      <c r="G2321" s="150" t="s">
        <v>797</v>
      </c>
      <c r="H2321" s="150" t="s">
        <v>798</v>
      </c>
      <c r="I2321" s="151" t="s">
        <v>799</v>
      </c>
      <c r="J2321" s="150" t="s">
        <v>800</v>
      </c>
    </row>
    <row r="2322" spans="1:8" ht="12.75">
      <c r="A2322" s="152" t="s">
        <v>629</v>
      </c>
      <c r="C2322" s="153">
        <v>251.61100000003353</v>
      </c>
      <c r="D2322" s="132">
        <v>4747362.4295425415</v>
      </c>
      <c r="F2322" s="132">
        <v>32500</v>
      </c>
      <c r="G2322" s="132">
        <v>28900</v>
      </c>
      <c r="H2322" s="154" t="s">
        <v>1324</v>
      </c>
    </row>
    <row r="2324" spans="4:8" ht="12.75">
      <c r="D2324" s="132">
        <v>4601070.622680664</v>
      </c>
      <c r="F2324" s="132">
        <v>34500</v>
      </c>
      <c r="G2324" s="132">
        <v>29500</v>
      </c>
      <c r="H2324" s="154" t="s">
        <v>1325</v>
      </c>
    </row>
    <row r="2326" spans="4:8" ht="12.75">
      <c r="D2326" s="132">
        <v>4448846.903945923</v>
      </c>
      <c r="F2326" s="132">
        <v>35000</v>
      </c>
      <c r="G2326" s="132">
        <v>28800</v>
      </c>
      <c r="H2326" s="154" t="s">
        <v>1326</v>
      </c>
    </row>
    <row r="2328" spans="1:10" ht="12.75">
      <c r="A2328" s="149" t="s">
        <v>801</v>
      </c>
      <c r="C2328" s="155" t="s">
        <v>802</v>
      </c>
      <c r="D2328" s="132">
        <v>4599093.3187230425</v>
      </c>
      <c r="F2328" s="132">
        <v>34000</v>
      </c>
      <c r="G2328" s="132">
        <v>29066.666666666664</v>
      </c>
      <c r="H2328" s="132">
        <v>4567584.300833302</v>
      </c>
      <c r="I2328" s="132">
        <v>-0.0001</v>
      </c>
      <c r="J2328" s="132">
        <v>-0.0001</v>
      </c>
    </row>
    <row r="2329" spans="1:8" ht="12.75">
      <c r="A2329" s="131">
        <v>38375.15638888889</v>
      </c>
      <c r="C2329" s="155" t="s">
        <v>803</v>
      </c>
      <c r="D2329" s="132">
        <v>149267.5854087328</v>
      </c>
      <c r="F2329" s="132">
        <v>1322.8756555322952</v>
      </c>
      <c r="G2329" s="132">
        <v>378.5938897200183</v>
      </c>
      <c r="H2329" s="132">
        <v>149267.5854087328</v>
      </c>
    </row>
    <row r="2331" spans="3:8" ht="12.75">
      <c r="C2331" s="155" t="s">
        <v>804</v>
      </c>
      <c r="D2331" s="132">
        <v>3.245587229140581</v>
      </c>
      <c r="F2331" s="132">
        <v>3.890810751565574</v>
      </c>
      <c r="G2331" s="132">
        <v>1.3025019141743746</v>
      </c>
      <c r="H2331" s="132">
        <v>3.267976584066565</v>
      </c>
    </row>
    <row r="2332" spans="1:10" ht="12.75">
      <c r="A2332" s="149" t="s">
        <v>793</v>
      </c>
      <c r="C2332" s="150" t="s">
        <v>794</v>
      </c>
      <c r="D2332" s="150" t="s">
        <v>795</v>
      </c>
      <c r="F2332" s="150" t="s">
        <v>796</v>
      </c>
      <c r="G2332" s="150" t="s">
        <v>797</v>
      </c>
      <c r="H2332" s="150" t="s">
        <v>798</v>
      </c>
      <c r="I2332" s="151" t="s">
        <v>799</v>
      </c>
      <c r="J2332" s="150" t="s">
        <v>800</v>
      </c>
    </row>
    <row r="2333" spans="1:8" ht="12.75">
      <c r="A2333" s="152" t="s">
        <v>632</v>
      </c>
      <c r="C2333" s="153">
        <v>257.6099999998696</v>
      </c>
      <c r="D2333" s="132">
        <v>456042.41665410995</v>
      </c>
      <c r="F2333" s="132">
        <v>16210.000000014901</v>
      </c>
      <c r="G2333" s="132">
        <v>13462.5</v>
      </c>
      <c r="H2333" s="154" t="s">
        <v>1327</v>
      </c>
    </row>
    <row r="2335" spans="4:8" ht="12.75">
      <c r="D2335" s="132">
        <v>469273.46525764465</v>
      </c>
      <c r="F2335" s="132">
        <v>16297.500000014901</v>
      </c>
      <c r="G2335" s="132">
        <v>13545</v>
      </c>
      <c r="H2335" s="154" t="s">
        <v>1328</v>
      </c>
    </row>
    <row r="2337" spans="4:8" ht="12.75">
      <c r="D2337" s="132">
        <v>470349.3442893028</v>
      </c>
      <c r="F2337" s="132">
        <v>15895</v>
      </c>
      <c r="G2337" s="132">
        <v>13377.499999985099</v>
      </c>
      <c r="H2337" s="154" t="s">
        <v>1329</v>
      </c>
    </row>
    <row r="2339" spans="1:10" ht="12.75">
      <c r="A2339" s="149" t="s">
        <v>801</v>
      </c>
      <c r="C2339" s="155" t="s">
        <v>802</v>
      </c>
      <c r="D2339" s="132">
        <v>465221.7420670191</v>
      </c>
      <c r="F2339" s="132">
        <v>16134.1666666766</v>
      </c>
      <c r="G2339" s="132">
        <v>13461.666666661698</v>
      </c>
      <c r="H2339" s="132">
        <v>450423.82540035003</v>
      </c>
      <c r="I2339" s="132">
        <v>-0.0001</v>
      </c>
      <c r="J2339" s="132">
        <v>-0.0001</v>
      </c>
    </row>
    <row r="2340" spans="1:8" ht="12.75">
      <c r="A2340" s="131">
        <v>38375.1571412037</v>
      </c>
      <c r="C2340" s="155" t="s">
        <v>803</v>
      </c>
      <c r="D2340" s="132">
        <v>7967.709219078697</v>
      </c>
      <c r="F2340" s="132">
        <v>211.69455197735658</v>
      </c>
      <c r="G2340" s="132">
        <v>83.75310940260606</v>
      </c>
      <c r="H2340" s="132">
        <v>7967.709219078697</v>
      </c>
    </row>
    <row r="2342" spans="3:8" ht="12.75">
      <c r="C2342" s="155" t="s">
        <v>804</v>
      </c>
      <c r="D2342" s="132">
        <v>1.7126691421766957</v>
      </c>
      <c r="F2342" s="132">
        <v>1.3120885407400007</v>
      </c>
      <c r="G2342" s="132">
        <v>0.6221600302288249</v>
      </c>
      <c r="H2342" s="132">
        <v>1.768936004217086</v>
      </c>
    </row>
    <row r="2343" spans="1:10" ht="12.75">
      <c r="A2343" s="149" t="s">
        <v>793</v>
      </c>
      <c r="C2343" s="150" t="s">
        <v>794</v>
      </c>
      <c r="D2343" s="150" t="s">
        <v>795</v>
      </c>
      <c r="F2343" s="150" t="s">
        <v>796</v>
      </c>
      <c r="G2343" s="150" t="s">
        <v>797</v>
      </c>
      <c r="H2343" s="150" t="s">
        <v>798</v>
      </c>
      <c r="I2343" s="151" t="s">
        <v>799</v>
      </c>
      <c r="J2343" s="150" t="s">
        <v>800</v>
      </c>
    </row>
    <row r="2344" spans="1:8" ht="12.75">
      <c r="A2344" s="152" t="s">
        <v>631</v>
      </c>
      <c r="C2344" s="153">
        <v>259.9399999999441</v>
      </c>
      <c r="D2344" s="132">
        <v>4214532.013824463</v>
      </c>
      <c r="F2344" s="132">
        <v>30375</v>
      </c>
      <c r="G2344" s="132">
        <v>24750</v>
      </c>
      <c r="H2344" s="154" t="s">
        <v>1330</v>
      </c>
    </row>
    <row r="2346" spans="4:8" ht="12.75">
      <c r="D2346" s="132">
        <v>4207793.415611267</v>
      </c>
      <c r="F2346" s="132">
        <v>30300</v>
      </c>
      <c r="G2346" s="132">
        <v>24675</v>
      </c>
      <c r="H2346" s="154" t="s">
        <v>1331</v>
      </c>
    </row>
    <row r="2348" spans="4:8" ht="12.75">
      <c r="D2348" s="132">
        <v>4442313.101119995</v>
      </c>
      <c r="F2348" s="132">
        <v>29975</v>
      </c>
      <c r="G2348" s="132">
        <v>24800</v>
      </c>
      <c r="H2348" s="154" t="s">
        <v>1332</v>
      </c>
    </row>
    <row r="2350" spans="1:10" ht="12.75">
      <c r="A2350" s="149" t="s">
        <v>801</v>
      </c>
      <c r="C2350" s="155" t="s">
        <v>802</v>
      </c>
      <c r="D2350" s="132">
        <v>4288212.843518575</v>
      </c>
      <c r="F2350" s="132">
        <v>30216.666666666664</v>
      </c>
      <c r="G2350" s="132">
        <v>24741.666666666664</v>
      </c>
      <c r="H2350" s="132">
        <v>4260706.025336756</v>
      </c>
      <c r="I2350" s="132">
        <v>-0.0001</v>
      </c>
      <c r="J2350" s="132">
        <v>-0.0001</v>
      </c>
    </row>
    <row r="2351" spans="1:8" ht="12.75">
      <c r="A2351" s="131">
        <v>38375.15791666666</v>
      </c>
      <c r="C2351" s="155" t="s">
        <v>803</v>
      </c>
      <c r="D2351" s="132">
        <v>133497.2629722672</v>
      </c>
      <c r="F2351" s="132">
        <v>212.62251370288453</v>
      </c>
      <c r="G2351" s="132">
        <v>62.91528696058958</v>
      </c>
      <c r="H2351" s="132">
        <v>133497.2629722672</v>
      </c>
    </row>
    <row r="2353" spans="3:8" ht="12.75">
      <c r="C2353" s="155" t="s">
        <v>804</v>
      </c>
      <c r="D2353" s="132">
        <v>3.11312119625876</v>
      </c>
      <c r="F2353" s="132">
        <v>0.7036597254370146</v>
      </c>
      <c r="G2353" s="132">
        <v>0.25428879876290844</v>
      </c>
      <c r="H2353" s="132">
        <v>3.1332192875643385</v>
      </c>
    </row>
    <row r="2354" spans="1:10" ht="12.75">
      <c r="A2354" s="149" t="s">
        <v>793</v>
      </c>
      <c r="C2354" s="150" t="s">
        <v>794</v>
      </c>
      <c r="D2354" s="150" t="s">
        <v>795</v>
      </c>
      <c r="F2354" s="150" t="s">
        <v>796</v>
      </c>
      <c r="G2354" s="150" t="s">
        <v>797</v>
      </c>
      <c r="H2354" s="150" t="s">
        <v>798</v>
      </c>
      <c r="I2354" s="151" t="s">
        <v>799</v>
      </c>
      <c r="J2354" s="150" t="s">
        <v>800</v>
      </c>
    </row>
    <row r="2355" spans="1:8" ht="12.75">
      <c r="A2355" s="152" t="s">
        <v>633</v>
      </c>
      <c r="C2355" s="153">
        <v>285.2129999999888</v>
      </c>
      <c r="D2355" s="132">
        <v>1082283.3517475128</v>
      </c>
      <c r="F2355" s="132">
        <v>14125</v>
      </c>
      <c r="G2355" s="132">
        <v>12750</v>
      </c>
      <c r="H2355" s="154" t="s">
        <v>1333</v>
      </c>
    </row>
    <row r="2357" spans="4:8" ht="12.75">
      <c r="D2357" s="132">
        <v>1066143.9024162292</v>
      </c>
      <c r="F2357" s="132">
        <v>13850</v>
      </c>
      <c r="G2357" s="132">
        <v>12700</v>
      </c>
      <c r="H2357" s="154" t="s">
        <v>1334</v>
      </c>
    </row>
    <row r="2359" spans="4:8" ht="12.75">
      <c r="D2359" s="132">
        <v>1103136.5714244843</v>
      </c>
      <c r="F2359" s="132">
        <v>14150</v>
      </c>
      <c r="G2359" s="132">
        <v>12725</v>
      </c>
      <c r="H2359" s="154" t="s">
        <v>1335</v>
      </c>
    </row>
    <row r="2361" spans="1:10" ht="12.75">
      <c r="A2361" s="149" t="s">
        <v>801</v>
      </c>
      <c r="C2361" s="155" t="s">
        <v>802</v>
      </c>
      <c r="D2361" s="132">
        <v>1083854.6085294087</v>
      </c>
      <c r="F2361" s="132">
        <v>14041.666666666668</v>
      </c>
      <c r="G2361" s="132">
        <v>12725</v>
      </c>
      <c r="H2361" s="132">
        <v>1070540.868148688</v>
      </c>
      <c r="I2361" s="132">
        <v>-0.0001</v>
      </c>
      <c r="J2361" s="132">
        <v>-0.0001</v>
      </c>
    </row>
    <row r="2362" spans="1:8" ht="12.75">
      <c r="A2362" s="131">
        <v>38375.1587037037</v>
      </c>
      <c r="C2362" s="155" t="s">
        <v>803</v>
      </c>
      <c r="D2362" s="132">
        <v>18546.321090577283</v>
      </c>
      <c r="F2362" s="132">
        <v>166.45820296198482</v>
      </c>
      <c r="G2362" s="132">
        <v>25</v>
      </c>
      <c r="H2362" s="132">
        <v>18546.321090577283</v>
      </c>
    </row>
    <row r="2364" spans="3:8" ht="12.75">
      <c r="C2364" s="155" t="s">
        <v>804</v>
      </c>
      <c r="D2364" s="132">
        <v>1.711144736999479</v>
      </c>
      <c r="F2364" s="132">
        <v>1.1854590121921766</v>
      </c>
      <c r="G2364" s="132">
        <v>0.19646365422396855</v>
      </c>
      <c r="H2364" s="132">
        <v>1.732425322785657</v>
      </c>
    </row>
    <row r="2365" spans="1:10" ht="12.75">
      <c r="A2365" s="149" t="s">
        <v>793</v>
      </c>
      <c r="C2365" s="150" t="s">
        <v>794</v>
      </c>
      <c r="D2365" s="150" t="s">
        <v>795</v>
      </c>
      <c r="F2365" s="150" t="s">
        <v>796</v>
      </c>
      <c r="G2365" s="150" t="s">
        <v>797</v>
      </c>
      <c r="H2365" s="150" t="s">
        <v>798</v>
      </c>
      <c r="I2365" s="151" t="s">
        <v>799</v>
      </c>
      <c r="J2365" s="150" t="s">
        <v>800</v>
      </c>
    </row>
    <row r="2366" spans="1:8" ht="12.75">
      <c r="A2366" s="152" t="s">
        <v>629</v>
      </c>
      <c r="C2366" s="153">
        <v>288.1579999998212</v>
      </c>
      <c r="D2366" s="132">
        <v>463651.1299595833</v>
      </c>
      <c r="F2366" s="132">
        <v>5120</v>
      </c>
      <c r="G2366" s="132">
        <v>4650</v>
      </c>
      <c r="H2366" s="154" t="s">
        <v>1336</v>
      </c>
    </row>
    <row r="2368" spans="4:8" ht="12.75">
      <c r="D2368" s="132">
        <v>441334.19244766235</v>
      </c>
      <c r="F2368" s="132">
        <v>5120</v>
      </c>
      <c r="G2368" s="132">
        <v>4650</v>
      </c>
      <c r="H2368" s="154" t="s">
        <v>1337</v>
      </c>
    </row>
    <row r="2370" spans="4:8" ht="12.75">
      <c r="D2370" s="132">
        <v>414236.9693040848</v>
      </c>
      <c r="F2370" s="132">
        <v>5120</v>
      </c>
      <c r="G2370" s="132">
        <v>4650</v>
      </c>
      <c r="H2370" s="154" t="s">
        <v>1338</v>
      </c>
    </row>
    <row r="2372" spans="1:10" ht="12.75">
      <c r="A2372" s="149" t="s">
        <v>801</v>
      </c>
      <c r="C2372" s="155" t="s">
        <v>802</v>
      </c>
      <c r="D2372" s="132">
        <v>439740.76390377677</v>
      </c>
      <c r="F2372" s="132">
        <v>5120</v>
      </c>
      <c r="G2372" s="132">
        <v>4650</v>
      </c>
      <c r="H2372" s="132">
        <v>434859.4032843078</v>
      </c>
      <c r="I2372" s="132">
        <v>-0.0001</v>
      </c>
      <c r="J2372" s="132">
        <v>-0.0001</v>
      </c>
    </row>
    <row r="2373" spans="1:8" ht="12.75">
      <c r="A2373" s="131">
        <v>38375.159224537034</v>
      </c>
      <c r="C2373" s="155" t="s">
        <v>803</v>
      </c>
      <c r="D2373" s="132">
        <v>24745.587065478085</v>
      </c>
      <c r="H2373" s="132">
        <v>24745.587065478085</v>
      </c>
    </row>
    <row r="2375" spans="3:8" ht="12.75">
      <c r="C2375" s="155" t="s">
        <v>804</v>
      </c>
      <c r="D2375" s="132">
        <v>5.627312520631557</v>
      </c>
      <c r="F2375" s="132">
        <v>0</v>
      </c>
      <c r="G2375" s="132">
        <v>0</v>
      </c>
      <c r="H2375" s="132">
        <v>5.690479929509448</v>
      </c>
    </row>
    <row r="2376" spans="1:10" ht="12.75">
      <c r="A2376" s="149" t="s">
        <v>793</v>
      </c>
      <c r="C2376" s="150" t="s">
        <v>794</v>
      </c>
      <c r="D2376" s="150" t="s">
        <v>795</v>
      </c>
      <c r="F2376" s="150" t="s">
        <v>796</v>
      </c>
      <c r="G2376" s="150" t="s">
        <v>797</v>
      </c>
      <c r="H2376" s="150" t="s">
        <v>798</v>
      </c>
      <c r="I2376" s="151" t="s">
        <v>799</v>
      </c>
      <c r="J2376" s="150" t="s">
        <v>800</v>
      </c>
    </row>
    <row r="2377" spans="1:8" ht="12.75">
      <c r="A2377" s="152" t="s">
        <v>630</v>
      </c>
      <c r="C2377" s="153">
        <v>334.94100000010803</v>
      </c>
      <c r="D2377" s="132">
        <v>617206.5251264572</v>
      </c>
      <c r="F2377" s="132">
        <v>34800</v>
      </c>
      <c r="H2377" s="154" t="s">
        <v>1339</v>
      </c>
    </row>
    <row r="2379" spans="4:8" ht="12.75">
      <c r="D2379" s="132">
        <v>612543.9667053223</v>
      </c>
      <c r="F2379" s="132">
        <v>35100</v>
      </c>
      <c r="H2379" s="154" t="s">
        <v>1340</v>
      </c>
    </row>
    <row r="2381" spans="4:8" ht="12.75">
      <c r="D2381" s="132">
        <v>609647.8511543274</v>
      </c>
      <c r="F2381" s="132">
        <v>34700</v>
      </c>
      <c r="H2381" s="154" t="s">
        <v>1341</v>
      </c>
    </row>
    <row r="2383" spans="1:10" ht="12.75">
      <c r="A2383" s="149" t="s">
        <v>801</v>
      </c>
      <c r="C2383" s="155" t="s">
        <v>802</v>
      </c>
      <c r="D2383" s="132">
        <v>613132.780995369</v>
      </c>
      <c r="F2383" s="132">
        <v>34866.666666666664</v>
      </c>
      <c r="H2383" s="132">
        <v>578266.1143287023</v>
      </c>
      <c r="I2383" s="132">
        <v>-0.0001</v>
      </c>
      <c r="J2383" s="132">
        <v>-0.0001</v>
      </c>
    </row>
    <row r="2384" spans="1:8" ht="12.75">
      <c r="A2384" s="131">
        <v>38375.15975694444</v>
      </c>
      <c r="C2384" s="155" t="s">
        <v>803</v>
      </c>
      <c r="D2384" s="132">
        <v>3813.582928862633</v>
      </c>
      <c r="F2384" s="132">
        <v>208.16659994661327</v>
      </c>
      <c r="H2384" s="132">
        <v>3813.582928862633</v>
      </c>
    </row>
    <row r="2386" spans="3:8" ht="12.75">
      <c r="C2386" s="155" t="s">
        <v>804</v>
      </c>
      <c r="D2386" s="132">
        <v>0.6219832060963377</v>
      </c>
      <c r="F2386" s="132">
        <v>0.5970361375141874</v>
      </c>
      <c r="H2386" s="132">
        <v>0.6594858032256906</v>
      </c>
    </row>
    <row r="2387" spans="1:10" ht="12.75">
      <c r="A2387" s="149" t="s">
        <v>793</v>
      </c>
      <c r="C2387" s="150" t="s">
        <v>794</v>
      </c>
      <c r="D2387" s="150" t="s">
        <v>795</v>
      </c>
      <c r="F2387" s="150" t="s">
        <v>796</v>
      </c>
      <c r="G2387" s="150" t="s">
        <v>797</v>
      </c>
      <c r="H2387" s="150" t="s">
        <v>798</v>
      </c>
      <c r="I2387" s="151" t="s">
        <v>799</v>
      </c>
      <c r="J2387" s="150" t="s">
        <v>800</v>
      </c>
    </row>
    <row r="2388" spans="1:8" ht="12.75">
      <c r="A2388" s="152" t="s">
        <v>634</v>
      </c>
      <c r="C2388" s="153">
        <v>393.36599999992177</v>
      </c>
      <c r="D2388" s="132">
        <v>4812991.174377441</v>
      </c>
      <c r="F2388" s="132">
        <v>18700</v>
      </c>
      <c r="G2388" s="132">
        <v>15400</v>
      </c>
      <c r="H2388" s="154" t="s">
        <v>1342</v>
      </c>
    </row>
    <row r="2390" spans="4:8" ht="12.75">
      <c r="D2390" s="132">
        <v>4807445.783622742</v>
      </c>
      <c r="F2390" s="132">
        <v>18800</v>
      </c>
      <c r="G2390" s="132">
        <v>15200</v>
      </c>
      <c r="H2390" s="154" t="s">
        <v>1343</v>
      </c>
    </row>
    <row r="2392" spans="4:8" ht="12.75">
      <c r="D2392" s="132">
        <v>4663955.128677368</v>
      </c>
      <c r="F2392" s="132">
        <v>19400</v>
      </c>
      <c r="G2392" s="132">
        <v>15500</v>
      </c>
      <c r="H2392" s="154" t="s">
        <v>1344</v>
      </c>
    </row>
    <row r="2394" spans="1:10" ht="12.75">
      <c r="A2394" s="149" t="s">
        <v>801</v>
      </c>
      <c r="C2394" s="155" t="s">
        <v>802</v>
      </c>
      <c r="D2394" s="132">
        <v>4761464.028892517</v>
      </c>
      <c r="F2394" s="132">
        <v>18966.666666666668</v>
      </c>
      <c r="G2394" s="132">
        <v>15366.666666666668</v>
      </c>
      <c r="H2394" s="132">
        <v>4744297.36222585</v>
      </c>
      <c r="I2394" s="132">
        <v>-0.0001</v>
      </c>
      <c r="J2394" s="132">
        <v>-0.0001</v>
      </c>
    </row>
    <row r="2395" spans="1:8" ht="12.75">
      <c r="A2395" s="131">
        <v>38375.16032407407</v>
      </c>
      <c r="C2395" s="155" t="s">
        <v>803</v>
      </c>
      <c r="D2395" s="132">
        <v>84490.69212364953</v>
      </c>
      <c r="F2395" s="132">
        <v>378.5938897200183</v>
      </c>
      <c r="G2395" s="132">
        <v>152.7525231651947</v>
      </c>
      <c r="H2395" s="132">
        <v>84490.69212364953</v>
      </c>
    </row>
    <row r="2397" spans="3:8" ht="12.75">
      <c r="C2397" s="155" t="s">
        <v>804</v>
      </c>
      <c r="D2397" s="132">
        <v>1.7744687686594052</v>
      </c>
      <c r="F2397" s="132">
        <v>1.99610135177514</v>
      </c>
      <c r="G2397" s="132">
        <v>0.9940511268884688</v>
      </c>
      <c r="H2397" s="132">
        <v>1.78088946945791</v>
      </c>
    </row>
    <row r="2398" spans="1:10" ht="12.75">
      <c r="A2398" s="149" t="s">
        <v>793</v>
      </c>
      <c r="C2398" s="150" t="s">
        <v>794</v>
      </c>
      <c r="D2398" s="150" t="s">
        <v>795</v>
      </c>
      <c r="F2398" s="150" t="s">
        <v>796</v>
      </c>
      <c r="G2398" s="150" t="s">
        <v>797</v>
      </c>
      <c r="H2398" s="150" t="s">
        <v>798</v>
      </c>
      <c r="I2398" s="151" t="s">
        <v>799</v>
      </c>
      <c r="J2398" s="150" t="s">
        <v>800</v>
      </c>
    </row>
    <row r="2399" spans="1:8" ht="12.75">
      <c r="A2399" s="152" t="s">
        <v>628</v>
      </c>
      <c r="C2399" s="153">
        <v>396.15199999976903</v>
      </c>
      <c r="D2399" s="132">
        <v>5635285.989562988</v>
      </c>
      <c r="F2399" s="132">
        <v>113600</v>
      </c>
      <c r="G2399" s="132">
        <v>112300</v>
      </c>
      <c r="H2399" s="154" t="s">
        <v>1345</v>
      </c>
    </row>
    <row r="2401" spans="4:8" ht="12.75">
      <c r="D2401" s="132">
        <v>5665088.350280762</v>
      </c>
      <c r="F2401" s="132">
        <v>113400</v>
      </c>
      <c r="G2401" s="132">
        <v>111000</v>
      </c>
      <c r="H2401" s="154" t="s">
        <v>1346</v>
      </c>
    </row>
    <row r="2403" spans="4:8" ht="12.75">
      <c r="D2403" s="132">
        <v>5556492.323265076</v>
      </c>
      <c r="F2403" s="132">
        <v>113400</v>
      </c>
      <c r="G2403" s="132">
        <v>111900</v>
      </c>
      <c r="H2403" s="154" t="s">
        <v>1347</v>
      </c>
    </row>
    <row r="2405" spans="1:10" ht="12.75">
      <c r="A2405" s="149" t="s">
        <v>801</v>
      </c>
      <c r="C2405" s="155" t="s">
        <v>802</v>
      </c>
      <c r="D2405" s="132">
        <v>5618955.554369608</v>
      </c>
      <c r="F2405" s="132">
        <v>113466.66666666666</v>
      </c>
      <c r="G2405" s="132">
        <v>111733.33333333334</v>
      </c>
      <c r="H2405" s="132">
        <v>5506346.2796966</v>
      </c>
      <c r="I2405" s="132">
        <v>-0.0001</v>
      </c>
      <c r="J2405" s="132">
        <v>-0.0001</v>
      </c>
    </row>
    <row r="2406" spans="1:8" ht="12.75">
      <c r="A2406" s="131">
        <v>38375.160891203705</v>
      </c>
      <c r="C2406" s="155" t="s">
        <v>803</v>
      </c>
      <c r="D2406" s="132">
        <v>56109.59459937905</v>
      </c>
      <c r="F2406" s="132">
        <v>115.47005383792514</v>
      </c>
      <c r="G2406" s="132">
        <v>665.8328118479393</v>
      </c>
      <c r="H2406" s="132">
        <v>56109.59459937905</v>
      </c>
    </row>
    <row r="2408" spans="3:8" ht="12.75">
      <c r="C2408" s="155" t="s">
        <v>804</v>
      </c>
      <c r="D2408" s="132">
        <v>0.9985769429292806</v>
      </c>
      <c r="F2408" s="132">
        <v>0.10176561736597399</v>
      </c>
      <c r="G2408" s="132">
        <v>0.5959124211049575</v>
      </c>
      <c r="H2408" s="132">
        <v>1.0189986562645077</v>
      </c>
    </row>
    <row r="2409" spans="1:10" ht="12.75">
      <c r="A2409" s="149" t="s">
        <v>793</v>
      </c>
      <c r="C2409" s="150" t="s">
        <v>794</v>
      </c>
      <c r="D2409" s="150" t="s">
        <v>795</v>
      </c>
      <c r="F2409" s="150" t="s">
        <v>796</v>
      </c>
      <c r="G2409" s="150" t="s">
        <v>797</v>
      </c>
      <c r="H2409" s="150" t="s">
        <v>798</v>
      </c>
      <c r="I2409" s="151" t="s">
        <v>799</v>
      </c>
      <c r="J2409" s="150" t="s">
        <v>800</v>
      </c>
    </row>
    <row r="2410" spans="1:8" ht="12.75">
      <c r="A2410" s="152" t="s">
        <v>635</v>
      </c>
      <c r="C2410" s="153">
        <v>589.5920000001788</v>
      </c>
      <c r="D2410" s="132">
        <v>413620.43643665314</v>
      </c>
      <c r="F2410" s="132">
        <v>3740.0000000037253</v>
      </c>
      <c r="G2410" s="132">
        <v>3300</v>
      </c>
      <c r="H2410" s="154" t="s">
        <v>1348</v>
      </c>
    </row>
    <row r="2412" spans="4:8" ht="12.75">
      <c r="D2412" s="132">
        <v>406248.32322502136</v>
      </c>
      <c r="F2412" s="132">
        <v>3740.0000000037253</v>
      </c>
      <c r="G2412" s="132">
        <v>3370</v>
      </c>
      <c r="H2412" s="154" t="s">
        <v>1349</v>
      </c>
    </row>
    <row r="2414" spans="4:8" ht="12.75">
      <c r="D2414" s="132">
        <v>383678.69971227646</v>
      </c>
      <c r="F2414" s="132">
        <v>3820</v>
      </c>
      <c r="G2414" s="132">
        <v>3230</v>
      </c>
      <c r="H2414" s="154" t="s">
        <v>1350</v>
      </c>
    </row>
    <row r="2416" spans="1:10" ht="12.75">
      <c r="A2416" s="149" t="s">
        <v>801</v>
      </c>
      <c r="C2416" s="155" t="s">
        <v>802</v>
      </c>
      <c r="D2416" s="132">
        <v>401182.4864579836</v>
      </c>
      <c r="F2416" s="132">
        <v>3766.66666666915</v>
      </c>
      <c r="G2416" s="132">
        <v>3300</v>
      </c>
      <c r="H2416" s="132">
        <v>397649.1531246491</v>
      </c>
      <c r="I2416" s="132">
        <v>-0.0001</v>
      </c>
      <c r="J2416" s="132">
        <v>-0.0001</v>
      </c>
    </row>
    <row r="2417" spans="1:8" ht="12.75">
      <c r="A2417" s="131">
        <v>38375.16149305556</v>
      </c>
      <c r="C2417" s="155" t="s">
        <v>803</v>
      </c>
      <c r="D2417" s="132">
        <v>15600.446343956864</v>
      </c>
      <c r="F2417" s="132">
        <v>46.18802153303647</v>
      </c>
      <c r="G2417" s="132">
        <v>70</v>
      </c>
      <c r="H2417" s="132">
        <v>15600.446343956864</v>
      </c>
    </row>
    <row r="2419" spans="3:8" ht="12.75">
      <c r="C2419" s="155" t="s">
        <v>804</v>
      </c>
      <c r="D2419" s="132">
        <v>3.8886159965985274</v>
      </c>
      <c r="F2419" s="132">
        <v>1.2262306601683013</v>
      </c>
      <c r="G2419" s="132">
        <v>2.121212121212121</v>
      </c>
      <c r="H2419" s="132">
        <v>3.923168507054929</v>
      </c>
    </row>
    <row r="2420" spans="1:10" ht="12.75">
      <c r="A2420" s="149" t="s">
        <v>793</v>
      </c>
      <c r="C2420" s="150" t="s">
        <v>794</v>
      </c>
      <c r="D2420" s="150" t="s">
        <v>795</v>
      </c>
      <c r="F2420" s="150" t="s">
        <v>796</v>
      </c>
      <c r="G2420" s="150" t="s">
        <v>797</v>
      </c>
      <c r="H2420" s="150" t="s">
        <v>798</v>
      </c>
      <c r="I2420" s="151" t="s">
        <v>799</v>
      </c>
      <c r="J2420" s="150" t="s">
        <v>800</v>
      </c>
    </row>
    <row r="2421" spans="1:8" ht="12.75">
      <c r="A2421" s="152" t="s">
        <v>636</v>
      </c>
      <c r="C2421" s="153">
        <v>766.4900000002235</v>
      </c>
      <c r="D2421" s="132">
        <v>2971.3559278808534</v>
      </c>
      <c r="F2421" s="132">
        <v>1935</v>
      </c>
      <c r="G2421" s="132">
        <v>1729</v>
      </c>
      <c r="H2421" s="154" t="s">
        <v>1351</v>
      </c>
    </row>
    <row r="2423" spans="4:8" ht="12.75">
      <c r="D2423" s="132">
        <v>2954.147233027965</v>
      </c>
      <c r="F2423" s="132">
        <v>1769</v>
      </c>
      <c r="G2423" s="132">
        <v>1766</v>
      </c>
      <c r="H2423" s="154" t="s">
        <v>1352</v>
      </c>
    </row>
    <row r="2425" spans="4:8" ht="12.75">
      <c r="D2425" s="132">
        <v>3003.0092115476727</v>
      </c>
      <c r="F2425" s="132">
        <v>1757</v>
      </c>
      <c r="G2425" s="132">
        <v>1799</v>
      </c>
      <c r="H2425" s="154" t="s">
        <v>1353</v>
      </c>
    </row>
    <row r="2427" spans="1:10" ht="12.75">
      <c r="A2427" s="149" t="s">
        <v>801</v>
      </c>
      <c r="C2427" s="155" t="s">
        <v>802</v>
      </c>
      <c r="D2427" s="132">
        <v>2976.17079081883</v>
      </c>
      <c r="F2427" s="132">
        <v>1820.3333333333335</v>
      </c>
      <c r="G2427" s="132">
        <v>1764.6666666666665</v>
      </c>
      <c r="H2427" s="132">
        <v>1184.756969680619</v>
      </c>
      <c r="I2427" s="132">
        <v>-0.0001</v>
      </c>
      <c r="J2427" s="132">
        <v>-0.0001</v>
      </c>
    </row>
    <row r="2428" spans="1:8" ht="12.75">
      <c r="A2428" s="131">
        <v>38375.162094907406</v>
      </c>
      <c r="C2428" s="155" t="s">
        <v>803</v>
      </c>
      <c r="D2428" s="132">
        <v>24.784277577638214</v>
      </c>
      <c r="F2428" s="132">
        <v>99.48534230394613</v>
      </c>
      <c r="G2428" s="132">
        <v>35.0190424388408</v>
      </c>
      <c r="H2428" s="132">
        <v>24.784277577638214</v>
      </c>
    </row>
    <row r="2430" spans="3:8" ht="12.75">
      <c r="C2430" s="155" t="s">
        <v>804</v>
      </c>
      <c r="D2430" s="132">
        <v>0.8327572347022247</v>
      </c>
      <c r="F2430" s="132">
        <v>5.465226641857506</v>
      </c>
      <c r="G2430" s="132">
        <v>1.984456503901066</v>
      </c>
      <c r="H2430" s="132">
        <v>2.091929248942882</v>
      </c>
    </row>
    <row r="2431" spans="1:16" ht="12.75">
      <c r="A2431" s="143" t="s">
        <v>784</v>
      </c>
      <c r="B2431" s="138" t="s">
        <v>1354</v>
      </c>
      <c r="D2431" s="143" t="s">
        <v>785</v>
      </c>
      <c r="E2431" s="138" t="s">
        <v>786</v>
      </c>
      <c r="F2431" s="139" t="s">
        <v>830</v>
      </c>
      <c r="G2431" s="144" t="s">
        <v>788</v>
      </c>
      <c r="H2431" s="145">
        <v>2</v>
      </c>
      <c r="I2431" s="146" t="s">
        <v>789</v>
      </c>
      <c r="J2431" s="145">
        <v>5</v>
      </c>
      <c r="K2431" s="144" t="s">
        <v>790</v>
      </c>
      <c r="L2431" s="147">
        <v>1</v>
      </c>
      <c r="M2431" s="144" t="s">
        <v>791</v>
      </c>
      <c r="N2431" s="148">
        <v>1</v>
      </c>
      <c r="O2431" s="144" t="s">
        <v>792</v>
      </c>
      <c r="P2431" s="148">
        <v>1</v>
      </c>
    </row>
    <row r="2433" spans="1:10" ht="12.75">
      <c r="A2433" s="149" t="s">
        <v>793</v>
      </c>
      <c r="C2433" s="150" t="s">
        <v>794</v>
      </c>
      <c r="D2433" s="150" t="s">
        <v>795</v>
      </c>
      <c r="F2433" s="150" t="s">
        <v>796</v>
      </c>
      <c r="G2433" s="150" t="s">
        <v>797</v>
      </c>
      <c r="H2433" s="150" t="s">
        <v>798</v>
      </c>
      <c r="I2433" s="151" t="s">
        <v>799</v>
      </c>
      <c r="J2433" s="150" t="s">
        <v>800</v>
      </c>
    </row>
    <row r="2434" spans="1:8" ht="12.75">
      <c r="A2434" s="152" t="s">
        <v>765</v>
      </c>
      <c r="C2434" s="153">
        <v>178.2290000000503</v>
      </c>
      <c r="D2434" s="132">
        <v>547.1673148488626</v>
      </c>
      <c r="F2434" s="132">
        <v>469.99999999953434</v>
      </c>
      <c r="G2434" s="132">
        <v>518</v>
      </c>
      <c r="H2434" s="154" t="s">
        <v>1355</v>
      </c>
    </row>
    <row r="2436" spans="4:8" ht="12.75">
      <c r="D2436" s="132">
        <v>546.1226239548996</v>
      </c>
      <c r="F2436" s="132">
        <v>511</v>
      </c>
      <c r="G2436" s="132">
        <v>512</v>
      </c>
      <c r="H2436" s="154" t="s">
        <v>1356</v>
      </c>
    </row>
    <row r="2438" spans="4:8" ht="12.75">
      <c r="D2438" s="132">
        <v>541.5625821184367</v>
      </c>
      <c r="F2438" s="132">
        <v>520</v>
      </c>
      <c r="G2438" s="132">
        <v>569</v>
      </c>
      <c r="H2438" s="154" t="s">
        <v>1357</v>
      </c>
    </row>
    <row r="2440" spans="1:8" ht="12.75">
      <c r="A2440" s="149" t="s">
        <v>801</v>
      </c>
      <c r="C2440" s="155" t="s">
        <v>802</v>
      </c>
      <c r="D2440" s="132">
        <v>544.9508403073996</v>
      </c>
      <c r="F2440" s="132">
        <v>500.3333333331781</v>
      </c>
      <c r="G2440" s="132">
        <v>533</v>
      </c>
      <c r="H2440" s="132">
        <v>25.964366877514525</v>
      </c>
    </row>
    <row r="2441" spans="1:8" ht="12.75">
      <c r="A2441" s="131">
        <v>38375.16442129629</v>
      </c>
      <c r="C2441" s="155" t="s">
        <v>803</v>
      </c>
      <c r="D2441" s="132">
        <v>2.980447102755973</v>
      </c>
      <c r="F2441" s="132">
        <v>26.65207934378554</v>
      </c>
      <c r="G2441" s="132">
        <v>31.32091952673165</v>
      </c>
      <c r="H2441" s="132">
        <v>2.980447102755973</v>
      </c>
    </row>
    <row r="2443" spans="3:8" ht="12.75">
      <c r="C2443" s="155" t="s">
        <v>804</v>
      </c>
      <c r="D2443" s="132">
        <v>0.5469203609402163</v>
      </c>
      <c r="F2443" s="132">
        <v>5.326864625674979</v>
      </c>
      <c r="G2443" s="132">
        <v>5.876345126966538</v>
      </c>
      <c r="H2443" s="132">
        <v>11.478990097528925</v>
      </c>
    </row>
    <row r="2444" spans="1:10" ht="12.75">
      <c r="A2444" s="149" t="s">
        <v>793</v>
      </c>
      <c r="C2444" s="150" t="s">
        <v>794</v>
      </c>
      <c r="D2444" s="150" t="s">
        <v>795</v>
      </c>
      <c r="F2444" s="150" t="s">
        <v>796</v>
      </c>
      <c r="G2444" s="150" t="s">
        <v>797</v>
      </c>
      <c r="H2444" s="150" t="s">
        <v>798</v>
      </c>
      <c r="I2444" s="151" t="s">
        <v>799</v>
      </c>
      <c r="J2444" s="150" t="s">
        <v>800</v>
      </c>
    </row>
    <row r="2445" spans="1:8" ht="12.75">
      <c r="A2445" s="152" t="s">
        <v>629</v>
      </c>
      <c r="C2445" s="153">
        <v>212.41200000001118</v>
      </c>
      <c r="D2445" s="132">
        <v>471299.3690638542</v>
      </c>
      <c r="F2445" s="132">
        <v>4460</v>
      </c>
      <c r="G2445" s="132">
        <v>3959.9999999962747</v>
      </c>
      <c r="H2445" s="154" t="s">
        <v>1358</v>
      </c>
    </row>
    <row r="2447" spans="4:8" ht="12.75">
      <c r="D2447" s="132">
        <v>485250.0358142853</v>
      </c>
      <c r="F2447" s="132">
        <v>4460</v>
      </c>
      <c r="G2447" s="132">
        <v>3959.9999999962747</v>
      </c>
      <c r="H2447" s="154" t="s">
        <v>1359</v>
      </c>
    </row>
    <row r="2449" spans="4:8" ht="12.75">
      <c r="D2449" s="132">
        <v>442454.357544899</v>
      </c>
      <c r="F2449" s="132">
        <v>4460</v>
      </c>
      <c r="G2449" s="132">
        <v>3959.9999999962747</v>
      </c>
      <c r="H2449" s="154" t="s">
        <v>1360</v>
      </c>
    </row>
    <row r="2451" spans="1:10" ht="12.75">
      <c r="A2451" s="149" t="s">
        <v>801</v>
      </c>
      <c r="C2451" s="155" t="s">
        <v>802</v>
      </c>
      <c r="D2451" s="132">
        <v>466334.58747434616</v>
      </c>
      <c r="F2451" s="132">
        <v>4460</v>
      </c>
      <c r="G2451" s="132">
        <v>3959.9999999962747</v>
      </c>
      <c r="H2451" s="132">
        <v>462113.103375408</v>
      </c>
      <c r="I2451" s="132">
        <v>-0.0001</v>
      </c>
      <c r="J2451" s="132">
        <v>-0.0001</v>
      </c>
    </row>
    <row r="2452" spans="1:8" ht="12.75">
      <c r="A2452" s="131">
        <v>38375.16491898148</v>
      </c>
      <c r="C2452" s="155" t="s">
        <v>803</v>
      </c>
      <c r="D2452" s="132">
        <v>21825.542646353893</v>
      </c>
      <c r="G2452" s="132">
        <v>5.638186222554939E-05</v>
      </c>
      <c r="H2452" s="132">
        <v>21825.542646353893</v>
      </c>
    </row>
    <row r="2454" spans="3:8" ht="12.75">
      <c r="C2454" s="155" t="s">
        <v>804</v>
      </c>
      <c r="D2454" s="132">
        <v>4.68023244095197</v>
      </c>
      <c r="F2454" s="132">
        <v>0</v>
      </c>
      <c r="G2454" s="132">
        <v>1.4237843996364246E-06</v>
      </c>
      <c r="H2454" s="132">
        <v>4.722987183642664</v>
      </c>
    </row>
    <row r="2455" spans="1:10" ht="12.75">
      <c r="A2455" s="149" t="s">
        <v>793</v>
      </c>
      <c r="C2455" s="150" t="s">
        <v>794</v>
      </c>
      <c r="D2455" s="150" t="s">
        <v>795</v>
      </c>
      <c r="F2455" s="150" t="s">
        <v>796</v>
      </c>
      <c r="G2455" s="150" t="s">
        <v>797</v>
      </c>
      <c r="H2455" s="150" t="s">
        <v>798</v>
      </c>
      <c r="I2455" s="151" t="s">
        <v>799</v>
      </c>
      <c r="J2455" s="150" t="s">
        <v>800</v>
      </c>
    </row>
    <row r="2456" spans="1:8" ht="12.75">
      <c r="A2456" s="152" t="s">
        <v>629</v>
      </c>
      <c r="C2456" s="153">
        <v>251.61100000003353</v>
      </c>
      <c r="D2456" s="132">
        <v>5008896.37663269</v>
      </c>
      <c r="F2456" s="132">
        <v>34000</v>
      </c>
      <c r="G2456" s="132">
        <v>29600</v>
      </c>
      <c r="H2456" s="154" t="s">
        <v>1361</v>
      </c>
    </row>
    <row r="2458" spans="4:8" ht="12.75">
      <c r="D2458" s="132">
        <v>4901745.504318237</v>
      </c>
      <c r="F2458" s="132">
        <v>33700</v>
      </c>
      <c r="G2458" s="132">
        <v>29200</v>
      </c>
      <c r="H2458" s="154" t="s">
        <v>1362</v>
      </c>
    </row>
    <row r="2460" spans="4:8" ht="12.75">
      <c r="D2460" s="132">
        <v>4893425.476615906</v>
      </c>
      <c r="F2460" s="132">
        <v>34400</v>
      </c>
      <c r="G2460" s="132">
        <v>29600</v>
      </c>
      <c r="H2460" s="154" t="s">
        <v>1363</v>
      </c>
    </row>
    <row r="2462" spans="1:10" ht="12.75">
      <c r="A2462" s="149" t="s">
        <v>801</v>
      </c>
      <c r="C2462" s="155" t="s">
        <v>802</v>
      </c>
      <c r="D2462" s="132">
        <v>4934689.119188945</v>
      </c>
      <c r="F2462" s="132">
        <v>34033.333333333336</v>
      </c>
      <c r="G2462" s="132">
        <v>29466.666666666664</v>
      </c>
      <c r="H2462" s="132">
        <v>4902961.627403621</v>
      </c>
      <c r="I2462" s="132">
        <v>-0.0001</v>
      </c>
      <c r="J2462" s="132">
        <v>-0.0001</v>
      </c>
    </row>
    <row r="2463" spans="1:8" ht="12.75">
      <c r="A2463" s="131">
        <v>38375.165497685186</v>
      </c>
      <c r="C2463" s="155" t="s">
        <v>803</v>
      </c>
      <c r="D2463" s="132">
        <v>64399.871958206044</v>
      </c>
      <c r="F2463" s="132">
        <v>351.1884584284246</v>
      </c>
      <c r="G2463" s="132">
        <v>230.94010767585027</v>
      </c>
      <c r="H2463" s="132">
        <v>64399.871958206044</v>
      </c>
    </row>
    <row r="2465" spans="3:8" ht="12.75">
      <c r="C2465" s="155" t="s">
        <v>804</v>
      </c>
      <c r="D2465" s="132">
        <v>1.305044155826997</v>
      </c>
      <c r="F2465" s="132">
        <v>1.0318955683499256</v>
      </c>
      <c r="G2465" s="132">
        <v>0.7837333970899897</v>
      </c>
      <c r="H2465" s="132">
        <v>1.3134892102410598</v>
      </c>
    </row>
    <row r="2466" spans="1:10" ht="12.75">
      <c r="A2466" s="149" t="s">
        <v>793</v>
      </c>
      <c r="C2466" s="150" t="s">
        <v>794</v>
      </c>
      <c r="D2466" s="150" t="s">
        <v>795</v>
      </c>
      <c r="F2466" s="150" t="s">
        <v>796</v>
      </c>
      <c r="G2466" s="150" t="s">
        <v>797</v>
      </c>
      <c r="H2466" s="150" t="s">
        <v>798</v>
      </c>
      <c r="I2466" s="151" t="s">
        <v>799</v>
      </c>
      <c r="J2466" s="150" t="s">
        <v>800</v>
      </c>
    </row>
    <row r="2467" spans="1:8" ht="12.75">
      <c r="A2467" s="152" t="s">
        <v>632</v>
      </c>
      <c r="C2467" s="153">
        <v>257.6099999998696</v>
      </c>
      <c r="D2467" s="132">
        <v>248047.95267271996</v>
      </c>
      <c r="F2467" s="132">
        <v>14577.499999985099</v>
      </c>
      <c r="G2467" s="132">
        <v>12445</v>
      </c>
      <c r="H2467" s="154" t="s">
        <v>1364</v>
      </c>
    </row>
    <row r="2469" spans="4:8" ht="12.75">
      <c r="D2469" s="132">
        <v>248288.9368031025</v>
      </c>
      <c r="F2469" s="132">
        <v>14350</v>
      </c>
      <c r="G2469" s="132">
        <v>12292.5</v>
      </c>
      <c r="H2469" s="154" t="s">
        <v>1365</v>
      </c>
    </row>
    <row r="2471" spans="4:8" ht="12.75">
      <c r="D2471" s="132">
        <v>248204.15075922012</v>
      </c>
      <c r="F2471" s="132">
        <v>14567.5</v>
      </c>
      <c r="G2471" s="132">
        <v>12542.5</v>
      </c>
      <c r="H2471" s="154" t="s">
        <v>1366</v>
      </c>
    </row>
    <row r="2473" spans="1:10" ht="12.75">
      <c r="A2473" s="149" t="s">
        <v>801</v>
      </c>
      <c r="C2473" s="155" t="s">
        <v>802</v>
      </c>
      <c r="D2473" s="132">
        <v>248180.3467450142</v>
      </c>
      <c r="F2473" s="132">
        <v>14498.333333328366</v>
      </c>
      <c r="G2473" s="132">
        <v>12426.666666666668</v>
      </c>
      <c r="H2473" s="132">
        <v>234717.8467450167</v>
      </c>
      <c r="I2473" s="132">
        <v>-0.0001</v>
      </c>
      <c r="J2473" s="132">
        <v>-0.0001</v>
      </c>
    </row>
    <row r="2474" spans="1:8" ht="12.75">
      <c r="A2474" s="131">
        <v>38375.16625</v>
      </c>
      <c r="C2474" s="155" t="s">
        <v>803</v>
      </c>
      <c r="D2474" s="132">
        <v>122.24283662763571</v>
      </c>
      <c r="F2474" s="132">
        <v>128.5577042892126</v>
      </c>
      <c r="G2474" s="132">
        <v>126.00429886846452</v>
      </c>
      <c r="H2474" s="132">
        <v>122.24283662763571</v>
      </c>
    </row>
    <row r="2476" spans="3:8" ht="12.75">
      <c r="C2476" s="155" t="s">
        <v>804</v>
      </c>
      <c r="D2476" s="132">
        <v>0.04925564744787411</v>
      </c>
      <c r="F2476" s="132">
        <v>0.8867067774865386</v>
      </c>
      <c r="G2476" s="132">
        <v>1.013983091752665</v>
      </c>
      <c r="H2476" s="132">
        <v>0.05208075922766662</v>
      </c>
    </row>
    <row r="2477" spans="1:10" ht="12.75">
      <c r="A2477" s="149" t="s">
        <v>793</v>
      </c>
      <c r="C2477" s="150" t="s">
        <v>794</v>
      </c>
      <c r="D2477" s="150" t="s">
        <v>795</v>
      </c>
      <c r="F2477" s="150" t="s">
        <v>796</v>
      </c>
      <c r="G2477" s="150" t="s">
        <v>797</v>
      </c>
      <c r="H2477" s="150" t="s">
        <v>798</v>
      </c>
      <c r="I2477" s="151" t="s">
        <v>799</v>
      </c>
      <c r="J2477" s="150" t="s">
        <v>800</v>
      </c>
    </row>
    <row r="2478" spans="1:8" ht="12.75">
      <c r="A2478" s="152" t="s">
        <v>631</v>
      </c>
      <c r="C2478" s="153">
        <v>259.9399999999441</v>
      </c>
      <c r="D2478" s="132">
        <v>2530670.4912338257</v>
      </c>
      <c r="F2478" s="132">
        <v>24400</v>
      </c>
      <c r="G2478" s="132">
        <v>21575</v>
      </c>
      <c r="H2478" s="154" t="s">
        <v>1367</v>
      </c>
    </row>
    <row r="2480" spans="4:8" ht="12.75">
      <c r="D2480" s="132">
        <v>2473253.163520813</v>
      </c>
      <c r="F2480" s="132">
        <v>24700</v>
      </c>
      <c r="G2480" s="132">
        <v>21525</v>
      </c>
      <c r="H2480" s="154" t="s">
        <v>1368</v>
      </c>
    </row>
    <row r="2482" spans="4:8" ht="12.75">
      <c r="D2482" s="132">
        <v>2331184.3772621155</v>
      </c>
      <c r="F2482" s="132">
        <v>24900</v>
      </c>
      <c r="G2482" s="132">
        <v>21475</v>
      </c>
      <c r="H2482" s="154" t="s">
        <v>1369</v>
      </c>
    </row>
    <row r="2484" spans="1:10" ht="12.75">
      <c r="A2484" s="149" t="s">
        <v>801</v>
      </c>
      <c r="C2484" s="155" t="s">
        <v>802</v>
      </c>
      <c r="D2484" s="132">
        <v>2445036.010672251</v>
      </c>
      <c r="F2484" s="132">
        <v>24666.666666666664</v>
      </c>
      <c r="G2484" s="132">
        <v>21525</v>
      </c>
      <c r="H2484" s="132">
        <v>2421924.3103355505</v>
      </c>
      <c r="I2484" s="132">
        <v>-0.0001</v>
      </c>
      <c r="J2484" s="132">
        <v>-0.0001</v>
      </c>
    </row>
    <row r="2485" spans="1:8" ht="12.75">
      <c r="A2485" s="131">
        <v>38375.167025462964</v>
      </c>
      <c r="C2485" s="155" t="s">
        <v>803</v>
      </c>
      <c r="D2485" s="132">
        <v>102692.90726746095</v>
      </c>
      <c r="F2485" s="132">
        <v>251.66114784235833</v>
      </c>
      <c r="G2485" s="132">
        <v>50</v>
      </c>
      <c r="H2485" s="132">
        <v>102692.90726746095</v>
      </c>
    </row>
    <row r="2487" spans="3:8" ht="12.75">
      <c r="C2487" s="155" t="s">
        <v>804</v>
      </c>
      <c r="D2487" s="132">
        <v>4.200057046980917</v>
      </c>
      <c r="F2487" s="132">
        <v>1.0202478966582098</v>
      </c>
      <c r="G2487" s="132">
        <v>0.23228803716608595</v>
      </c>
      <c r="H2487" s="132">
        <v>4.240136936948008</v>
      </c>
    </row>
    <row r="2488" spans="1:10" ht="12.75">
      <c r="A2488" s="149" t="s">
        <v>793</v>
      </c>
      <c r="C2488" s="150" t="s">
        <v>794</v>
      </c>
      <c r="D2488" s="150" t="s">
        <v>795</v>
      </c>
      <c r="F2488" s="150" t="s">
        <v>796</v>
      </c>
      <c r="G2488" s="150" t="s">
        <v>797</v>
      </c>
      <c r="H2488" s="150" t="s">
        <v>798</v>
      </c>
      <c r="I2488" s="151" t="s">
        <v>799</v>
      </c>
      <c r="J2488" s="150" t="s">
        <v>800</v>
      </c>
    </row>
    <row r="2489" spans="1:8" ht="12.75">
      <c r="A2489" s="152" t="s">
        <v>633</v>
      </c>
      <c r="C2489" s="153">
        <v>285.2129999999888</v>
      </c>
      <c r="D2489" s="132">
        <v>1201441.338218689</v>
      </c>
      <c r="F2489" s="132">
        <v>14150</v>
      </c>
      <c r="G2489" s="132">
        <v>13225</v>
      </c>
      <c r="H2489" s="154" t="s">
        <v>1370</v>
      </c>
    </row>
    <row r="2491" spans="4:8" ht="12.75">
      <c r="D2491" s="132">
        <v>1204588.2878665924</v>
      </c>
      <c r="F2491" s="132">
        <v>14400</v>
      </c>
      <c r="G2491" s="132">
        <v>13050</v>
      </c>
      <c r="H2491" s="154" t="s">
        <v>1371</v>
      </c>
    </row>
    <row r="2493" spans="4:8" ht="12.75">
      <c r="D2493" s="132">
        <v>1222780.393245697</v>
      </c>
      <c r="F2493" s="132">
        <v>14025</v>
      </c>
      <c r="G2493" s="132">
        <v>13150</v>
      </c>
      <c r="H2493" s="154" t="s">
        <v>1372</v>
      </c>
    </row>
    <row r="2495" spans="1:10" ht="12.75">
      <c r="A2495" s="149" t="s">
        <v>801</v>
      </c>
      <c r="C2495" s="155" t="s">
        <v>802</v>
      </c>
      <c r="D2495" s="132">
        <v>1209603.3397769928</v>
      </c>
      <c r="F2495" s="132">
        <v>14191.666666666668</v>
      </c>
      <c r="G2495" s="132">
        <v>13141.666666666668</v>
      </c>
      <c r="H2495" s="132">
        <v>1195992.171287726</v>
      </c>
      <c r="I2495" s="132">
        <v>-0.0001</v>
      </c>
      <c r="J2495" s="132">
        <v>-0.0001</v>
      </c>
    </row>
    <row r="2496" spans="1:8" ht="12.75">
      <c r="A2496" s="131">
        <v>38375.1678125</v>
      </c>
      <c r="C2496" s="155" t="s">
        <v>803</v>
      </c>
      <c r="D2496" s="132">
        <v>11519.63005522168</v>
      </c>
      <c r="F2496" s="132">
        <v>190.94065395649332</v>
      </c>
      <c r="G2496" s="132">
        <v>87.79711460710615</v>
      </c>
      <c r="H2496" s="132">
        <v>11519.63005522168</v>
      </c>
    </row>
    <row r="2498" spans="3:8" ht="12.75">
      <c r="C2498" s="155" t="s">
        <v>804</v>
      </c>
      <c r="D2498" s="132">
        <v>0.9523477388335819</v>
      </c>
      <c r="F2498" s="132">
        <v>1.3454420713317206</v>
      </c>
      <c r="G2498" s="132">
        <v>0.6680820388619366</v>
      </c>
      <c r="H2498" s="132">
        <v>0.9631860752749312</v>
      </c>
    </row>
    <row r="2499" spans="1:10" ht="12.75">
      <c r="A2499" s="149" t="s">
        <v>793</v>
      </c>
      <c r="C2499" s="150" t="s">
        <v>794</v>
      </c>
      <c r="D2499" s="150" t="s">
        <v>795</v>
      </c>
      <c r="F2499" s="150" t="s">
        <v>796</v>
      </c>
      <c r="G2499" s="150" t="s">
        <v>797</v>
      </c>
      <c r="H2499" s="150" t="s">
        <v>798</v>
      </c>
      <c r="I2499" s="151" t="s">
        <v>799</v>
      </c>
      <c r="J2499" s="150" t="s">
        <v>800</v>
      </c>
    </row>
    <row r="2500" spans="1:8" ht="12.75">
      <c r="A2500" s="152" t="s">
        <v>629</v>
      </c>
      <c r="C2500" s="153">
        <v>288.1579999998212</v>
      </c>
      <c r="D2500" s="132">
        <v>489807.272837162</v>
      </c>
      <c r="F2500" s="132">
        <v>5260</v>
      </c>
      <c r="G2500" s="132">
        <v>4610</v>
      </c>
      <c r="H2500" s="154" t="s">
        <v>1373</v>
      </c>
    </row>
    <row r="2502" spans="4:8" ht="12.75">
      <c r="D2502" s="132">
        <v>450389.54855823517</v>
      </c>
      <c r="F2502" s="132">
        <v>5260</v>
      </c>
      <c r="G2502" s="132">
        <v>4610</v>
      </c>
      <c r="H2502" s="154" t="s">
        <v>1374</v>
      </c>
    </row>
    <row r="2504" spans="4:8" ht="12.75">
      <c r="D2504" s="132">
        <v>492865.6003546715</v>
      </c>
      <c r="F2504" s="132">
        <v>5260</v>
      </c>
      <c r="G2504" s="132">
        <v>4610</v>
      </c>
      <c r="H2504" s="154" t="s">
        <v>1375</v>
      </c>
    </row>
    <row r="2506" spans="1:10" ht="12.75">
      <c r="A2506" s="149" t="s">
        <v>801</v>
      </c>
      <c r="C2506" s="155" t="s">
        <v>802</v>
      </c>
      <c r="D2506" s="132">
        <v>477687.4739166895</v>
      </c>
      <c r="F2506" s="132">
        <v>5260</v>
      </c>
      <c r="G2506" s="132">
        <v>4610</v>
      </c>
      <c r="H2506" s="132">
        <v>472757.5071025302</v>
      </c>
      <c r="I2506" s="132">
        <v>-0.0001</v>
      </c>
      <c r="J2506" s="132">
        <v>-0.0001</v>
      </c>
    </row>
    <row r="2507" spans="1:8" ht="12.75">
      <c r="A2507" s="131">
        <v>38375.168344907404</v>
      </c>
      <c r="C2507" s="155" t="s">
        <v>803</v>
      </c>
      <c r="D2507" s="132">
        <v>23690.101064745682</v>
      </c>
      <c r="H2507" s="132">
        <v>23690.101064745682</v>
      </c>
    </row>
    <row r="2509" spans="3:8" ht="12.75">
      <c r="C2509" s="155" t="s">
        <v>804</v>
      </c>
      <c r="D2509" s="132">
        <v>4.959330599670975</v>
      </c>
      <c r="F2509" s="132">
        <v>0</v>
      </c>
      <c r="G2509" s="132">
        <v>0</v>
      </c>
      <c r="H2509" s="132">
        <v>5.011047039726404</v>
      </c>
    </row>
    <row r="2510" spans="1:10" ht="12.75">
      <c r="A2510" s="149" t="s">
        <v>793</v>
      </c>
      <c r="C2510" s="150" t="s">
        <v>794</v>
      </c>
      <c r="D2510" s="150" t="s">
        <v>795</v>
      </c>
      <c r="F2510" s="150" t="s">
        <v>796</v>
      </c>
      <c r="G2510" s="150" t="s">
        <v>797</v>
      </c>
      <c r="H2510" s="150" t="s">
        <v>798</v>
      </c>
      <c r="I2510" s="151" t="s">
        <v>799</v>
      </c>
      <c r="J2510" s="150" t="s">
        <v>800</v>
      </c>
    </row>
    <row r="2511" spans="1:8" ht="12.75">
      <c r="A2511" s="152" t="s">
        <v>630</v>
      </c>
      <c r="C2511" s="153">
        <v>334.94100000010803</v>
      </c>
      <c r="D2511" s="132">
        <v>178967.33709907532</v>
      </c>
      <c r="F2511" s="132">
        <v>33200</v>
      </c>
      <c r="H2511" s="154" t="s">
        <v>1376</v>
      </c>
    </row>
    <row r="2513" spans="4:8" ht="12.75">
      <c r="D2513" s="132">
        <v>182453.78105807304</v>
      </c>
      <c r="F2513" s="132">
        <v>33400</v>
      </c>
      <c r="H2513" s="154" t="s">
        <v>1377</v>
      </c>
    </row>
    <row r="2515" spans="4:8" ht="12.75">
      <c r="D2515" s="132">
        <v>184290.81422829628</v>
      </c>
      <c r="F2515" s="132">
        <v>33200</v>
      </c>
      <c r="H2515" s="154" t="s">
        <v>1378</v>
      </c>
    </row>
    <row r="2517" spans="1:10" ht="12.75">
      <c r="A2517" s="149" t="s">
        <v>801</v>
      </c>
      <c r="C2517" s="155" t="s">
        <v>802</v>
      </c>
      <c r="D2517" s="132">
        <v>181903.97746181488</v>
      </c>
      <c r="F2517" s="132">
        <v>33266.666666666664</v>
      </c>
      <c r="H2517" s="132">
        <v>148637.31079514822</v>
      </c>
      <c r="I2517" s="132">
        <v>-0.0001</v>
      </c>
      <c r="J2517" s="132">
        <v>-0.0001</v>
      </c>
    </row>
    <row r="2518" spans="1:8" ht="12.75">
      <c r="A2518" s="131">
        <v>38375.16887731481</v>
      </c>
      <c r="C2518" s="155" t="s">
        <v>803</v>
      </c>
      <c r="D2518" s="132">
        <v>2703.9906031988166</v>
      </c>
      <c r="F2518" s="132">
        <v>115.47005383792514</v>
      </c>
      <c r="H2518" s="132">
        <v>2703.9906031988166</v>
      </c>
    </row>
    <row r="2520" spans="3:8" ht="12.75">
      <c r="C2520" s="155" t="s">
        <v>804</v>
      </c>
      <c r="D2520" s="132">
        <v>1.4864933911444767</v>
      </c>
      <c r="F2520" s="132">
        <v>0.34710437025428403</v>
      </c>
      <c r="H2520" s="132">
        <v>1.8191869785140649</v>
      </c>
    </row>
    <row r="2521" spans="1:10" ht="12.75">
      <c r="A2521" s="149" t="s">
        <v>793</v>
      </c>
      <c r="C2521" s="150" t="s">
        <v>794</v>
      </c>
      <c r="D2521" s="150" t="s">
        <v>795</v>
      </c>
      <c r="F2521" s="150" t="s">
        <v>796</v>
      </c>
      <c r="G2521" s="150" t="s">
        <v>797</v>
      </c>
      <c r="H2521" s="150" t="s">
        <v>798</v>
      </c>
      <c r="I2521" s="151" t="s">
        <v>799</v>
      </c>
      <c r="J2521" s="150" t="s">
        <v>800</v>
      </c>
    </row>
    <row r="2522" spans="1:8" ht="12.75">
      <c r="A2522" s="152" t="s">
        <v>634</v>
      </c>
      <c r="C2522" s="153">
        <v>393.36599999992177</v>
      </c>
      <c r="D2522" s="132">
        <v>4906790.122329712</v>
      </c>
      <c r="F2522" s="132">
        <v>17100</v>
      </c>
      <c r="G2522" s="132">
        <v>15500</v>
      </c>
      <c r="H2522" s="154" t="s">
        <v>1379</v>
      </c>
    </row>
    <row r="2524" spans="4:8" ht="12.75">
      <c r="D2524" s="132">
        <v>4802618.089096069</v>
      </c>
      <c r="F2524" s="132">
        <v>19100</v>
      </c>
      <c r="G2524" s="132">
        <v>14900</v>
      </c>
      <c r="H2524" s="154" t="s">
        <v>1380</v>
      </c>
    </row>
    <row r="2526" spans="4:8" ht="12.75">
      <c r="D2526" s="132">
        <v>4781809.82926178</v>
      </c>
      <c r="F2526" s="132">
        <v>17800</v>
      </c>
      <c r="G2526" s="132">
        <v>15600</v>
      </c>
      <c r="H2526" s="154" t="s">
        <v>1381</v>
      </c>
    </row>
    <row r="2528" spans="1:10" ht="12.75">
      <c r="A2528" s="149" t="s">
        <v>801</v>
      </c>
      <c r="C2528" s="155" t="s">
        <v>802</v>
      </c>
      <c r="D2528" s="132">
        <v>4830406.01356252</v>
      </c>
      <c r="F2528" s="132">
        <v>18000</v>
      </c>
      <c r="G2528" s="132">
        <v>15333.333333333332</v>
      </c>
      <c r="H2528" s="132">
        <v>4813739.346895854</v>
      </c>
      <c r="I2528" s="132">
        <v>-0.0001</v>
      </c>
      <c r="J2528" s="132">
        <v>-0.0001</v>
      </c>
    </row>
    <row r="2529" spans="1:8" ht="12.75">
      <c r="A2529" s="131">
        <v>38375.16943287037</v>
      </c>
      <c r="C2529" s="155" t="s">
        <v>803</v>
      </c>
      <c r="D2529" s="132">
        <v>66963.75865685358</v>
      </c>
      <c r="F2529" s="132">
        <v>1014.889156509222</v>
      </c>
      <c r="G2529" s="132">
        <v>378.5938897200183</v>
      </c>
      <c r="H2529" s="132">
        <v>66963.75865685358</v>
      </c>
    </row>
    <row r="2531" spans="3:8" ht="12.75">
      <c r="C2531" s="155" t="s">
        <v>804</v>
      </c>
      <c r="D2531" s="132">
        <v>1.3862966895295514</v>
      </c>
      <c r="F2531" s="132">
        <v>5.638273091717901</v>
      </c>
      <c r="G2531" s="132">
        <v>2.4690905851305542</v>
      </c>
      <c r="H2531" s="132">
        <v>1.3910964809516588</v>
      </c>
    </row>
    <row r="2532" spans="1:10" ht="12.75">
      <c r="A2532" s="149" t="s">
        <v>793</v>
      </c>
      <c r="C2532" s="150" t="s">
        <v>794</v>
      </c>
      <c r="D2532" s="150" t="s">
        <v>795</v>
      </c>
      <c r="F2532" s="150" t="s">
        <v>796</v>
      </c>
      <c r="G2532" s="150" t="s">
        <v>797</v>
      </c>
      <c r="H2532" s="150" t="s">
        <v>798</v>
      </c>
      <c r="I2532" s="151" t="s">
        <v>799</v>
      </c>
      <c r="J2532" s="150" t="s">
        <v>800</v>
      </c>
    </row>
    <row r="2533" spans="1:8" ht="12.75">
      <c r="A2533" s="152" t="s">
        <v>628</v>
      </c>
      <c r="C2533" s="153">
        <v>396.15199999976903</v>
      </c>
      <c r="D2533" s="132">
        <v>6587904.794067383</v>
      </c>
      <c r="F2533" s="132">
        <v>114000</v>
      </c>
      <c r="G2533" s="132">
        <v>114900</v>
      </c>
      <c r="H2533" s="154" t="s">
        <v>1382</v>
      </c>
    </row>
    <row r="2535" spans="4:8" ht="12.75">
      <c r="D2535" s="132">
        <v>6278722.577217102</v>
      </c>
      <c r="F2535" s="132">
        <v>114700</v>
      </c>
      <c r="G2535" s="132">
        <v>114100</v>
      </c>
      <c r="H2535" s="154" t="s">
        <v>1383</v>
      </c>
    </row>
    <row r="2537" spans="4:8" ht="12.75">
      <c r="D2537" s="132">
        <v>6605394.495262146</v>
      </c>
      <c r="F2537" s="132">
        <v>115700</v>
      </c>
      <c r="G2537" s="132">
        <v>114700</v>
      </c>
      <c r="H2537" s="154" t="s">
        <v>1384</v>
      </c>
    </row>
    <row r="2539" spans="1:10" ht="12.75">
      <c r="A2539" s="149" t="s">
        <v>801</v>
      </c>
      <c r="C2539" s="155" t="s">
        <v>802</v>
      </c>
      <c r="D2539" s="132">
        <v>6490673.955515543</v>
      </c>
      <c r="F2539" s="132">
        <v>114800</v>
      </c>
      <c r="G2539" s="132">
        <v>114566.66666666666</v>
      </c>
      <c r="H2539" s="132">
        <v>6375989.373668536</v>
      </c>
      <c r="I2539" s="132">
        <v>-0.0001</v>
      </c>
      <c r="J2539" s="132">
        <v>-0.0001</v>
      </c>
    </row>
    <row r="2540" spans="1:8" ht="12.75">
      <c r="A2540" s="131">
        <v>38375.170011574075</v>
      </c>
      <c r="C2540" s="155" t="s">
        <v>803</v>
      </c>
      <c r="D2540" s="132">
        <v>183763.4688504038</v>
      </c>
      <c r="F2540" s="132">
        <v>854.4003745317532</v>
      </c>
      <c r="G2540" s="132">
        <v>416.33319989322655</v>
      </c>
      <c r="H2540" s="132">
        <v>183763.4688504038</v>
      </c>
    </row>
    <row r="2542" spans="3:8" ht="12.75">
      <c r="C2542" s="155" t="s">
        <v>804</v>
      </c>
      <c r="D2542" s="132">
        <v>2.831192417148734</v>
      </c>
      <c r="F2542" s="132">
        <v>0.7442511973273114</v>
      </c>
      <c r="G2542" s="132">
        <v>0.3633981960080535</v>
      </c>
      <c r="H2542" s="132">
        <v>2.8821169246189053</v>
      </c>
    </row>
    <row r="2543" spans="1:10" ht="12.75">
      <c r="A2543" s="149" t="s">
        <v>793</v>
      </c>
      <c r="C2543" s="150" t="s">
        <v>794</v>
      </c>
      <c r="D2543" s="150" t="s">
        <v>795</v>
      </c>
      <c r="F2543" s="150" t="s">
        <v>796</v>
      </c>
      <c r="G2543" s="150" t="s">
        <v>797</v>
      </c>
      <c r="H2543" s="150" t="s">
        <v>798</v>
      </c>
      <c r="I2543" s="151" t="s">
        <v>799</v>
      </c>
      <c r="J2543" s="150" t="s">
        <v>800</v>
      </c>
    </row>
    <row r="2544" spans="1:8" ht="12.75">
      <c r="A2544" s="152" t="s">
        <v>635</v>
      </c>
      <c r="C2544" s="153">
        <v>589.5920000001788</v>
      </c>
      <c r="D2544" s="132">
        <v>440639.4703865051</v>
      </c>
      <c r="F2544" s="132">
        <v>3790.0000000037253</v>
      </c>
      <c r="G2544" s="132">
        <v>3390.0000000037253</v>
      </c>
      <c r="H2544" s="154" t="s">
        <v>1385</v>
      </c>
    </row>
    <row r="2546" spans="4:8" ht="12.75">
      <c r="D2546" s="132">
        <v>439549.74878263474</v>
      </c>
      <c r="F2546" s="132">
        <v>3859.9999999962747</v>
      </c>
      <c r="G2546" s="132">
        <v>3400</v>
      </c>
      <c r="H2546" s="154" t="s">
        <v>1386</v>
      </c>
    </row>
    <row r="2548" spans="4:8" ht="12.75">
      <c r="D2548" s="132">
        <v>440686.10468912125</v>
      </c>
      <c r="F2548" s="132">
        <v>3920</v>
      </c>
      <c r="G2548" s="132">
        <v>3350</v>
      </c>
      <c r="H2548" s="154" t="s">
        <v>1387</v>
      </c>
    </row>
    <row r="2550" spans="1:10" ht="12.75">
      <c r="A2550" s="149" t="s">
        <v>801</v>
      </c>
      <c r="C2550" s="155" t="s">
        <v>802</v>
      </c>
      <c r="D2550" s="132">
        <v>440291.7746194204</v>
      </c>
      <c r="F2550" s="132">
        <v>3856.666666666667</v>
      </c>
      <c r="G2550" s="132">
        <v>3380.0000000012415</v>
      </c>
      <c r="H2550" s="132">
        <v>436673.44128608645</v>
      </c>
      <c r="I2550" s="132">
        <v>-0.0001</v>
      </c>
      <c r="J2550" s="132">
        <v>-0.0001</v>
      </c>
    </row>
    <row r="2551" spans="1:8" ht="12.75">
      <c r="A2551" s="131">
        <v>38375.17061342593</v>
      </c>
      <c r="C2551" s="155" t="s">
        <v>803</v>
      </c>
      <c r="D2551" s="132">
        <v>643.0361159018727</v>
      </c>
      <c r="F2551" s="132">
        <v>65.06407098447393</v>
      </c>
      <c r="G2551" s="132">
        <v>26.457513111366815</v>
      </c>
      <c r="H2551" s="132">
        <v>643.0361159018727</v>
      </c>
    </row>
    <row r="2553" spans="3:8" ht="12.75">
      <c r="C2553" s="155" t="s">
        <v>804</v>
      </c>
      <c r="D2553" s="132">
        <v>0.14604772402521046</v>
      </c>
      <c r="F2553" s="132">
        <v>1.687054563123784</v>
      </c>
      <c r="G2553" s="132">
        <v>0.7827666600993227</v>
      </c>
      <c r="H2553" s="132">
        <v>0.1472578945969347</v>
      </c>
    </row>
    <row r="2554" spans="1:10" ht="12.75">
      <c r="A2554" s="149" t="s">
        <v>793</v>
      </c>
      <c r="C2554" s="150" t="s">
        <v>794</v>
      </c>
      <c r="D2554" s="150" t="s">
        <v>795</v>
      </c>
      <c r="F2554" s="150" t="s">
        <v>796</v>
      </c>
      <c r="G2554" s="150" t="s">
        <v>797</v>
      </c>
      <c r="H2554" s="150" t="s">
        <v>798</v>
      </c>
      <c r="I2554" s="151" t="s">
        <v>799</v>
      </c>
      <c r="J2554" s="150" t="s">
        <v>800</v>
      </c>
    </row>
    <row r="2555" spans="1:8" ht="12.75">
      <c r="A2555" s="152" t="s">
        <v>636</v>
      </c>
      <c r="C2555" s="153">
        <v>766.4900000002235</v>
      </c>
      <c r="D2555" s="132">
        <v>3458.38556214422</v>
      </c>
      <c r="F2555" s="132">
        <v>1817.0000000018626</v>
      </c>
      <c r="G2555" s="132">
        <v>1821</v>
      </c>
      <c r="H2555" s="154" t="s">
        <v>1388</v>
      </c>
    </row>
    <row r="2557" spans="4:8" ht="12.75">
      <c r="D2557" s="132">
        <v>3349.3086015470326</v>
      </c>
      <c r="F2557" s="132">
        <v>1828</v>
      </c>
      <c r="G2557" s="132">
        <v>1785</v>
      </c>
      <c r="H2557" s="154" t="s">
        <v>1389</v>
      </c>
    </row>
    <row r="2559" spans="4:8" ht="12.75">
      <c r="D2559" s="132">
        <v>3288.2251010872424</v>
      </c>
      <c r="F2559" s="132">
        <v>1764.0000000018626</v>
      </c>
      <c r="G2559" s="132">
        <v>1916</v>
      </c>
      <c r="H2559" s="154" t="s">
        <v>1390</v>
      </c>
    </row>
    <row r="2561" spans="1:10" ht="12.75">
      <c r="A2561" s="149" t="s">
        <v>801</v>
      </c>
      <c r="C2561" s="155" t="s">
        <v>802</v>
      </c>
      <c r="D2561" s="132">
        <v>3365.3064215928316</v>
      </c>
      <c r="F2561" s="132">
        <v>1803.000000001242</v>
      </c>
      <c r="G2561" s="132">
        <v>1840.6666666666665</v>
      </c>
      <c r="H2561" s="132">
        <v>1542.7381289093082</v>
      </c>
      <c r="I2561" s="132">
        <v>-0.0001</v>
      </c>
      <c r="J2561" s="132">
        <v>-0.0001</v>
      </c>
    </row>
    <row r="2562" spans="1:8" ht="12.75">
      <c r="A2562" s="131">
        <v>38375.171215277776</v>
      </c>
      <c r="C2562" s="155" t="s">
        <v>803</v>
      </c>
      <c r="D2562" s="132">
        <v>86.20088927292647</v>
      </c>
      <c r="F2562" s="132">
        <v>34.21987726385223</v>
      </c>
      <c r="G2562" s="132">
        <v>67.67815994346576</v>
      </c>
      <c r="H2562" s="132">
        <v>86.20088927292647</v>
      </c>
    </row>
    <row r="2564" spans="3:8" ht="12.75">
      <c r="C2564" s="155" t="s">
        <v>804</v>
      </c>
      <c r="D2564" s="132">
        <v>2.561457367443134</v>
      </c>
      <c r="F2564" s="132">
        <v>1.8979410573393602</v>
      </c>
      <c r="G2564" s="132">
        <v>3.676828682187564</v>
      </c>
      <c r="H2564" s="132">
        <v>5.58752568939676</v>
      </c>
    </row>
    <row r="2565" spans="1:16" ht="12.75">
      <c r="A2565" s="143" t="s">
        <v>784</v>
      </c>
      <c r="B2565" s="138" t="s">
        <v>1391</v>
      </c>
      <c r="D2565" s="143" t="s">
        <v>785</v>
      </c>
      <c r="E2565" s="138" t="s">
        <v>786</v>
      </c>
      <c r="F2565" s="139" t="s">
        <v>831</v>
      </c>
      <c r="G2565" s="144" t="s">
        <v>788</v>
      </c>
      <c r="H2565" s="145">
        <v>2</v>
      </c>
      <c r="I2565" s="146" t="s">
        <v>789</v>
      </c>
      <c r="J2565" s="145">
        <v>6</v>
      </c>
      <c r="K2565" s="144" t="s">
        <v>790</v>
      </c>
      <c r="L2565" s="147">
        <v>1</v>
      </c>
      <c r="M2565" s="144" t="s">
        <v>791</v>
      </c>
      <c r="N2565" s="148">
        <v>1</v>
      </c>
      <c r="O2565" s="144" t="s">
        <v>792</v>
      </c>
      <c r="P2565" s="148">
        <v>1</v>
      </c>
    </row>
    <row r="2567" spans="1:10" ht="12.75">
      <c r="A2567" s="149" t="s">
        <v>793</v>
      </c>
      <c r="C2567" s="150" t="s">
        <v>794</v>
      </c>
      <c r="D2567" s="150" t="s">
        <v>795</v>
      </c>
      <c r="F2567" s="150" t="s">
        <v>796</v>
      </c>
      <c r="G2567" s="150" t="s">
        <v>797</v>
      </c>
      <c r="H2567" s="150" t="s">
        <v>798</v>
      </c>
      <c r="I2567" s="151" t="s">
        <v>799</v>
      </c>
      <c r="J2567" s="150" t="s">
        <v>800</v>
      </c>
    </row>
    <row r="2568" spans="1:8" ht="12.75">
      <c r="A2568" s="152" t="s">
        <v>765</v>
      </c>
      <c r="C2568" s="153">
        <v>178.2290000000503</v>
      </c>
      <c r="D2568" s="132">
        <v>571.4395685466006</v>
      </c>
      <c r="F2568" s="132">
        <v>574</v>
      </c>
      <c r="G2568" s="132">
        <v>605</v>
      </c>
      <c r="H2568" s="154" t="s">
        <v>1392</v>
      </c>
    </row>
    <row r="2570" spans="4:8" ht="12.75">
      <c r="D2570" s="132">
        <v>548.25</v>
      </c>
      <c r="F2570" s="132">
        <v>544</v>
      </c>
      <c r="G2570" s="132">
        <v>560</v>
      </c>
      <c r="H2570" s="154" t="s">
        <v>1393</v>
      </c>
    </row>
    <row r="2572" spans="4:8" ht="12.75">
      <c r="D2572" s="132">
        <v>591.31890981365</v>
      </c>
      <c r="F2572" s="132">
        <v>530</v>
      </c>
      <c r="G2572" s="132">
        <v>583</v>
      </c>
      <c r="H2572" s="154" t="s">
        <v>1394</v>
      </c>
    </row>
    <row r="2574" spans="1:8" ht="12.75">
      <c r="A2574" s="149" t="s">
        <v>801</v>
      </c>
      <c r="C2574" s="155" t="s">
        <v>802</v>
      </c>
      <c r="D2574" s="132">
        <v>570.3361594534168</v>
      </c>
      <c r="F2574" s="132">
        <v>549.3333333333334</v>
      </c>
      <c r="G2574" s="132">
        <v>582.6666666666666</v>
      </c>
      <c r="H2574" s="132">
        <v>1.9690096949627574</v>
      </c>
    </row>
    <row r="2575" spans="1:8" ht="12.75">
      <c r="A2575" s="131">
        <v>38375.17354166666</v>
      </c>
      <c r="C2575" s="155" t="s">
        <v>803</v>
      </c>
      <c r="D2575" s="132">
        <v>21.55564617111249</v>
      </c>
      <c r="F2575" s="132">
        <v>22.479620400116488</v>
      </c>
      <c r="G2575" s="132">
        <v>22.50185177565023</v>
      </c>
      <c r="H2575" s="132">
        <v>21.55564617111249</v>
      </c>
    </row>
    <row r="2577" spans="3:8" ht="12.75">
      <c r="C2577" s="155" t="s">
        <v>804</v>
      </c>
      <c r="D2577" s="132">
        <v>3.7794633592529716</v>
      </c>
      <c r="F2577" s="132">
        <v>4.092163907788194</v>
      </c>
      <c r="G2577" s="132">
        <v>3.861873874539514</v>
      </c>
      <c r="H2577" s="132">
        <v>1094.7455579450666</v>
      </c>
    </row>
    <row r="2578" spans="1:10" ht="12.75">
      <c r="A2578" s="149" t="s">
        <v>793</v>
      </c>
      <c r="C2578" s="150" t="s">
        <v>794</v>
      </c>
      <c r="D2578" s="150" t="s">
        <v>795</v>
      </c>
      <c r="F2578" s="150" t="s">
        <v>796</v>
      </c>
      <c r="G2578" s="150" t="s">
        <v>797</v>
      </c>
      <c r="H2578" s="150" t="s">
        <v>798</v>
      </c>
      <c r="I2578" s="151" t="s">
        <v>799</v>
      </c>
      <c r="J2578" s="150" t="s">
        <v>800</v>
      </c>
    </row>
    <row r="2579" spans="1:8" ht="12.75">
      <c r="A2579" s="152" t="s">
        <v>629</v>
      </c>
      <c r="C2579" s="153">
        <v>212.41200000001118</v>
      </c>
      <c r="D2579" s="132">
        <v>422233.44655895233</v>
      </c>
      <c r="F2579" s="132">
        <v>4490</v>
      </c>
      <c r="G2579" s="132">
        <v>3920</v>
      </c>
      <c r="H2579" s="154" t="s">
        <v>1395</v>
      </c>
    </row>
    <row r="2581" spans="4:8" ht="12.75">
      <c r="D2581" s="132">
        <v>448040.13032722473</v>
      </c>
      <c r="F2581" s="132">
        <v>4490</v>
      </c>
      <c r="G2581" s="132">
        <v>3920</v>
      </c>
      <c r="H2581" s="154" t="s">
        <v>1396</v>
      </c>
    </row>
    <row r="2583" spans="4:8" ht="12.75">
      <c r="D2583" s="132">
        <v>445760.0926437378</v>
      </c>
      <c r="F2583" s="132">
        <v>4490</v>
      </c>
      <c r="G2583" s="132">
        <v>3920</v>
      </c>
      <c r="H2583" s="154" t="s">
        <v>1397</v>
      </c>
    </row>
    <row r="2585" spans="1:10" ht="12.75">
      <c r="A2585" s="149" t="s">
        <v>801</v>
      </c>
      <c r="C2585" s="155" t="s">
        <v>802</v>
      </c>
      <c r="D2585" s="132">
        <v>438677.889843305</v>
      </c>
      <c r="F2585" s="132">
        <v>4490</v>
      </c>
      <c r="G2585" s="132">
        <v>3920</v>
      </c>
      <c r="H2585" s="132">
        <v>434459.79797051346</v>
      </c>
      <c r="I2585" s="132">
        <v>-0.0001</v>
      </c>
      <c r="J2585" s="132">
        <v>-0.0001</v>
      </c>
    </row>
    <row r="2586" spans="1:8" ht="12.75">
      <c r="A2586" s="131">
        <v>38375.17403935185</v>
      </c>
      <c r="C2586" s="155" t="s">
        <v>803</v>
      </c>
      <c r="D2586" s="132">
        <v>14286.862117300285</v>
      </c>
      <c r="H2586" s="132">
        <v>14286.862117300285</v>
      </c>
    </row>
    <row r="2588" spans="3:8" ht="12.75">
      <c r="C2588" s="155" t="s">
        <v>804</v>
      </c>
      <c r="D2588" s="132">
        <v>3.256800136976023</v>
      </c>
      <c r="F2588" s="132">
        <v>0</v>
      </c>
      <c r="G2588" s="132">
        <v>0</v>
      </c>
      <c r="H2588" s="132">
        <v>3.2884198225102352</v>
      </c>
    </row>
    <row r="2589" spans="1:10" ht="12.75">
      <c r="A2589" s="149" t="s">
        <v>793</v>
      </c>
      <c r="C2589" s="150" t="s">
        <v>794</v>
      </c>
      <c r="D2589" s="150" t="s">
        <v>795</v>
      </c>
      <c r="F2589" s="150" t="s">
        <v>796</v>
      </c>
      <c r="G2589" s="150" t="s">
        <v>797</v>
      </c>
      <c r="H2589" s="150" t="s">
        <v>798</v>
      </c>
      <c r="I2589" s="151" t="s">
        <v>799</v>
      </c>
      <c r="J2589" s="150" t="s">
        <v>800</v>
      </c>
    </row>
    <row r="2590" spans="1:8" ht="12.75">
      <c r="A2590" s="152" t="s">
        <v>629</v>
      </c>
      <c r="C2590" s="153">
        <v>251.61100000003353</v>
      </c>
      <c r="D2590" s="132">
        <v>4442984.255905151</v>
      </c>
      <c r="F2590" s="132">
        <v>34600</v>
      </c>
      <c r="G2590" s="132">
        <v>28700</v>
      </c>
      <c r="H2590" s="154" t="s">
        <v>1398</v>
      </c>
    </row>
    <row r="2592" spans="4:8" ht="12.75">
      <c r="D2592" s="132">
        <v>4715259.647109985</v>
      </c>
      <c r="F2592" s="132">
        <v>33700</v>
      </c>
      <c r="G2592" s="132">
        <v>28900</v>
      </c>
      <c r="H2592" s="154" t="s">
        <v>1399</v>
      </c>
    </row>
    <row r="2594" spans="4:8" ht="12.75">
      <c r="D2594" s="132">
        <v>4420101.074958801</v>
      </c>
      <c r="F2594" s="132">
        <v>34400</v>
      </c>
      <c r="G2594" s="132">
        <v>29200</v>
      </c>
      <c r="H2594" s="154" t="s">
        <v>1400</v>
      </c>
    </row>
    <row r="2596" spans="1:10" ht="12.75">
      <c r="A2596" s="149" t="s">
        <v>801</v>
      </c>
      <c r="C2596" s="155" t="s">
        <v>802</v>
      </c>
      <c r="D2596" s="132">
        <v>4526114.992657979</v>
      </c>
      <c r="F2596" s="132">
        <v>34233.333333333336</v>
      </c>
      <c r="G2596" s="132">
        <v>28933.333333333336</v>
      </c>
      <c r="H2596" s="132">
        <v>4494557.7819971545</v>
      </c>
      <c r="I2596" s="132">
        <v>-0.0001</v>
      </c>
      <c r="J2596" s="132">
        <v>-0.0001</v>
      </c>
    </row>
    <row r="2597" spans="1:8" ht="12.75">
      <c r="A2597" s="131">
        <v>38375.17461805556</v>
      </c>
      <c r="C2597" s="155" t="s">
        <v>803</v>
      </c>
      <c r="D2597" s="132">
        <v>164203.18274436705</v>
      </c>
      <c r="F2597" s="132">
        <v>472.58156262526086</v>
      </c>
      <c r="G2597" s="132">
        <v>251.66114784235833</v>
      </c>
      <c r="H2597" s="132">
        <v>164203.18274436705</v>
      </c>
    </row>
    <row r="2599" spans="3:8" ht="12.75">
      <c r="C2599" s="155" t="s">
        <v>804</v>
      </c>
      <c r="D2599" s="132">
        <v>3.6279056765179116</v>
      </c>
      <c r="F2599" s="132">
        <v>1.3804719453512972</v>
      </c>
      <c r="G2599" s="132">
        <v>0.8697965939252015</v>
      </c>
      <c r="H2599" s="132">
        <v>3.653377945258131</v>
      </c>
    </row>
    <row r="2600" spans="1:10" ht="12.75">
      <c r="A2600" s="149" t="s">
        <v>793</v>
      </c>
      <c r="C2600" s="150" t="s">
        <v>794</v>
      </c>
      <c r="D2600" s="150" t="s">
        <v>795</v>
      </c>
      <c r="F2600" s="150" t="s">
        <v>796</v>
      </c>
      <c r="G2600" s="150" t="s">
        <v>797</v>
      </c>
      <c r="H2600" s="150" t="s">
        <v>798</v>
      </c>
      <c r="I2600" s="151" t="s">
        <v>799</v>
      </c>
      <c r="J2600" s="150" t="s">
        <v>800</v>
      </c>
    </row>
    <row r="2601" spans="1:8" ht="12.75">
      <c r="A2601" s="152" t="s">
        <v>632</v>
      </c>
      <c r="C2601" s="153">
        <v>257.6099999998696</v>
      </c>
      <c r="D2601" s="132">
        <v>284092.9395766258</v>
      </c>
      <c r="F2601" s="132">
        <v>15457.5</v>
      </c>
      <c r="G2601" s="132">
        <v>12582.5</v>
      </c>
      <c r="H2601" s="154" t="s">
        <v>1401</v>
      </c>
    </row>
    <row r="2603" spans="4:8" ht="12.75">
      <c r="D2603" s="132">
        <v>285606.9736032486</v>
      </c>
      <c r="F2603" s="132">
        <v>14927.499999985099</v>
      </c>
      <c r="G2603" s="132">
        <v>12537.5</v>
      </c>
      <c r="H2603" s="154" t="s">
        <v>1402</v>
      </c>
    </row>
    <row r="2605" spans="4:8" ht="12.75">
      <c r="D2605" s="132">
        <v>289589.4111533165</v>
      </c>
      <c r="F2605" s="132">
        <v>14762.5</v>
      </c>
      <c r="G2605" s="132">
        <v>12505</v>
      </c>
      <c r="H2605" s="154" t="s">
        <v>1403</v>
      </c>
    </row>
    <row r="2607" spans="1:10" ht="12.75">
      <c r="A2607" s="149" t="s">
        <v>801</v>
      </c>
      <c r="C2607" s="155" t="s">
        <v>802</v>
      </c>
      <c r="D2607" s="132">
        <v>286429.7747777303</v>
      </c>
      <c r="F2607" s="132">
        <v>15049.166666661698</v>
      </c>
      <c r="G2607" s="132">
        <v>12541.666666666668</v>
      </c>
      <c r="H2607" s="132">
        <v>272634.3581110661</v>
      </c>
      <c r="I2607" s="132">
        <v>-0.0001</v>
      </c>
      <c r="J2607" s="132">
        <v>-0.0001</v>
      </c>
    </row>
    <row r="2608" spans="1:8" ht="12.75">
      <c r="A2608" s="131">
        <v>38375.175358796296</v>
      </c>
      <c r="C2608" s="155" t="s">
        <v>803</v>
      </c>
      <c r="D2608" s="132">
        <v>2839.1110013285115</v>
      </c>
      <c r="F2608" s="132">
        <v>363.12302782261366</v>
      </c>
      <c r="G2608" s="132">
        <v>38.917648096118725</v>
      </c>
      <c r="H2608" s="132">
        <v>2839.1110013285115</v>
      </c>
    </row>
    <row r="2610" spans="3:8" ht="12.75">
      <c r="C2610" s="155" t="s">
        <v>804</v>
      </c>
      <c r="D2610" s="132">
        <v>0.9912066591302053</v>
      </c>
      <c r="F2610" s="132">
        <v>2.4129111987777856</v>
      </c>
      <c r="G2610" s="132">
        <v>0.3103068286733718</v>
      </c>
      <c r="H2610" s="132">
        <v>1.0413621456221271</v>
      </c>
    </row>
    <row r="2611" spans="1:10" ht="12.75">
      <c r="A2611" s="149" t="s">
        <v>793</v>
      </c>
      <c r="C2611" s="150" t="s">
        <v>794</v>
      </c>
      <c r="D2611" s="150" t="s">
        <v>795</v>
      </c>
      <c r="F2611" s="150" t="s">
        <v>796</v>
      </c>
      <c r="G2611" s="150" t="s">
        <v>797</v>
      </c>
      <c r="H2611" s="150" t="s">
        <v>798</v>
      </c>
      <c r="I2611" s="151" t="s">
        <v>799</v>
      </c>
      <c r="J2611" s="150" t="s">
        <v>800</v>
      </c>
    </row>
    <row r="2612" spans="1:8" ht="12.75">
      <c r="A2612" s="152" t="s">
        <v>631</v>
      </c>
      <c r="C2612" s="153">
        <v>259.9399999999441</v>
      </c>
      <c r="D2612" s="132">
        <v>2795070.3218040466</v>
      </c>
      <c r="F2612" s="132">
        <v>25625</v>
      </c>
      <c r="G2612" s="132">
        <v>22200</v>
      </c>
      <c r="H2612" s="154" t="s">
        <v>1404</v>
      </c>
    </row>
    <row r="2614" spans="4:8" ht="12.75">
      <c r="D2614" s="132">
        <v>2806948.4104003906</v>
      </c>
      <c r="F2614" s="132">
        <v>26075</v>
      </c>
      <c r="G2614" s="132">
        <v>22225</v>
      </c>
      <c r="H2614" s="154" t="s">
        <v>1405</v>
      </c>
    </row>
    <row r="2616" spans="4:8" ht="12.75">
      <c r="D2616" s="132">
        <v>2920362.388973236</v>
      </c>
      <c r="F2616" s="132">
        <v>26025</v>
      </c>
      <c r="G2616" s="132">
        <v>22050</v>
      </c>
      <c r="H2616" s="154" t="s">
        <v>1406</v>
      </c>
    </row>
    <row r="2618" spans="1:10" ht="12.75">
      <c r="A2618" s="149" t="s">
        <v>801</v>
      </c>
      <c r="C2618" s="155" t="s">
        <v>802</v>
      </c>
      <c r="D2618" s="132">
        <v>2840793.707059224</v>
      </c>
      <c r="F2618" s="132">
        <v>25908.333333333336</v>
      </c>
      <c r="G2618" s="132">
        <v>22158.333333333336</v>
      </c>
      <c r="H2618" s="132">
        <v>2816741.4343319517</v>
      </c>
      <c r="I2618" s="132">
        <v>-0.0001</v>
      </c>
      <c r="J2618" s="132">
        <v>-0.0001</v>
      </c>
    </row>
    <row r="2619" spans="1:8" ht="12.75">
      <c r="A2619" s="131">
        <v>38375.176145833335</v>
      </c>
      <c r="C2619" s="155" t="s">
        <v>803</v>
      </c>
      <c r="D2619" s="132">
        <v>69163.96173822512</v>
      </c>
      <c r="F2619" s="132">
        <v>246.64414311581237</v>
      </c>
      <c r="G2619" s="132">
        <v>94.64847243000457</v>
      </c>
      <c r="H2619" s="132">
        <v>69163.96173822512</v>
      </c>
    </row>
    <row r="2621" spans="3:8" ht="12.75">
      <c r="C2621" s="155" t="s">
        <v>804</v>
      </c>
      <c r="D2621" s="132">
        <v>2.434670337601646</v>
      </c>
      <c r="F2621" s="132">
        <v>0.9519876865197002</v>
      </c>
      <c r="G2621" s="132">
        <v>0.42714617117715475</v>
      </c>
      <c r="H2621" s="132">
        <v>2.455460089279682</v>
      </c>
    </row>
    <row r="2622" spans="1:10" ht="12.75">
      <c r="A2622" s="149" t="s">
        <v>793</v>
      </c>
      <c r="C2622" s="150" t="s">
        <v>794</v>
      </c>
      <c r="D2622" s="150" t="s">
        <v>795</v>
      </c>
      <c r="F2622" s="150" t="s">
        <v>796</v>
      </c>
      <c r="G2622" s="150" t="s">
        <v>797</v>
      </c>
      <c r="H2622" s="150" t="s">
        <v>798</v>
      </c>
      <c r="I2622" s="151" t="s">
        <v>799</v>
      </c>
      <c r="J2622" s="150" t="s">
        <v>800</v>
      </c>
    </row>
    <row r="2623" spans="1:8" ht="12.75">
      <c r="A2623" s="152" t="s">
        <v>633</v>
      </c>
      <c r="C2623" s="153">
        <v>285.2129999999888</v>
      </c>
      <c r="D2623" s="132">
        <v>2150731.7375183105</v>
      </c>
      <c r="F2623" s="132">
        <v>18125</v>
      </c>
      <c r="G2623" s="132">
        <v>15875</v>
      </c>
      <c r="H2623" s="154" t="s">
        <v>1407</v>
      </c>
    </row>
    <row r="2625" spans="4:8" ht="12.75">
      <c r="D2625" s="132">
        <v>2205713.571647644</v>
      </c>
      <c r="F2625" s="132">
        <v>18425</v>
      </c>
      <c r="G2625" s="132">
        <v>15950</v>
      </c>
      <c r="H2625" s="154" t="s">
        <v>1408</v>
      </c>
    </row>
    <row r="2627" spans="4:8" ht="12.75">
      <c r="D2627" s="132">
        <v>2174685.7962608337</v>
      </c>
      <c r="F2627" s="132">
        <v>18375</v>
      </c>
      <c r="G2627" s="132">
        <v>15675</v>
      </c>
      <c r="H2627" s="154" t="s">
        <v>1409</v>
      </c>
    </row>
    <row r="2629" spans="1:10" ht="12.75">
      <c r="A2629" s="149" t="s">
        <v>801</v>
      </c>
      <c r="C2629" s="155" t="s">
        <v>802</v>
      </c>
      <c r="D2629" s="132">
        <v>2177043.7018089294</v>
      </c>
      <c r="F2629" s="132">
        <v>18308.333333333332</v>
      </c>
      <c r="G2629" s="132">
        <v>15833.333333333332</v>
      </c>
      <c r="H2629" s="132">
        <v>2160103.6856080387</v>
      </c>
      <c r="I2629" s="132">
        <v>-0.0001</v>
      </c>
      <c r="J2629" s="132">
        <v>-0.0001</v>
      </c>
    </row>
    <row r="2630" spans="1:8" ht="12.75">
      <c r="A2630" s="131">
        <v>38375.176932870374</v>
      </c>
      <c r="C2630" s="155" t="s">
        <v>803</v>
      </c>
      <c r="D2630" s="132">
        <v>27566.652135974608</v>
      </c>
      <c r="F2630" s="132">
        <v>160.7275126832159</v>
      </c>
      <c r="G2630" s="132">
        <v>142.15601757693315</v>
      </c>
      <c r="H2630" s="132">
        <v>27566.652135974608</v>
      </c>
    </row>
    <row r="2632" spans="3:8" ht="12.75">
      <c r="C2632" s="155" t="s">
        <v>804</v>
      </c>
      <c r="D2632" s="132">
        <v>1.2662424788748694</v>
      </c>
      <c r="F2632" s="132">
        <v>0.8778926500676336</v>
      </c>
      <c r="G2632" s="132">
        <v>0.8978274794332622</v>
      </c>
      <c r="H2632" s="132">
        <v>1.2761726355841565</v>
      </c>
    </row>
    <row r="2633" spans="1:10" ht="12.75">
      <c r="A2633" s="149" t="s">
        <v>793</v>
      </c>
      <c r="C2633" s="150" t="s">
        <v>794</v>
      </c>
      <c r="D2633" s="150" t="s">
        <v>795</v>
      </c>
      <c r="F2633" s="150" t="s">
        <v>796</v>
      </c>
      <c r="G2633" s="150" t="s">
        <v>797</v>
      </c>
      <c r="H2633" s="150" t="s">
        <v>798</v>
      </c>
      <c r="I2633" s="151" t="s">
        <v>799</v>
      </c>
      <c r="J2633" s="150" t="s">
        <v>800</v>
      </c>
    </row>
    <row r="2634" spans="1:8" ht="12.75">
      <c r="A2634" s="152" t="s">
        <v>629</v>
      </c>
      <c r="C2634" s="153">
        <v>288.1579999998212</v>
      </c>
      <c r="D2634" s="132">
        <v>454835.16044712067</v>
      </c>
      <c r="F2634" s="132">
        <v>5260</v>
      </c>
      <c r="G2634" s="132">
        <v>4590</v>
      </c>
      <c r="H2634" s="154" t="s">
        <v>1187</v>
      </c>
    </row>
    <row r="2636" spans="4:8" ht="12.75">
      <c r="D2636" s="132">
        <v>435809.8989701271</v>
      </c>
      <c r="F2636" s="132">
        <v>5260</v>
      </c>
      <c r="G2636" s="132">
        <v>4590</v>
      </c>
      <c r="H2636" s="154" t="s">
        <v>1188</v>
      </c>
    </row>
    <row r="2638" spans="4:8" ht="12.75">
      <c r="D2638" s="132">
        <v>460643.44604825974</v>
      </c>
      <c r="F2638" s="132">
        <v>5260</v>
      </c>
      <c r="G2638" s="132">
        <v>4590</v>
      </c>
      <c r="H2638" s="154" t="s">
        <v>1189</v>
      </c>
    </row>
    <row r="2640" spans="1:10" ht="12.75">
      <c r="A2640" s="149" t="s">
        <v>801</v>
      </c>
      <c r="C2640" s="155" t="s">
        <v>802</v>
      </c>
      <c r="D2640" s="132">
        <v>450429.5018218359</v>
      </c>
      <c r="F2640" s="132">
        <v>5260</v>
      </c>
      <c r="G2640" s="132">
        <v>4590</v>
      </c>
      <c r="H2640" s="132">
        <v>445509.68987493316</v>
      </c>
      <c r="I2640" s="132">
        <v>-0.0001</v>
      </c>
      <c r="J2640" s="132">
        <v>-0.0001</v>
      </c>
    </row>
    <row r="2641" spans="1:8" ht="12.75">
      <c r="A2641" s="131">
        <v>38375.177453703705</v>
      </c>
      <c r="C2641" s="155" t="s">
        <v>803</v>
      </c>
      <c r="D2641" s="132">
        <v>12989.751193246464</v>
      </c>
      <c r="H2641" s="132">
        <v>12989.751193246464</v>
      </c>
    </row>
    <row r="2643" spans="3:8" ht="12.75">
      <c r="C2643" s="155" t="s">
        <v>804</v>
      </c>
      <c r="D2643" s="132">
        <v>2.8838588815135977</v>
      </c>
      <c r="F2643" s="132">
        <v>0</v>
      </c>
      <c r="G2643" s="132">
        <v>0</v>
      </c>
      <c r="H2643" s="132">
        <v>2.9157056487128368</v>
      </c>
    </row>
    <row r="2644" spans="1:10" ht="12.75">
      <c r="A2644" s="149" t="s">
        <v>793</v>
      </c>
      <c r="C2644" s="150" t="s">
        <v>794</v>
      </c>
      <c r="D2644" s="150" t="s">
        <v>795</v>
      </c>
      <c r="F2644" s="150" t="s">
        <v>796</v>
      </c>
      <c r="G2644" s="150" t="s">
        <v>797</v>
      </c>
      <c r="H2644" s="150" t="s">
        <v>798</v>
      </c>
      <c r="I2644" s="151" t="s">
        <v>799</v>
      </c>
      <c r="J2644" s="150" t="s">
        <v>800</v>
      </c>
    </row>
    <row r="2645" spans="1:8" ht="12.75">
      <c r="A2645" s="152" t="s">
        <v>630</v>
      </c>
      <c r="C2645" s="153">
        <v>334.94100000010803</v>
      </c>
      <c r="D2645" s="132">
        <v>123825.98234450817</v>
      </c>
      <c r="F2645" s="132">
        <v>32600</v>
      </c>
      <c r="H2645" s="154" t="s">
        <v>1190</v>
      </c>
    </row>
    <row r="2647" spans="4:8" ht="12.75">
      <c r="D2647" s="132">
        <v>122535.99431574345</v>
      </c>
      <c r="F2647" s="132">
        <v>32600</v>
      </c>
      <c r="H2647" s="154" t="s">
        <v>1191</v>
      </c>
    </row>
    <row r="2649" spans="4:8" ht="12.75">
      <c r="D2649" s="132">
        <v>127479.5612745285</v>
      </c>
      <c r="F2649" s="132">
        <v>32500</v>
      </c>
      <c r="H2649" s="154" t="s">
        <v>1192</v>
      </c>
    </row>
    <row r="2651" spans="1:10" ht="12.75">
      <c r="A2651" s="149" t="s">
        <v>801</v>
      </c>
      <c r="C2651" s="155" t="s">
        <v>802</v>
      </c>
      <c r="D2651" s="132">
        <v>124613.84597826004</v>
      </c>
      <c r="F2651" s="132">
        <v>32566.666666666664</v>
      </c>
      <c r="H2651" s="132">
        <v>92047.17931159338</v>
      </c>
      <c r="I2651" s="132">
        <v>-0.0001</v>
      </c>
      <c r="J2651" s="132">
        <v>-0.0001</v>
      </c>
    </row>
    <row r="2652" spans="1:8" ht="12.75">
      <c r="A2652" s="131">
        <v>38375.17799768518</v>
      </c>
      <c r="C2652" s="155" t="s">
        <v>803</v>
      </c>
      <c r="D2652" s="132">
        <v>2564.2270566469665</v>
      </c>
      <c r="F2652" s="132">
        <v>57.73502691896257</v>
      </c>
      <c r="H2652" s="132">
        <v>2564.2270566469665</v>
      </c>
    </row>
    <row r="2654" spans="3:8" ht="12.75">
      <c r="C2654" s="155" t="s">
        <v>804</v>
      </c>
      <c r="D2654" s="132">
        <v>2.057738477226935</v>
      </c>
      <c r="F2654" s="132">
        <v>0.1772825800991686</v>
      </c>
      <c r="H2654" s="132">
        <v>2.785774725335881</v>
      </c>
    </row>
    <row r="2655" spans="1:10" ht="12.75">
      <c r="A2655" s="149" t="s">
        <v>793</v>
      </c>
      <c r="C2655" s="150" t="s">
        <v>794</v>
      </c>
      <c r="D2655" s="150" t="s">
        <v>795</v>
      </c>
      <c r="F2655" s="150" t="s">
        <v>796</v>
      </c>
      <c r="G2655" s="150" t="s">
        <v>797</v>
      </c>
      <c r="H2655" s="150" t="s">
        <v>798</v>
      </c>
      <c r="I2655" s="151" t="s">
        <v>799</v>
      </c>
      <c r="J2655" s="150" t="s">
        <v>800</v>
      </c>
    </row>
    <row r="2656" spans="1:8" ht="12.75">
      <c r="A2656" s="152" t="s">
        <v>634</v>
      </c>
      <c r="C2656" s="153">
        <v>393.36599999992177</v>
      </c>
      <c r="D2656" s="132">
        <v>4045174.490257263</v>
      </c>
      <c r="F2656" s="132">
        <v>15700</v>
      </c>
      <c r="G2656" s="132">
        <v>15000</v>
      </c>
      <c r="H2656" s="154" t="s">
        <v>1193</v>
      </c>
    </row>
    <row r="2658" spans="4:8" ht="12.75">
      <c r="D2658" s="132">
        <v>3995513.0312690735</v>
      </c>
      <c r="F2658" s="132">
        <v>16500</v>
      </c>
      <c r="G2658" s="132">
        <v>14000</v>
      </c>
      <c r="H2658" s="154" t="s">
        <v>1194</v>
      </c>
    </row>
    <row r="2660" spans="4:8" ht="12.75">
      <c r="D2660" s="132">
        <v>4009168.443248749</v>
      </c>
      <c r="F2660" s="132">
        <v>16800</v>
      </c>
      <c r="G2660" s="132">
        <v>13600</v>
      </c>
      <c r="H2660" s="154" t="s">
        <v>1195</v>
      </c>
    </row>
    <row r="2662" spans="1:10" ht="12.75">
      <c r="A2662" s="149" t="s">
        <v>801</v>
      </c>
      <c r="C2662" s="155" t="s">
        <v>802</v>
      </c>
      <c r="D2662" s="132">
        <v>4016618.654925029</v>
      </c>
      <c r="F2662" s="132">
        <v>16333.333333333332</v>
      </c>
      <c r="G2662" s="132">
        <v>14200</v>
      </c>
      <c r="H2662" s="132">
        <v>4001351.988258362</v>
      </c>
      <c r="I2662" s="132">
        <v>-0.0001</v>
      </c>
      <c r="J2662" s="132">
        <v>-0.0001</v>
      </c>
    </row>
    <row r="2663" spans="1:8" ht="12.75">
      <c r="A2663" s="131">
        <v>38375.17855324074</v>
      </c>
      <c r="C2663" s="155" t="s">
        <v>803</v>
      </c>
      <c r="D2663" s="132">
        <v>25655.299018461403</v>
      </c>
      <c r="F2663" s="132">
        <v>568.6240703077326</v>
      </c>
      <c r="G2663" s="132">
        <v>721.1102550927978</v>
      </c>
      <c r="H2663" s="132">
        <v>25655.299018461403</v>
      </c>
    </row>
    <row r="2665" spans="3:8" ht="12.75">
      <c r="C2665" s="155" t="s">
        <v>804</v>
      </c>
      <c r="D2665" s="132">
        <v>0.6387287721975753</v>
      </c>
      <c r="F2665" s="132">
        <v>3.4813718590269356</v>
      </c>
      <c r="G2665" s="132">
        <v>5.078241233047873</v>
      </c>
      <c r="H2665" s="132">
        <v>0.6411657633156185</v>
      </c>
    </row>
    <row r="2666" spans="1:10" ht="12.75">
      <c r="A2666" s="149" t="s">
        <v>793</v>
      </c>
      <c r="C2666" s="150" t="s">
        <v>794</v>
      </c>
      <c r="D2666" s="150" t="s">
        <v>795</v>
      </c>
      <c r="F2666" s="150" t="s">
        <v>796</v>
      </c>
      <c r="G2666" s="150" t="s">
        <v>797</v>
      </c>
      <c r="H2666" s="150" t="s">
        <v>798</v>
      </c>
      <c r="I2666" s="151" t="s">
        <v>799</v>
      </c>
      <c r="J2666" s="150" t="s">
        <v>800</v>
      </c>
    </row>
    <row r="2667" spans="1:8" ht="12.75">
      <c r="A2667" s="152" t="s">
        <v>628</v>
      </c>
      <c r="C2667" s="153">
        <v>396.15199999976903</v>
      </c>
      <c r="D2667" s="132">
        <v>4855431.288024902</v>
      </c>
      <c r="F2667" s="132">
        <v>108700</v>
      </c>
      <c r="G2667" s="132">
        <v>107800</v>
      </c>
      <c r="H2667" s="154" t="s">
        <v>1196</v>
      </c>
    </row>
    <row r="2669" spans="4:8" ht="12.75">
      <c r="D2669" s="132">
        <v>4937287.923927307</v>
      </c>
      <c r="F2669" s="132">
        <v>108400</v>
      </c>
      <c r="G2669" s="132">
        <v>108300</v>
      </c>
      <c r="H2669" s="154" t="s">
        <v>1197</v>
      </c>
    </row>
    <row r="2671" spans="4:8" ht="12.75">
      <c r="D2671" s="132">
        <v>5106481.445549011</v>
      </c>
      <c r="F2671" s="132">
        <v>108900</v>
      </c>
      <c r="G2671" s="132">
        <v>107600</v>
      </c>
      <c r="H2671" s="154" t="s">
        <v>1198</v>
      </c>
    </row>
    <row r="2673" spans="1:10" ht="12.75">
      <c r="A2673" s="149" t="s">
        <v>801</v>
      </c>
      <c r="C2673" s="155" t="s">
        <v>802</v>
      </c>
      <c r="D2673" s="132">
        <v>4966400.219167073</v>
      </c>
      <c r="F2673" s="132">
        <v>108666.66666666666</v>
      </c>
      <c r="G2673" s="132">
        <v>107900</v>
      </c>
      <c r="H2673" s="132">
        <v>4858112.783574525</v>
      </c>
      <c r="I2673" s="132">
        <v>-0.0001</v>
      </c>
      <c r="J2673" s="132">
        <v>-0.0001</v>
      </c>
    </row>
    <row r="2674" spans="1:8" ht="12.75">
      <c r="A2674" s="131">
        <v>38375.17912037037</v>
      </c>
      <c r="C2674" s="155" t="s">
        <v>803</v>
      </c>
      <c r="D2674" s="132">
        <v>128031.98701423538</v>
      </c>
      <c r="F2674" s="132">
        <v>251.66114784235833</v>
      </c>
      <c r="G2674" s="132">
        <v>360.5551275463989</v>
      </c>
      <c r="H2674" s="132">
        <v>128031.98701423538</v>
      </c>
    </row>
    <row r="2676" spans="3:8" ht="12.75">
      <c r="C2676" s="155" t="s">
        <v>804</v>
      </c>
      <c r="D2676" s="132">
        <v>2.5779635422879377</v>
      </c>
      <c r="F2676" s="132">
        <v>0.23159001335186352</v>
      </c>
      <c r="G2676" s="132">
        <v>0.3341567447139935</v>
      </c>
      <c r="H2676" s="132">
        <v>2.6354264035844674</v>
      </c>
    </row>
    <row r="2677" spans="1:10" ht="12.75">
      <c r="A2677" s="149" t="s">
        <v>793</v>
      </c>
      <c r="C2677" s="150" t="s">
        <v>794</v>
      </c>
      <c r="D2677" s="150" t="s">
        <v>795</v>
      </c>
      <c r="F2677" s="150" t="s">
        <v>796</v>
      </c>
      <c r="G2677" s="150" t="s">
        <v>797</v>
      </c>
      <c r="H2677" s="150" t="s">
        <v>798</v>
      </c>
      <c r="I2677" s="151" t="s">
        <v>799</v>
      </c>
      <c r="J2677" s="150" t="s">
        <v>800</v>
      </c>
    </row>
    <row r="2678" spans="1:8" ht="12.75">
      <c r="A2678" s="152" t="s">
        <v>635</v>
      </c>
      <c r="C2678" s="153">
        <v>589.5920000001788</v>
      </c>
      <c r="D2678" s="132">
        <v>133913.5554740429</v>
      </c>
      <c r="F2678" s="132">
        <v>2680</v>
      </c>
      <c r="G2678" s="132">
        <v>2500</v>
      </c>
      <c r="H2678" s="154" t="s">
        <v>1199</v>
      </c>
    </row>
    <row r="2680" spans="4:8" ht="12.75">
      <c r="D2680" s="132">
        <v>143268.82671403885</v>
      </c>
      <c r="F2680" s="132">
        <v>2640</v>
      </c>
      <c r="G2680" s="132">
        <v>2480</v>
      </c>
      <c r="H2680" s="154" t="s">
        <v>1200</v>
      </c>
    </row>
    <row r="2682" spans="4:8" ht="12.75">
      <c r="D2682" s="132">
        <v>140888.59307551384</v>
      </c>
      <c r="F2682" s="132">
        <v>2650</v>
      </c>
      <c r="G2682" s="132">
        <v>2470</v>
      </c>
      <c r="H2682" s="154" t="s">
        <v>1201</v>
      </c>
    </row>
    <row r="2684" spans="1:10" ht="12.75">
      <c r="A2684" s="149" t="s">
        <v>801</v>
      </c>
      <c r="C2684" s="155" t="s">
        <v>802</v>
      </c>
      <c r="D2684" s="132">
        <v>139356.99175453186</v>
      </c>
      <c r="F2684" s="132">
        <v>2656.666666666667</v>
      </c>
      <c r="G2684" s="132">
        <v>2483.3333333333335</v>
      </c>
      <c r="H2684" s="132">
        <v>136786.99175453186</v>
      </c>
      <c r="I2684" s="132">
        <v>-0.0001</v>
      </c>
      <c r="J2684" s="132">
        <v>-0.0001</v>
      </c>
    </row>
    <row r="2685" spans="1:8" ht="12.75">
      <c r="A2685" s="131">
        <v>38375.17972222222</v>
      </c>
      <c r="C2685" s="155" t="s">
        <v>803</v>
      </c>
      <c r="D2685" s="132">
        <v>4862.059949064211</v>
      </c>
      <c r="F2685" s="132">
        <v>20.816659994661325</v>
      </c>
      <c r="G2685" s="132">
        <v>15.275252316519468</v>
      </c>
      <c r="H2685" s="132">
        <v>4862.059949064211</v>
      </c>
    </row>
    <row r="2687" spans="3:8" ht="12.75">
      <c r="C2687" s="155" t="s">
        <v>804</v>
      </c>
      <c r="D2687" s="132">
        <v>3.488924299993794</v>
      </c>
      <c r="F2687" s="132">
        <v>0.783563111467804</v>
      </c>
      <c r="G2687" s="132">
        <v>0.6151108315376967</v>
      </c>
      <c r="H2687" s="132">
        <v>3.5544753830022926</v>
      </c>
    </row>
    <row r="2688" spans="1:10" ht="12.75">
      <c r="A2688" s="149" t="s">
        <v>793</v>
      </c>
      <c r="C2688" s="150" t="s">
        <v>794</v>
      </c>
      <c r="D2688" s="150" t="s">
        <v>795</v>
      </c>
      <c r="F2688" s="150" t="s">
        <v>796</v>
      </c>
      <c r="G2688" s="150" t="s">
        <v>797</v>
      </c>
      <c r="H2688" s="150" t="s">
        <v>798</v>
      </c>
      <c r="I2688" s="151" t="s">
        <v>799</v>
      </c>
      <c r="J2688" s="150" t="s">
        <v>800</v>
      </c>
    </row>
    <row r="2689" spans="1:8" ht="12.75">
      <c r="A2689" s="152" t="s">
        <v>636</v>
      </c>
      <c r="C2689" s="153">
        <v>766.4900000002235</v>
      </c>
      <c r="D2689" s="132">
        <v>3384.666219897568</v>
      </c>
      <c r="F2689" s="132">
        <v>1729.9999999981374</v>
      </c>
      <c r="G2689" s="132">
        <v>1685</v>
      </c>
      <c r="H2689" s="154" t="s">
        <v>1202</v>
      </c>
    </row>
    <row r="2691" spans="4:8" ht="12.75">
      <c r="D2691" s="132">
        <v>3446.311092223972</v>
      </c>
      <c r="F2691" s="132">
        <v>1960.9999999981374</v>
      </c>
      <c r="G2691" s="132">
        <v>1688</v>
      </c>
      <c r="H2691" s="154" t="s">
        <v>1203</v>
      </c>
    </row>
    <row r="2693" spans="4:8" ht="12.75">
      <c r="D2693" s="132">
        <v>3413.8822989091277</v>
      </c>
      <c r="F2693" s="132">
        <v>1738</v>
      </c>
      <c r="G2693" s="132">
        <v>1904</v>
      </c>
      <c r="H2693" s="154" t="s">
        <v>1204</v>
      </c>
    </row>
    <row r="2695" spans="1:10" ht="12.75">
      <c r="A2695" s="149" t="s">
        <v>801</v>
      </c>
      <c r="C2695" s="155" t="s">
        <v>802</v>
      </c>
      <c r="D2695" s="132">
        <v>3414.9532036768896</v>
      </c>
      <c r="F2695" s="132">
        <v>1809.666666665425</v>
      </c>
      <c r="G2695" s="132">
        <v>1759</v>
      </c>
      <c r="H2695" s="132">
        <v>1631.6084882303317</v>
      </c>
      <c r="I2695" s="132">
        <v>-0.0001</v>
      </c>
      <c r="J2695" s="132">
        <v>-0.0001</v>
      </c>
    </row>
    <row r="2696" spans="1:8" ht="12.75">
      <c r="A2696" s="131">
        <v>38375.18032407408</v>
      </c>
      <c r="C2696" s="155" t="s">
        <v>803</v>
      </c>
      <c r="D2696" s="132">
        <v>30.836385955552075</v>
      </c>
      <c r="F2696" s="132">
        <v>131.11953833506513</v>
      </c>
      <c r="G2696" s="132">
        <v>125.58264211267415</v>
      </c>
      <c r="H2696" s="132">
        <v>30.836385955552075</v>
      </c>
    </row>
    <row r="2698" spans="3:8" ht="12.75">
      <c r="C2698" s="155" t="s">
        <v>804</v>
      </c>
      <c r="D2698" s="132">
        <v>0.9029812157411249</v>
      </c>
      <c r="F2698" s="132">
        <v>7.245507736332018</v>
      </c>
      <c r="G2698" s="132">
        <v>7.139433889293583</v>
      </c>
      <c r="H2698" s="132">
        <v>1.8899378238095403</v>
      </c>
    </row>
    <row r="2699" spans="1:16" ht="12.75">
      <c r="A2699" s="143" t="s">
        <v>784</v>
      </c>
      <c r="B2699" s="138" t="s">
        <v>1205</v>
      </c>
      <c r="D2699" s="143" t="s">
        <v>785</v>
      </c>
      <c r="E2699" s="138" t="s">
        <v>786</v>
      </c>
      <c r="F2699" s="139" t="s">
        <v>832</v>
      </c>
      <c r="G2699" s="144" t="s">
        <v>788</v>
      </c>
      <c r="H2699" s="145">
        <v>2</v>
      </c>
      <c r="I2699" s="146" t="s">
        <v>789</v>
      </c>
      <c r="J2699" s="145">
        <v>7</v>
      </c>
      <c r="K2699" s="144" t="s">
        <v>790</v>
      </c>
      <c r="L2699" s="147">
        <v>1</v>
      </c>
      <c r="M2699" s="144" t="s">
        <v>791</v>
      </c>
      <c r="N2699" s="148">
        <v>1</v>
      </c>
      <c r="O2699" s="144" t="s">
        <v>792</v>
      </c>
      <c r="P2699" s="148">
        <v>1</v>
      </c>
    </row>
    <row r="2701" spans="1:10" ht="12.75">
      <c r="A2701" s="149" t="s">
        <v>793</v>
      </c>
      <c r="C2701" s="150" t="s">
        <v>794</v>
      </c>
      <c r="D2701" s="150" t="s">
        <v>795</v>
      </c>
      <c r="F2701" s="150" t="s">
        <v>796</v>
      </c>
      <c r="G2701" s="150" t="s">
        <v>797</v>
      </c>
      <c r="H2701" s="150" t="s">
        <v>798</v>
      </c>
      <c r="I2701" s="151" t="s">
        <v>799</v>
      </c>
      <c r="J2701" s="150" t="s">
        <v>800</v>
      </c>
    </row>
    <row r="2702" spans="1:8" ht="12.75">
      <c r="A2702" s="152" t="s">
        <v>765</v>
      </c>
      <c r="C2702" s="153">
        <v>178.2290000000503</v>
      </c>
      <c r="D2702" s="132">
        <v>577.25</v>
      </c>
      <c r="F2702" s="132">
        <v>573</v>
      </c>
      <c r="G2702" s="132">
        <v>501.99999999953434</v>
      </c>
      <c r="H2702" s="154" t="s">
        <v>1206</v>
      </c>
    </row>
    <row r="2704" spans="4:8" ht="12.75">
      <c r="D2704" s="132">
        <v>611.2694506812841</v>
      </c>
      <c r="F2704" s="132">
        <v>543</v>
      </c>
      <c r="G2704" s="132">
        <v>548</v>
      </c>
      <c r="H2704" s="154" t="s">
        <v>1207</v>
      </c>
    </row>
    <row r="2706" spans="4:8" ht="12.75">
      <c r="D2706" s="132">
        <v>638.274171683006</v>
      </c>
      <c r="F2706" s="132">
        <v>519</v>
      </c>
      <c r="G2706" s="132">
        <v>487.00000000046566</v>
      </c>
      <c r="H2706" s="154" t="s">
        <v>1208</v>
      </c>
    </row>
    <row r="2708" spans="1:8" ht="12.75">
      <c r="A2708" s="149" t="s">
        <v>801</v>
      </c>
      <c r="C2708" s="155" t="s">
        <v>802</v>
      </c>
      <c r="D2708" s="132">
        <v>608.9312074547634</v>
      </c>
      <c r="F2708" s="132">
        <v>545</v>
      </c>
      <c r="G2708" s="132">
        <v>512.3333333333334</v>
      </c>
      <c r="H2708" s="132">
        <v>82.58434755138171</v>
      </c>
    </row>
    <row r="2709" spans="1:8" ht="12.75">
      <c r="A2709" s="131">
        <v>38375.182650462964</v>
      </c>
      <c r="C2709" s="155" t="s">
        <v>803</v>
      </c>
      <c r="D2709" s="132">
        <v>30.57920728925148</v>
      </c>
      <c r="F2709" s="132">
        <v>27.055498516937362</v>
      </c>
      <c r="G2709" s="132">
        <v>31.785741037867588</v>
      </c>
      <c r="H2709" s="132">
        <v>30.57920728925148</v>
      </c>
    </row>
    <row r="2711" spans="3:8" ht="12.75">
      <c r="C2711" s="155" t="s">
        <v>804</v>
      </c>
      <c r="D2711" s="132">
        <v>5.021783563543698</v>
      </c>
      <c r="F2711" s="132">
        <v>4.96431165448392</v>
      </c>
      <c r="G2711" s="132">
        <v>6.204113410123796</v>
      </c>
      <c r="H2711" s="132">
        <v>37.027848733957654</v>
      </c>
    </row>
    <row r="2712" spans="1:10" ht="12.75">
      <c r="A2712" s="149" t="s">
        <v>793</v>
      </c>
      <c r="C2712" s="150" t="s">
        <v>794</v>
      </c>
      <c r="D2712" s="150" t="s">
        <v>795</v>
      </c>
      <c r="F2712" s="150" t="s">
        <v>796</v>
      </c>
      <c r="G2712" s="150" t="s">
        <v>797</v>
      </c>
      <c r="H2712" s="150" t="s">
        <v>798</v>
      </c>
      <c r="I2712" s="151" t="s">
        <v>799</v>
      </c>
      <c r="J2712" s="150" t="s">
        <v>800</v>
      </c>
    </row>
    <row r="2713" spans="1:8" ht="12.75">
      <c r="A2713" s="152" t="s">
        <v>629</v>
      </c>
      <c r="C2713" s="153">
        <v>212.41200000001118</v>
      </c>
      <c r="D2713" s="132">
        <v>449498.36870718</v>
      </c>
      <c r="F2713" s="132">
        <v>4320</v>
      </c>
      <c r="G2713" s="132">
        <v>3740.0000000037253</v>
      </c>
      <c r="H2713" s="154" t="s">
        <v>1209</v>
      </c>
    </row>
    <row r="2715" spans="4:8" ht="12.75">
      <c r="D2715" s="132">
        <v>435470.62527656555</v>
      </c>
      <c r="F2715" s="132">
        <v>4320</v>
      </c>
      <c r="G2715" s="132">
        <v>3740.0000000037253</v>
      </c>
      <c r="H2715" s="154" t="s">
        <v>1210</v>
      </c>
    </row>
    <row r="2717" spans="4:8" ht="12.75">
      <c r="D2717" s="132">
        <v>406699.44360876083</v>
      </c>
      <c r="F2717" s="132">
        <v>4320</v>
      </c>
      <c r="G2717" s="132">
        <v>3740.0000000037253</v>
      </c>
      <c r="H2717" s="154" t="s">
        <v>1211</v>
      </c>
    </row>
    <row r="2719" spans="1:10" ht="12.75">
      <c r="A2719" s="149" t="s">
        <v>801</v>
      </c>
      <c r="C2719" s="155" t="s">
        <v>802</v>
      </c>
      <c r="D2719" s="132">
        <v>430556.14586416876</v>
      </c>
      <c r="F2719" s="132">
        <v>4320</v>
      </c>
      <c r="G2719" s="132">
        <v>3740.0000000037253</v>
      </c>
      <c r="H2719" s="132">
        <v>426512.8243093967</v>
      </c>
      <c r="I2719" s="132">
        <v>-0.0001</v>
      </c>
      <c r="J2719" s="132">
        <v>-0.0001</v>
      </c>
    </row>
    <row r="2720" spans="1:8" ht="12.75">
      <c r="A2720" s="131">
        <v>38375.18314814815</v>
      </c>
      <c r="C2720" s="155" t="s">
        <v>803</v>
      </c>
      <c r="D2720" s="132">
        <v>21818.594783262233</v>
      </c>
      <c r="H2720" s="132">
        <v>21818.594783262233</v>
      </c>
    </row>
    <row r="2722" spans="3:8" ht="12.75">
      <c r="C2722" s="155" t="s">
        <v>804</v>
      </c>
      <c r="D2722" s="132">
        <v>5.067537647028626</v>
      </c>
      <c r="F2722" s="132">
        <v>0</v>
      </c>
      <c r="G2722" s="132">
        <v>0</v>
      </c>
      <c r="H2722" s="132">
        <v>5.115577666062112</v>
      </c>
    </row>
    <row r="2723" spans="1:10" ht="12.75">
      <c r="A2723" s="149" t="s">
        <v>793</v>
      </c>
      <c r="C2723" s="150" t="s">
        <v>794</v>
      </c>
      <c r="D2723" s="150" t="s">
        <v>795</v>
      </c>
      <c r="F2723" s="150" t="s">
        <v>796</v>
      </c>
      <c r="G2723" s="150" t="s">
        <v>797</v>
      </c>
      <c r="H2723" s="150" t="s">
        <v>798</v>
      </c>
      <c r="I2723" s="151" t="s">
        <v>799</v>
      </c>
      <c r="J2723" s="150" t="s">
        <v>800</v>
      </c>
    </row>
    <row r="2724" spans="1:8" ht="12.75">
      <c r="A2724" s="152" t="s">
        <v>629</v>
      </c>
      <c r="C2724" s="153">
        <v>251.61100000003353</v>
      </c>
      <c r="D2724" s="132">
        <v>4561293.427207947</v>
      </c>
      <c r="F2724" s="132">
        <v>32600</v>
      </c>
      <c r="G2724" s="132">
        <v>28800</v>
      </c>
      <c r="H2724" s="154" t="s">
        <v>1212</v>
      </c>
    </row>
    <row r="2726" spans="4:8" ht="12.75">
      <c r="D2726" s="132">
        <v>4180409.5256118774</v>
      </c>
      <c r="F2726" s="132">
        <v>33300</v>
      </c>
      <c r="G2726" s="132">
        <v>29200</v>
      </c>
      <c r="H2726" s="154" t="s">
        <v>1213</v>
      </c>
    </row>
    <row r="2728" spans="4:8" ht="12.75">
      <c r="D2728" s="132">
        <v>4190136.56048584</v>
      </c>
      <c r="F2728" s="132">
        <v>34300</v>
      </c>
      <c r="G2728" s="132">
        <v>28600</v>
      </c>
      <c r="H2728" s="154" t="s">
        <v>1214</v>
      </c>
    </row>
    <row r="2730" spans="1:10" ht="12.75">
      <c r="A2730" s="149" t="s">
        <v>801</v>
      </c>
      <c r="C2730" s="155" t="s">
        <v>802</v>
      </c>
      <c r="D2730" s="132">
        <v>4310613.171101888</v>
      </c>
      <c r="F2730" s="132">
        <v>33400</v>
      </c>
      <c r="G2730" s="132">
        <v>28866.666666666664</v>
      </c>
      <c r="H2730" s="132">
        <v>4279502.181689694</v>
      </c>
      <c r="I2730" s="132">
        <v>-0.0001</v>
      </c>
      <c r="J2730" s="132">
        <v>-0.0001</v>
      </c>
    </row>
    <row r="2731" spans="1:8" ht="12.75">
      <c r="A2731" s="131">
        <v>38375.18372685185</v>
      </c>
      <c r="C2731" s="155" t="s">
        <v>803</v>
      </c>
      <c r="D2731" s="132">
        <v>217149.94106125535</v>
      </c>
      <c r="F2731" s="132">
        <v>854.4003745317532</v>
      </c>
      <c r="G2731" s="132">
        <v>305.5050463303894</v>
      </c>
      <c r="H2731" s="132">
        <v>217149.94106125535</v>
      </c>
    </row>
    <row r="2733" spans="3:8" ht="12.75">
      <c r="C2733" s="155" t="s">
        <v>804</v>
      </c>
      <c r="D2733" s="132">
        <v>5.037565015506763</v>
      </c>
      <c r="F2733" s="132">
        <v>2.5580849536878842</v>
      </c>
      <c r="G2733" s="132">
        <v>1.0583315692738666</v>
      </c>
      <c r="H2733" s="132">
        <v>5.074186946097481</v>
      </c>
    </row>
    <row r="2734" spans="1:10" ht="12.75">
      <c r="A2734" s="149" t="s">
        <v>793</v>
      </c>
      <c r="C2734" s="150" t="s">
        <v>794</v>
      </c>
      <c r="D2734" s="150" t="s">
        <v>795</v>
      </c>
      <c r="F2734" s="150" t="s">
        <v>796</v>
      </c>
      <c r="G2734" s="150" t="s">
        <v>797</v>
      </c>
      <c r="H2734" s="150" t="s">
        <v>798</v>
      </c>
      <c r="I2734" s="151" t="s">
        <v>799</v>
      </c>
      <c r="J2734" s="150" t="s">
        <v>800</v>
      </c>
    </row>
    <row r="2735" spans="1:8" ht="12.75">
      <c r="A2735" s="152" t="s">
        <v>632</v>
      </c>
      <c r="C2735" s="153">
        <v>257.6099999998696</v>
      </c>
      <c r="D2735" s="132">
        <v>527488.855764389</v>
      </c>
      <c r="F2735" s="132">
        <v>17825</v>
      </c>
      <c r="G2735" s="132">
        <v>13617.5</v>
      </c>
      <c r="H2735" s="154" t="s">
        <v>1215</v>
      </c>
    </row>
    <row r="2737" spans="4:8" ht="12.75">
      <c r="D2737" s="132">
        <v>515530.6108446121</v>
      </c>
      <c r="F2737" s="132">
        <v>17240</v>
      </c>
      <c r="G2737" s="132">
        <v>13587.5</v>
      </c>
      <c r="H2737" s="154" t="s">
        <v>1216</v>
      </c>
    </row>
    <row r="2739" spans="4:8" ht="12.75">
      <c r="D2739" s="132">
        <v>512543.7574605942</v>
      </c>
      <c r="F2739" s="132">
        <v>17532.5</v>
      </c>
      <c r="G2739" s="132">
        <v>13647.500000014901</v>
      </c>
      <c r="H2739" s="154" t="s">
        <v>1217</v>
      </c>
    </row>
    <row r="2741" spans="1:10" ht="12.75">
      <c r="A2741" s="149" t="s">
        <v>801</v>
      </c>
      <c r="C2741" s="155" t="s">
        <v>802</v>
      </c>
      <c r="D2741" s="132">
        <v>518521.0746898651</v>
      </c>
      <c r="F2741" s="132">
        <v>17532.5</v>
      </c>
      <c r="G2741" s="132">
        <v>13617.500000004966</v>
      </c>
      <c r="H2741" s="132">
        <v>502946.07468986267</v>
      </c>
      <c r="I2741" s="132">
        <v>-0.0001</v>
      </c>
      <c r="J2741" s="132">
        <v>-0.0001</v>
      </c>
    </row>
    <row r="2742" spans="1:8" ht="12.75">
      <c r="A2742" s="131">
        <v>38375.184479166666</v>
      </c>
      <c r="C2742" s="155" t="s">
        <v>803</v>
      </c>
      <c r="D2742" s="132">
        <v>7908.612162373608</v>
      </c>
      <c r="F2742" s="132">
        <v>292.5</v>
      </c>
      <c r="G2742" s="132">
        <v>30.00000000678169</v>
      </c>
      <c r="H2742" s="132">
        <v>7908.612162373608</v>
      </c>
    </row>
    <row r="2744" spans="3:8" ht="12.75">
      <c r="C2744" s="155" t="s">
        <v>804</v>
      </c>
      <c r="D2744" s="132">
        <v>1.5252248266097697</v>
      </c>
      <c r="F2744" s="132">
        <v>1.6683302438328818</v>
      </c>
      <c r="G2744" s="132">
        <v>0.22030475496068105</v>
      </c>
      <c r="H2744" s="132">
        <v>1.5724572792918976</v>
      </c>
    </row>
    <row r="2745" spans="1:10" ht="12.75">
      <c r="A2745" s="149" t="s">
        <v>793</v>
      </c>
      <c r="C2745" s="150" t="s">
        <v>794</v>
      </c>
      <c r="D2745" s="150" t="s">
        <v>795</v>
      </c>
      <c r="F2745" s="150" t="s">
        <v>796</v>
      </c>
      <c r="G2745" s="150" t="s">
        <v>797</v>
      </c>
      <c r="H2745" s="150" t="s">
        <v>798</v>
      </c>
      <c r="I2745" s="151" t="s">
        <v>799</v>
      </c>
      <c r="J2745" s="150" t="s">
        <v>800</v>
      </c>
    </row>
    <row r="2746" spans="1:8" ht="12.75">
      <c r="A2746" s="152" t="s">
        <v>631</v>
      </c>
      <c r="C2746" s="153">
        <v>259.9399999999441</v>
      </c>
      <c r="D2746" s="132">
        <v>6027847.485031128</v>
      </c>
      <c r="F2746" s="132">
        <v>35175</v>
      </c>
      <c r="G2746" s="132">
        <v>27450</v>
      </c>
      <c r="H2746" s="154" t="s">
        <v>1218</v>
      </c>
    </row>
    <row r="2748" spans="4:8" ht="12.75">
      <c r="D2748" s="132">
        <v>5871005.179908752</v>
      </c>
      <c r="F2748" s="132">
        <v>35400</v>
      </c>
      <c r="G2748" s="132">
        <v>27750</v>
      </c>
      <c r="H2748" s="154" t="s">
        <v>1219</v>
      </c>
    </row>
    <row r="2750" spans="4:8" ht="12.75">
      <c r="D2750" s="132">
        <v>5700132.496131897</v>
      </c>
      <c r="F2750" s="132">
        <v>36125</v>
      </c>
      <c r="G2750" s="132">
        <v>27650</v>
      </c>
      <c r="H2750" s="154" t="s">
        <v>1220</v>
      </c>
    </row>
    <row r="2752" spans="1:10" ht="12.75">
      <c r="A2752" s="149" t="s">
        <v>801</v>
      </c>
      <c r="C2752" s="155" t="s">
        <v>802</v>
      </c>
      <c r="D2752" s="132">
        <v>5866328.387023926</v>
      </c>
      <c r="F2752" s="132">
        <v>35566.666666666664</v>
      </c>
      <c r="G2752" s="132">
        <v>27616.666666666664</v>
      </c>
      <c r="H2752" s="132">
        <v>5834696.568842108</v>
      </c>
      <c r="I2752" s="132">
        <v>-0.0001</v>
      </c>
      <c r="J2752" s="132">
        <v>-0.0001</v>
      </c>
    </row>
    <row r="2753" spans="1:8" ht="12.75">
      <c r="A2753" s="131">
        <v>38375.18525462963</v>
      </c>
      <c r="C2753" s="155" t="s">
        <v>803</v>
      </c>
      <c r="D2753" s="132">
        <v>163907.54339285305</v>
      </c>
      <c r="F2753" s="132">
        <v>496.44570028688264</v>
      </c>
      <c r="G2753" s="132">
        <v>152.7525231651947</v>
      </c>
      <c r="H2753" s="132">
        <v>163907.54339285305</v>
      </c>
    </row>
    <row r="2755" spans="3:8" ht="12.75">
      <c r="C2755" s="155" t="s">
        <v>804</v>
      </c>
      <c r="D2755" s="132">
        <v>2.794039688528343</v>
      </c>
      <c r="F2755" s="132">
        <v>1.395817339138377</v>
      </c>
      <c r="G2755" s="132">
        <v>0.5531171629397517</v>
      </c>
      <c r="H2755" s="132">
        <v>2.8091871009734506</v>
      </c>
    </row>
    <row r="2756" spans="1:10" ht="12.75">
      <c r="A2756" s="149" t="s">
        <v>793</v>
      </c>
      <c r="C2756" s="150" t="s">
        <v>794</v>
      </c>
      <c r="D2756" s="150" t="s">
        <v>795</v>
      </c>
      <c r="F2756" s="150" t="s">
        <v>796</v>
      </c>
      <c r="G2756" s="150" t="s">
        <v>797</v>
      </c>
      <c r="H2756" s="150" t="s">
        <v>798</v>
      </c>
      <c r="I2756" s="151" t="s">
        <v>799</v>
      </c>
      <c r="J2756" s="150" t="s">
        <v>800</v>
      </c>
    </row>
    <row r="2757" spans="1:8" ht="12.75">
      <c r="A2757" s="152" t="s">
        <v>633</v>
      </c>
      <c r="C2757" s="153">
        <v>285.2129999999888</v>
      </c>
      <c r="D2757" s="132">
        <v>913077.529127121</v>
      </c>
      <c r="F2757" s="132">
        <v>13500</v>
      </c>
      <c r="G2757" s="132">
        <v>12400</v>
      </c>
      <c r="H2757" s="154" t="s">
        <v>1221</v>
      </c>
    </row>
    <row r="2759" spans="4:8" ht="12.75">
      <c r="D2759" s="132">
        <v>948172.5567960739</v>
      </c>
      <c r="F2759" s="132">
        <v>13775</v>
      </c>
      <c r="G2759" s="132">
        <v>12400</v>
      </c>
      <c r="H2759" s="154" t="s">
        <v>1222</v>
      </c>
    </row>
    <row r="2761" spans="4:8" ht="12.75">
      <c r="D2761" s="132">
        <v>871071.4140844345</v>
      </c>
      <c r="F2761" s="132">
        <v>13725</v>
      </c>
      <c r="G2761" s="132">
        <v>12350</v>
      </c>
      <c r="H2761" s="154" t="s">
        <v>1223</v>
      </c>
    </row>
    <row r="2763" spans="1:10" ht="12.75">
      <c r="A2763" s="149" t="s">
        <v>801</v>
      </c>
      <c r="C2763" s="155" t="s">
        <v>802</v>
      </c>
      <c r="D2763" s="132">
        <v>910773.8333358765</v>
      </c>
      <c r="F2763" s="132">
        <v>13666.666666666668</v>
      </c>
      <c r="G2763" s="132">
        <v>12383.333333333332</v>
      </c>
      <c r="H2763" s="132">
        <v>897816.6644415873</v>
      </c>
      <c r="I2763" s="132">
        <v>-0.0001</v>
      </c>
      <c r="J2763" s="132">
        <v>-0.0001</v>
      </c>
    </row>
    <row r="2764" spans="1:8" ht="12.75">
      <c r="A2764" s="131">
        <v>38375.18604166667</v>
      </c>
      <c r="C2764" s="155" t="s">
        <v>803</v>
      </c>
      <c r="D2764" s="132">
        <v>38602.16072429053</v>
      </c>
      <c r="F2764" s="132">
        <v>146.48663192705789</v>
      </c>
      <c r="G2764" s="132">
        <v>28.867513459481284</v>
      </c>
      <c r="H2764" s="132">
        <v>38602.16072429053</v>
      </c>
    </row>
    <row r="2766" spans="3:8" ht="12.75">
      <c r="C2766" s="155" t="s">
        <v>804</v>
      </c>
      <c r="D2766" s="132">
        <v>4.238391498677891</v>
      </c>
      <c r="F2766" s="132">
        <v>1.071853404344326</v>
      </c>
      <c r="G2766" s="132">
        <v>0.23311585566202925</v>
      </c>
      <c r="H2766" s="132">
        <v>4.299559392596017</v>
      </c>
    </row>
    <row r="2767" spans="1:10" ht="12.75">
      <c r="A2767" s="149" t="s">
        <v>793</v>
      </c>
      <c r="C2767" s="150" t="s">
        <v>794</v>
      </c>
      <c r="D2767" s="150" t="s">
        <v>795</v>
      </c>
      <c r="F2767" s="150" t="s">
        <v>796</v>
      </c>
      <c r="G2767" s="150" t="s">
        <v>797</v>
      </c>
      <c r="H2767" s="150" t="s">
        <v>798</v>
      </c>
      <c r="I2767" s="151" t="s">
        <v>799</v>
      </c>
      <c r="J2767" s="150" t="s">
        <v>800</v>
      </c>
    </row>
    <row r="2768" spans="1:8" ht="12.75">
      <c r="A2768" s="152" t="s">
        <v>629</v>
      </c>
      <c r="C2768" s="153">
        <v>288.1579999998212</v>
      </c>
      <c r="D2768" s="132">
        <v>430934.1622033119</v>
      </c>
      <c r="F2768" s="132">
        <v>5130</v>
      </c>
      <c r="G2768" s="132">
        <v>4580</v>
      </c>
      <c r="H2768" s="154" t="s">
        <v>1224</v>
      </c>
    </row>
    <row r="2770" spans="4:8" ht="12.75">
      <c r="D2770" s="132">
        <v>438610.4734053612</v>
      </c>
      <c r="F2770" s="132">
        <v>5130</v>
      </c>
      <c r="G2770" s="132">
        <v>4580</v>
      </c>
      <c r="H2770" s="154" t="s">
        <v>1225</v>
      </c>
    </row>
    <row r="2772" spans="4:8" ht="12.75">
      <c r="D2772" s="132">
        <v>450772.64231204987</v>
      </c>
      <c r="F2772" s="132">
        <v>5130</v>
      </c>
      <c r="G2772" s="132">
        <v>4580</v>
      </c>
      <c r="H2772" s="154" t="s">
        <v>1226</v>
      </c>
    </row>
    <row r="2774" spans="1:10" ht="12.75">
      <c r="A2774" s="149" t="s">
        <v>801</v>
      </c>
      <c r="C2774" s="155" t="s">
        <v>802</v>
      </c>
      <c r="D2774" s="132">
        <v>440105.75930690765</v>
      </c>
      <c r="F2774" s="132">
        <v>5130</v>
      </c>
      <c r="G2774" s="132">
        <v>4580</v>
      </c>
      <c r="H2774" s="132">
        <v>435255.0181564652</v>
      </c>
      <c r="I2774" s="132">
        <v>-0.0001</v>
      </c>
      <c r="J2774" s="132">
        <v>-0.0001</v>
      </c>
    </row>
    <row r="2775" spans="1:8" ht="12.75">
      <c r="A2775" s="131">
        <v>38375.186574074076</v>
      </c>
      <c r="C2775" s="155" t="s">
        <v>803</v>
      </c>
      <c r="D2775" s="132">
        <v>10003.411078313175</v>
      </c>
      <c r="H2775" s="132">
        <v>10003.411078313175</v>
      </c>
    </row>
    <row r="2777" spans="3:8" ht="12.75">
      <c r="C2777" s="155" t="s">
        <v>804</v>
      </c>
      <c r="D2777" s="132">
        <v>2.272956185364823</v>
      </c>
      <c r="F2777" s="132">
        <v>0</v>
      </c>
      <c r="G2777" s="132">
        <v>0</v>
      </c>
      <c r="H2777" s="132">
        <v>2.298287362816149</v>
      </c>
    </row>
    <row r="2778" spans="1:10" ht="12.75">
      <c r="A2778" s="149" t="s">
        <v>793</v>
      </c>
      <c r="C2778" s="150" t="s">
        <v>794</v>
      </c>
      <c r="D2778" s="150" t="s">
        <v>795</v>
      </c>
      <c r="F2778" s="150" t="s">
        <v>796</v>
      </c>
      <c r="G2778" s="150" t="s">
        <v>797</v>
      </c>
      <c r="H2778" s="150" t="s">
        <v>798</v>
      </c>
      <c r="I2778" s="151" t="s">
        <v>799</v>
      </c>
      <c r="J2778" s="150" t="s">
        <v>800</v>
      </c>
    </row>
    <row r="2779" spans="1:8" ht="12.75">
      <c r="A2779" s="152" t="s">
        <v>630</v>
      </c>
      <c r="C2779" s="153">
        <v>334.94100000010803</v>
      </c>
      <c r="D2779" s="132">
        <v>979313.1218366623</v>
      </c>
      <c r="F2779" s="132">
        <v>36500</v>
      </c>
      <c r="H2779" s="154" t="s">
        <v>1227</v>
      </c>
    </row>
    <row r="2781" spans="4:8" ht="12.75">
      <c r="D2781" s="132">
        <v>944170.6705770493</v>
      </c>
      <c r="F2781" s="132">
        <v>38800</v>
      </c>
      <c r="H2781" s="154" t="s">
        <v>1228</v>
      </c>
    </row>
    <row r="2783" spans="4:8" ht="12.75">
      <c r="D2783" s="132">
        <v>977969.0191526413</v>
      </c>
      <c r="F2783" s="132">
        <v>37700</v>
      </c>
      <c r="H2783" s="154" t="s">
        <v>1229</v>
      </c>
    </row>
    <row r="2785" spans="1:10" ht="12.75">
      <c r="A2785" s="149" t="s">
        <v>801</v>
      </c>
      <c r="C2785" s="155" t="s">
        <v>802</v>
      </c>
      <c r="D2785" s="132">
        <v>967150.9371887844</v>
      </c>
      <c r="F2785" s="132">
        <v>37666.666666666664</v>
      </c>
      <c r="H2785" s="132">
        <v>929484.2705221176</v>
      </c>
      <c r="I2785" s="132">
        <v>-0.0001</v>
      </c>
      <c r="J2785" s="132">
        <v>-0.0001</v>
      </c>
    </row>
    <row r="2786" spans="1:8" ht="12.75">
      <c r="A2786" s="131">
        <v>38375.18711805555</v>
      </c>
      <c r="C2786" s="155" t="s">
        <v>803</v>
      </c>
      <c r="D2786" s="132">
        <v>19912.838651634822</v>
      </c>
      <c r="F2786" s="132">
        <v>1150.362261782493</v>
      </c>
      <c r="H2786" s="132">
        <v>19912.838651634822</v>
      </c>
    </row>
    <row r="2788" spans="3:8" ht="12.75">
      <c r="C2788" s="155" t="s">
        <v>804</v>
      </c>
      <c r="D2788" s="132">
        <v>2.0589173712135795</v>
      </c>
      <c r="F2788" s="132">
        <v>3.054059102077417</v>
      </c>
      <c r="H2788" s="132">
        <v>2.142353483878669</v>
      </c>
    </row>
    <row r="2789" spans="1:10" ht="12.75">
      <c r="A2789" s="149" t="s">
        <v>793</v>
      </c>
      <c r="C2789" s="150" t="s">
        <v>794</v>
      </c>
      <c r="D2789" s="150" t="s">
        <v>795</v>
      </c>
      <c r="F2789" s="150" t="s">
        <v>796</v>
      </c>
      <c r="G2789" s="150" t="s">
        <v>797</v>
      </c>
      <c r="H2789" s="150" t="s">
        <v>798</v>
      </c>
      <c r="I2789" s="151" t="s">
        <v>799</v>
      </c>
      <c r="J2789" s="150" t="s">
        <v>800</v>
      </c>
    </row>
    <row r="2790" spans="1:8" ht="12.75">
      <c r="A2790" s="152" t="s">
        <v>634</v>
      </c>
      <c r="C2790" s="153">
        <v>393.36599999992177</v>
      </c>
      <c r="D2790" s="132">
        <v>4167297.617450714</v>
      </c>
      <c r="F2790" s="132">
        <v>16100</v>
      </c>
      <c r="G2790" s="132">
        <v>14400</v>
      </c>
      <c r="H2790" s="154" t="s">
        <v>1230</v>
      </c>
    </row>
    <row r="2792" spans="4:8" ht="12.75">
      <c r="D2792" s="132">
        <v>4311060.286979675</v>
      </c>
      <c r="F2792" s="132">
        <v>18000</v>
      </c>
      <c r="G2792" s="132">
        <v>14800</v>
      </c>
      <c r="H2792" s="154" t="s">
        <v>1231</v>
      </c>
    </row>
    <row r="2794" spans="4:8" ht="12.75">
      <c r="D2794" s="132">
        <v>4510897.76197052</v>
      </c>
      <c r="F2794" s="132">
        <v>17400</v>
      </c>
      <c r="G2794" s="132">
        <v>15200</v>
      </c>
      <c r="H2794" s="154" t="s">
        <v>1232</v>
      </c>
    </row>
    <row r="2796" spans="1:10" ht="12.75">
      <c r="A2796" s="149" t="s">
        <v>801</v>
      </c>
      <c r="C2796" s="155" t="s">
        <v>802</v>
      </c>
      <c r="D2796" s="132">
        <v>4329751.888800303</v>
      </c>
      <c r="F2796" s="132">
        <v>17166.666666666668</v>
      </c>
      <c r="G2796" s="132">
        <v>14800</v>
      </c>
      <c r="H2796" s="132">
        <v>4313768.5554669695</v>
      </c>
      <c r="I2796" s="132">
        <v>-0.0001</v>
      </c>
      <c r="J2796" s="132">
        <v>-0.0001</v>
      </c>
    </row>
    <row r="2797" spans="1:8" ht="12.75">
      <c r="A2797" s="131">
        <v>38375.18767361111</v>
      </c>
      <c r="C2797" s="155" t="s">
        <v>803</v>
      </c>
      <c r="D2797" s="132">
        <v>172560.99446998443</v>
      </c>
      <c r="F2797" s="132">
        <v>971.253485622231</v>
      </c>
      <c r="G2797" s="132">
        <v>400</v>
      </c>
      <c r="H2797" s="132">
        <v>172560.99446998443</v>
      </c>
    </row>
    <row r="2799" spans="3:8" ht="12.75">
      <c r="C2799" s="155" t="s">
        <v>804</v>
      </c>
      <c r="D2799" s="132">
        <v>3.9854707360101873</v>
      </c>
      <c r="F2799" s="132">
        <v>5.657787294886781</v>
      </c>
      <c r="G2799" s="132">
        <v>2.7027027027027026</v>
      </c>
      <c r="H2799" s="132">
        <v>4.000237663453053</v>
      </c>
    </row>
    <row r="2800" spans="1:10" ht="12.75">
      <c r="A2800" s="149" t="s">
        <v>793</v>
      </c>
      <c r="C2800" s="150" t="s">
        <v>794</v>
      </c>
      <c r="D2800" s="150" t="s">
        <v>795</v>
      </c>
      <c r="F2800" s="150" t="s">
        <v>796</v>
      </c>
      <c r="G2800" s="150" t="s">
        <v>797</v>
      </c>
      <c r="H2800" s="150" t="s">
        <v>798</v>
      </c>
      <c r="I2800" s="151" t="s">
        <v>799</v>
      </c>
      <c r="J2800" s="150" t="s">
        <v>800</v>
      </c>
    </row>
    <row r="2801" spans="1:8" ht="12.75">
      <c r="A2801" s="152" t="s">
        <v>628</v>
      </c>
      <c r="C2801" s="153">
        <v>396.15199999976903</v>
      </c>
      <c r="D2801" s="132">
        <v>6527173.901191711</v>
      </c>
      <c r="F2801" s="132">
        <v>115400</v>
      </c>
      <c r="G2801" s="132">
        <v>114300</v>
      </c>
      <c r="H2801" s="154" t="s">
        <v>1233</v>
      </c>
    </row>
    <row r="2803" spans="4:8" ht="12.75">
      <c r="D2803" s="132">
        <v>6515578.601158142</v>
      </c>
      <c r="F2803" s="132">
        <v>114200</v>
      </c>
      <c r="G2803" s="132">
        <v>113500</v>
      </c>
      <c r="H2803" s="154" t="s">
        <v>1234</v>
      </c>
    </row>
    <row r="2805" spans="4:8" ht="12.75">
      <c r="D2805" s="132">
        <v>6104788.948623657</v>
      </c>
      <c r="F2805" s="132">
        <v>115100</v>
      </c>
      <c r="G2805" s="132">
        <v>114000</v>
      </c>
      <c r="H2805" s="154" t="s">
        <v>1235</v>
      </c>
    </row>
    <row r="2807" spans="1:10" ht="12.75">
      <c r="A2807" s="149" t="s">
        <v>801</v>
      </c>
      <c r="C2807" s="155" t="s">
        <v>802</v>
      </c>
      <c r="D2807" s="132">
        <v>6382513.816991171</v>
      </c>
      <c r="F2807" s="132">
        <v>114900</v>
      </c>
      <c r="G2807" s="132">
        <v>113933.33333333334</v>
      </c>
      <c r="H2807" s="132">
        <v>6268091.9779107105</v>
      </c>
      <c r="I2807" s="132">
        <v>-0.0001</v>
      </c>
      <c r="J2807" s="132">
        <v>-0.0001</v>
      </c>
    </row>
    <row r="2808" spans="1:8" ht="12.75">
      <c r="A2808" s="131">
        <v>38375.18824074074</v>
      </c>
      <c r="C2808" s="155" t="s">
        <v>803</v>
      </c>
      <c r="D2808" s="132">
        <v>240586.6572111319</v>
      </c>
      <c r="F2808" s="132">
        <v>624.4997998398399</v>
      </c>
      <c r="G2808" s="132">
        <v>404.14518843273805</v>
      </c>
      <c r="H2808" s="132">
        <v>240586.6572111319</v>
      </c>
    </row>
    <row r="2810" spans="3:8" ht="12.75">
      <c r="C2810" s="155" t="s">
        <v>804</v>
      </c>
      <c r="D2810" s="132">
        <v>3.7694655132693264</v>
      </c>
      <c r="F2810" s="132">
        <v>0.5435159267535595</v>
      </c>
      <c r="G2810" s="132">
        <v>0.3547207622288515</v>
      </c>
      <c r="H2810" s="132">
        <v>3.8382757952336974</v>
      </c>
    </row>
    <row r="2811" spans="1:10" ht="12.75">
      <c r="A2811" s="149" t="s">
        <v>793</v>
      </c>
      <c r="C2811" s="150" t="s">
        <v>794</v>
      </c>
      <c r="D2811" s="150" t="s">
        <v>795</v>
      </c>
      <c r="F2811" s="150" t="s">
        <v>796</v>
      </c>
      <c r="G2811" s="150" t="s">
        <v>797</v>
      </c>
      <c r="H2811" s="150" t="s">
        <v>798</v>
      </c>
      <c r="I2811" s="151" t="s">
        <v>799</v>
      </c>
      <c r="J2811" s="150" t="s">
        <v>800</v>
      </c>
    </row>
    <row r="2812" spans="1:8" ht="12.75">
      <c r="A2812" s="152" t="s">
        <v>635</v>
      </c>
      <c r="C2812" s="153">
        <v>589.5920000001788</v>
      </c>
      <c r="D2812" s="132">
        <v>291332.0126438141</v>
      </c>
      <c r="F2812" s="132">
        <v>3259.9999999962747</v>
      </c>
      <c r="G2812" s="132">
        <v>3040</v>
      </c>
      <c r="H2812" s="154" t="s">
        <v>1236</v>
      </c>
    </row>
    <row r="2814" spans="4:8" ht="12.75">
      <c r="D2814" s="132">
        <v>272969.6259717941</v>
      </c>
      <c r="F2814" s="132">
        <v>3359.9999999962747</v>
      </c>
      <c r="G2814" s="132">
        <v>3020</v>
      </c>
      <c r="H2814" s="154" t="s">
        <v>1237</v>
      </c>
    </row>
    <row r="2816" spans="4:8" ht="12.75">
      <c r="D2816" s="132">
        <v>267840.7630677223</v>
      </c>
      <c r="F2816" s="132">
        <v>3250</v>
      </c>
      <c r="G2816" s="132">
        <v>2960</v>
      </c>
      <c r="H2816" s="154" t="s">
        <v>1238</v>
      </c>
    </row>
    <row r="2818" spans="1:10" ht="12.75">
      <c r="A2818" s="149" t="s">
        <v>801</v>
      </c>
      <c r="C2818" s="155" t="s">
        <v>802</v>
      </c>
      <c r="D2818" s="132">
        <v>277380.8005611102</v>
      </c>
      <c r="F2818" s="132">
        <v>3289.999999997516</v>
      </c>
      <c r="G2818" s="132">
        <v>3006.666666666667</v>
      </c>
      <c r="H2818" s="132">
        <v>274232.4672277781</v>
      </c>
      <c r="I2818" s="132">
        <v>-0.0001</v>
      </c>
      <c r="J2818" s="132">
        <v>-0.0001</v>
      </c>
    </row>
    <row r="2819" spans="1:8" ht="12.75">
      <c r="A2819" s="131">
        <v>38375.18884259259</v>
      </c>
      <c r="C2819" s="155" t="s">
        <v>803</v>
      </c>
      <c r="D2819" s="132">
        <v>12351.256924080053</v>
      </c>
      <c r="F2819" s="132">
        <v>60.82762530175406</v>
      </c>
      <c r="G2819" s="132">
        <v>41.63331998932265</v>
      </c>
      <c r="H2819" s="132">
        <v>12351.256924080053</v>
      </c>
    </row>
    <row r="2821" spans="3:8" ht="12.75">
      <c r="C2821" s="155" t="s">
        <v>804</v>
      </c>
      <c r="D2821" s="132">
        <v>4.452816092207842</v>
      </c>
      <c r="F2821" s="132">
        <v>1.8488639909361697</v>
      </c>
      <c r="G2821" s="132">
        <v>1.3847002213743675</v>
      </c>
      <c r="H2821" s="132">
        <v>4.503936769026358</v>
      </c>
    </row>
    <row r="2822" spans="1:10" ht="12.75">
      <c r="A2822" s="149" t="s">
        <v>793</v>
      </c>
      <c r="C2822" s="150" t="s">
        <v>794</v>
      </c>
      <c r="D2822" s="150" t="s">
        <v>795</v>
      </c>
      <c r="F2822" s="150" t="s">
        <v>796</v>
      </c>
      <c r="G2822" s="150" t="s">
        <v>797</v>
      </c>
      <c r="H2822" s="150" t="s">
        <v>798</v>
      </c>
      <c r="I2822" s="151" t="s">
        <v>799</v>
      </c>
      <c r="J2822" s="150" t="s">
        <v>800</v>
      </c>
    </row>
    <row r="2823" spans="1:8" ht="12.75">
      <c r="A2823" s="152" t="s">
        <v>636</v>
      </c>
      <c r="C2823" s="153">
        <v>766.4900000002235</v>
      </c>
      <c r="D2823" s="132">
        <v>13546.923202380538</v>
      </c>
      <c r="F2823" s="132">
        <v>1979</v>
      </c>
      <c r="G2823" s="132">
        <v>1985.9999999981374</v>
      </c>
      <c r="H2823" s="154" t="s">
        <v>1239</v>
      </c>
    </row>
    <row r="2825" spans="4:8" ht="12.75">
      <c r="D2825" s="132">
        <v>13207.100522622466</v>
      </c>
      <c r="F2825" s="132">
        <v>1857</v>
      </c>
      <c r="G2825" s="132">
        <v>1796</v>
      </c>
      <c r="H2825" s="154" t="s">
        <v>1240</v>
      </c>
    </row>
    <row r="2827" spans="4:8" ht="12.75">
      <c r="D2827" s="132">
        <v>13292.162028670311</v>
      </c>
      <c r="F2827" s="132">
        <v>1853</v>
      </c>
      <c r="G2827" s="132">
        <v>2042.0000000018626</v>
      </c>
      <c r="H2827" s="154" t="s">
        <v>1241</v>
      </c>
    </row>
    <row r="2829" spans="1:10" ht="12.75">
      <c r="A2829" s="149" t="s">
        <v>801</v>
      </c>
      <c r="C2829" s="155" t="s">
        <v>802</v>
      </c>
      <c r="D2829" s="132">
        <v>13348.728584557772</v>
      </c>
      <c r="F2829" s="132">
        <v>1896.3333333333335</v>
      </c>
      <c r="G2829" s="132">
        <v>1941.3333333333335</v>
      </c>
      <c r="H2829" s="132">
        <v>11429.017202443949</v>
      </c>
      <c r="I2829" s="132">
        <v>-0.0001</v>
      </c>
      <c r="J2829" s="132">
        <v>-0.0001</v>
      </c>
    </row>
    <row r="2830" spans="1:8" ht="12.75">
      <c r="A2830" s="131">
        <v>38375.18945601852</v>
      </c>
      <c r="C2830" s="155" t="s">
        <v>803</v>
      </c>
      <c r="D2830" s="132">
        <v>176.83239197955348</v>
      </c>
      <c r="F2830" s="132">
        <v>71.61936423435587</v>
      </c>
      <c r="G2830" s="132">
        <v>128.93926218742774</v>
      </c>
      <c r="H2830" s="132">
        <v>176.83239197955348</v>
      </c>
    </row>
    <row r="2832" spans="3:8" ht="12.75">
      <c r="C2832" s="155" t="s">
        <v>804</v>
      </c>
      <c r="D2832" s="132">
        <v>1.324713367714426</v>
      </c>
      <c r="F2832" s="132">
        <v>3.7767286465647323</v>
      </c>
      <c r="G2832" s="132">
        <v>6.6417889176216205</v>
      </c>
      <c r="H2832" s="132">
        <v>1.5472230800539888</v>
      </c>
    </row>
    <row r="2833" spans="1:16" ht="12.75">
      <c r="A2833" s="143" t="s">
        <v>784</v>
      </c>
      <c r="B2833" s="138" t="s">
        <v>1242</v>
      </c>
      <c r="D2833" s="143" t="s">
        <v>785</v>
      </c>
      <c r="E2833" s="138" t="s">
        <v>786</v>
      </c>
      <c r="F2833" s="139" t="s">
        <v>833</v>
      </c>
      <c r="G2833" s="144" t="s">
        <v>788</v>
      </c>
      <c r="H2833" s="145">
        <v>2</v>
      </c>
      <c r="I2833" s="146" t="s">
        <v>789</v>
      </c>
      <c r="J2833" s="145">
        <v>8</v>
      </c>
      <c r="K2833" s="144" t="s">
        <v>790</v>
      </c>
      <c r="L2833" s="147">
        <v>1</v>
      </c>
      <c r="M2833" s="144" t="s">
        <v>791</v>
      </c>
      <c r="N2833" s="148">
        <v>1</v>
      </c>
      <c r="O2833" s="144" t="s">
        <v>792</v>
      </c>
      <c r="P2833" s="148">
        <v>1</v>
      </c>
    </row>
    <row r="2835" spans="1:10" ht="12.75">
      <c r="A2835" s="149" t="s">
        <v>793</v>
      </c>
      <c r="C2835" s="150" t="s">
        <v>794</v>
      </c>
      <c r="D2835" s="150" t="s">
        <v>795</v>
      </c>
      <c r="F2835" s="150" t="s">
        <v>796</v>
      </c>
      <c r="G2835" s="150" t="s">
        <v>797</v>
      </c>
      <c r="H2835" s="150" t="s">
        <v>798</v>
      </c>
      <c r="I2835" s="151" t="s">
        <v>799</v>
      </c>
      <c r="J2835" s="150" t="s">
        <v>800</v>
      </c>
    </row>
    <row r="2836" spans="1:8" ht="12.75">
      <c r="A2836" s="152" t="s">
        <v>765</v>
      </c>
      <c r="C2836" s="153">
        <v>178.2290000000503</v>
      </c>
      <c r="D2836" s="132">
        <v>935.8828011788428</v>
      </c>
      <c r="F2836" s="132">
        <v>512</v>
      </c>
      <c r="G2836" s="132">
        <v>633</v>
      </c>
      <c r="H2836" s="154" t="s">
        <v>1243</v>
      </c>
    </row>
    <row r="2838" spans="4:8" ht="12.75">
      <c r="D2838" s="132">
        <v>884.1414329288527</v>
      </c>
      <c r="F2838" s="132">
        <v>481</v>
      </c>
      <c r="G2838" s="132">
        <v>602</v>
      </c>
      <c r="H2838" s="154" t="s">
        <v>1244</v>
      </c>
    </row>
    <row r="2840" spans="4:8" ht="12.75">
      <c r="D2840" s="132">
        <v>914.0188445784152</v>
      </c>
      <c r="F2840" s="132">
        <v>540</v>
      </c>
      <c r="G2840" s="132">
        <v>597</v>
      </c>
      <c r="H2840" s="154" t="s">
        <v>1245</v>
      </c>
    </row>
    <row r="2842" spans="1:8" ht="12.75">
      <c r="A2842" s="149" t="s">
        <v>801</v>
      </c>
      <c r="C2842" s="155" t="s">
        <v>802</v>
      </c>
      <c r="D2842" s="132">
        <v>911.3476928953703</v>
      </c>
      <c r="F2842" s="132">
        <v>511</v>
      </c>
      <c r="G2842" s="132">
        <v>610.6666666666666</v>
      </c>
      <c r="H2842" s="132">
        <v>343.4365817842591</v>
      </c>
    </row>
    <row r="2843" spans="1:8" ht="12.75">
      <c r="A2843" s="131">
        <v>38375.191782407404</v>
      </c>
      <c r="C2843" s="155" t="s">
        <v>803</v>
      </c>
      <c r="D2843" s="132">
        <v>25.973902009143472</v>
      </c>
      <c r="F2843" s="132">
        <v>29.51270912674741</v>
      </c>
      <c r="G2843" s="132">
        <v>19.502136635080102</v>
      </c>
      <c r="H2843" s="132">
        <v>25.973902009143472</v>
      </c>
    </row>
    <row r="2845" spans="3:8" ht="12.75">
      <c r="C2845" s="155" t="s">
        <v>804</v>
      </c>
      <c r="D2845" s="132">
        <v>2.850054069553175</v>
      </c>
      <c r="F2845" s="132">
        <v>5.7754812381110385</v>
      </c>
      <c r="G2845" s="132">
        <v>3.193581326705257</v>
      </c>
      <c r="H2845" s="132">
        <v>7.5629398226016065</v>
      </c>
    </row>
    <row r="2846" spans="1:10" ht="12.75">
      <c r="A2846" s="149" t="s">
        <v>793</v>
      </c>
      <c r="C2846" s="150" t="s">
        <v>794</v>
      </c>
      <c r="D2846" s="150" t="s">
        <v>795</v>
      </c>
      <c r="F2846" s="150" t="s">
        <v>796</v>
      </c>
      <c r="G2846" s="150" t="s">
        <v>797</v>
      </c>
      <c r="H2846" s="150" t="s">
        <v>798</v>
      </c>
      <c r="I2846" s="151" t="s">
        <v>799</v>
      </c>
      <c r="J2846" s="150" t="s">
        <v>800</v>
      </c>
    </row>
    <row r="2847" spans="1:8" ht="12.75">
      <c r="A2847" s="152" t="s">
        <v>629</v>
      </c>
      <c r="C2847" s="153">
        <v>212.41200000001118</v>
      </c>
      <c r="D2847" s="132">
        <v>512775.2424697876</v>
      </c>
      <c r="F2847" s="132">
        <v>4570</v>
      </c>
      <c r="G2847" s="132">
        <v>3820</v>
      </c>
      <c r="H2847" s="154" t="s">
        <v>1246</v>
      </c>
    </row>
    <row r="2849" spans="4:8" ht="12.75">
      <c r="D2849" s="132">
        <v>454068.85919713974</v>
      </c>
      <c r="F2849" s="132">
        <v>4570</v>
      </c>
      <c r="G2849" s="132">
        <v>3820</v>
      </c>
      <c r="H2849" s="154" t="s">
        <v>1247</v>
      </c>
    </row>
    <row r="2851" spans="4:8" ht="12.75">
      <c r="D2851" s="132">
        <v>486405.29253816605</v>
      </c>
      <c r="F2851" s="132">
        <v>4570</v>
      </c>
      <c r="G2851" s="132">
        <v>3820</v>
      </c>
      <c r="H2851" s="154" t="s">
        <v>1248</v>
      </c>
    </row>
    <row r="2853" spans="1:10" ht="12.75">
      <c r="A2853" s="149" t="s">
        <v>801</v>
      </c>
      <c r="C2853" s="155" t="s">
        <v>802</v>
      </c>
      <c r="D2853" s="132">
        <v>484416.4647350311</v>
      </c>
      <c r="F2853" s="132">
        <v>4570</v>
      </c>
      <c r="G2853" s="132">
        <v>3820</v>
      </c>
      <c r="H2853" s="132">
        <v>480204.2385866212</v>
      </c>
      <c r="I2853" s="132">
        <v>-0.0001</v>
      </c>
      <c r="J2853" s="132">
        <v>-0.0001</v>
      </c>
    </row>
    <row r="2854" spans="1:8" ht="12.75">
      <c r="A2854" s="131">
        <v>38375.19228009259</v>
      </c>
      <c r="C2854" s="155" t="s">
        <v>803</v>
      </c>
      <c r="D2854" s="132">
        <v>29403.68065840851</v>
      </c>
      <c r="H2854" s="132">
        <v>29403.68065840851</v>
      </c>
    </row>
    <row r="2856" spans="3:8" ht="12.75">
      <c r="C2856" s="155" t="s">
        <v>804</v>
      </c>
      <c r="D2856" s="132">
        <v>6.069917684257884</v>
      </c>
      <c r="F2856" s="132">
        <v>0</v>
      </c>
      <c r="G2856" s="132">
        <v>0</v>
      </c>
      <c r="H2856" s="132">
        <v>6.123161416682198</v>
      </c>
    </row>
    <row r="2857" spans="1:10" ht="12.75">
      <c r="A2857" s="149" t="s">
        <v>793</v>
      </c>
      <c r="C2857" s="150" t="s">
        <v>794</v>
      </c>
      <c r="D2857" s="150" t="s">
        <v>795</v>
      </c>
      <c r="F2857" s="150" t="s">
        <v>796</v>
      </c>
      <c r="G2857" s="150" t="s">
        <v>797</v>
      </c>
      <c r="H2857" s="150" t="s">
        <v>798</v>
      </c>
      <c r="I2857" s="151" t="s">
        <v>799</v>
      </c>
      <c r="J2857" s="150" t="s">
        <v>800</v>
      </c>
    </row>
    <row r="2858" spans="1:8" ht="12.75">
      <c r="A2858" s="152" t="s">
        <v>629</v>
      </c>
      <c r="C2858" s="153">
        <v>251.61100000003353</v>
      </c>
      <c r="D2858" s="132">
        <v>5220067.492858887</v>
      </c>
      <c r="F2858" s="132">
        <v>34000</v>
      </c>
      <c r="G2858" s="132">
        <v>29700</v>
      </c>
      <c r="H2858" s="154" t="s">
        <v>1249</v>
      </c>
    </row>
    <row r="2860" spans="4:8" ht="12.75">
      <c r="D2860" s="132">
        <v>5047649.52696991</v>
      </c>
      <c r="F2860" s="132">
        <v>35800</v>
      </c>
      <c r="G2860" s="132">
        <v>29900</v>
      </c>
      <c r="H2860" s="154" t="s">
        <v>1250</v>
      </c>
    </row>
    <row r="2862" spans="4:8" ht="12.75">
      <c r="D2862" s="132">
        <v>4923313.5132369995</v>
      </c>
      <c r="F2862" s="132">
        <v>36800</v>
      </c>
      <c r="G2862" s="132">
        <v>29600</v>
      </c>
      <c r="H2862" s="154" t="s">
        <v>1251</v>
      </c>
    </row>
    <row r="2864" spans="1:10" ht="12.75">
      <c r="A2864" s="149" t="s">
        <v>801</v>
      </c>
      <c r="C2864" s="155" t="s">
        <v>802</v>
      </c>
      <c r="D2864" s="132">
        <v>5063676.844355266</v>
      </c>
      <c r="F2864" s="132">
        <v>35533.333333333336</v>
      </c>
      <c r="G2864" s="132">
        <v>29733.333333333336</v>
      </c>
      <c r="H2864" s="132">
        <v>5031072.098097507</v>
      </c>
      <c r="I2864" s="132">
        <v>-0.0001</v>
      </c>
      <c r="J2864" s="132">
        <v>-0.0001</v>
      </c>
    </row>
    <row r="2865" spans="1:8" ht="12.75">
      <c r="A2865" s="131">
        <v>38375.1928587963</v>
      </c>
      <c r="C2865" s="155" t="s">
        <v>803</v>
      </c>
      <c r="D2865" s="132">
        <v>149024.78747604374</v>
      </c>
      <c r="F2865" s="132">
        <v>1418.9197769195175</v>
      </c>
      <c r="G2865" s="132">
        <v>152.7525231651947</v>
      </c>
      <c r="H2865" s="132">
        <v>149024.78747604374</v>
      </c>
    </row>
    <row r="2867" spans="3:8" ht="12.75">
      <c r="C2867" s="155" t="s">
        <v>804</v>
      </c>
      <c r="D2867" s="132">
        <v>2.943015363276374</v>
      </c>
      <c r="F2867" s="132">
        <v>3.9932076273532386</v>
      </c>
      <c r="G2867" s="132">
        <v>0.5137416698380988</v>
      </c>
      <c r="H2867" s="132">
        <v>2.9620880911724017</v>
      </c>
    </row>
    <row r="2868" spans="1:10" ht="12.75">
      <c r="A2868" s="149" t="s">
        <v>793</v>
      </c>
      <c r="C2868" s="150" t="s">
        <v>794</v>
      </c>
      <c r="D2868" s="150" t="s">
        <v>795</v>
      </c>
      <c r="F2868" s="150" t="s">
        <v>796</v>
      </c>
      <c r="G2868" s="150" t="s">
        <v>797</v>
      </c>
      <c r="H2868" s="150" t="s">
        <v>798</v>
      </c>
      <c r="I2868" s="151" t="s">
        <v>799</v>
      </c>
      <c r="J2868" s="150" t="s">
        <v>800</v>
      </c>
    </row>
    <row r="2869" spans="1:8" ht="12.75">
      <c r="A2869" s="152" t="s">
        <v>632</v>
      </c>
      <c r="C2869" s="153">
        <v>257.6099999998696</v>
      </c>
      <c r="D2869" s="132">
        <v>464213.60589790344</v>
      </c>
      <c r="F2869" s="132">
        <v>18457.5</v>
      </c>
      <c r="G2869" s="132">
        <v>13637.5</v>
      </c>
      <c r="H2869" s="154" t="s">
        <v>1252</v>
      </c>
    </row>
    <row r="2871" spans="4:8" ht="12.75">
      <c r="D2871" s="132">
        <v>455885.98882341385</v>
      </c>
      <c r="F2871" s="132">
        <v>17440</v>
      </c>
      <c r="G2871" s="132">
        <v>13607.5</v>
      </c>
      <c r="H2871" s="154" t="s">
        <v>1253</v>
      </c>
    </row>
    <row r="2873" spans="4:8" ht="12.75">
      <c r="D2873" s="132">
        <v>483107.80740356445</v>
      </c>
      <c r="F2873" s="132">
        <v>17557.5</v>
      </c>
      <c r="G2873" s="132">
        <v>13517.5</v>
      </c>
      <c r="H2873" s="154" t="s">
        <v>1254</v>
      </c>
    </row>
    <row r="2875" spans="1:10" ht="12.75">
      <c r="A2875" s="149" t="s">
        <v>801</v>
      </c>
      <c r="C2875" s="155" t="s">
        <v>802</v>
      </c>
      <c r="D2875" s="132">
        <v>467735.8007082939</v>
      </c>
      <c r="F2875" s="132">
        <v>17818.333333333332</v>
      </c>
      <c r="G2875" s="132">
        <v>13587.5</v>
      </c>
      <c r="H2875" s="132">
        <v>452032.8840416273</v>
      </c>
      <c r="I2875" s="132">
        <v>-0.0001</v>
      </c>
      <c r="J2875" s="132">
        <v>-0.0001</v>
      </c>
    </row>
    <row r="2876" spans="1:8" ht="12.75">
      <c r="A2876" s="131">
        <v>38375.19361111111</v>
      </c>
      <c r="C2876" s="155" t="s">
        <v>803</v>
      </c>
      <c r="D2876" s="132">
        <v>13948.521208874692</v>
      </c>
      <c r="F2876" s="132">
        <v>556.6435873459186</v>
      </c>
      <c r="G2876" s="132">
        <v>62.44997998398399</v>
      </c>
      <c r="H2876" s="132">
        <v>13948.521208874692</v>
      </c>
    </row>
    <row r="2878" spans="3:8" ht="12.75">
      <c r="C2878" s="155" t="s">
        <v>804</v>
      </c>
      <c r="D2878" s="132">
        <v>2.982136750651201</v>
      </c>
      <c r="F2878" s="132">
        <v>3.123993568492669</v>
      </c>
      <c r="G2878" s="132">
        <v>0.45961346814339643</v>
      </c>
      <c r="H2878" s="132">
        <v>3.0857315255830344</v>
      </c>
    </row>
    <row r="2879" spans="1:10" ht="12.75">
      <c r="A2879" s="149" t="s">
        <v>793</v>
      </c>
      <c r="C2879" s="150" t="s">
        <v>794</v>
      </c>
      <c r="D2879" s="150" t="s">
        <v>795</v>
      </c>
      <c r="F2879" s="150" t="s">
        <v>796</v>
      </c>
      <c r="G2879" s="150" t="s">
        <v>797</v>
      </c>
      <c r="H2879" s="150" t="s">
        <v>798</v>
      </c>
      <c r="I2879" s="151" t="s">
        <v>799</v>
      </c>
      <c r="J2879" s="150" t="s">
        <v>800</v>
      </c>
    </row>
    <row r="2880" spans="1:8" ht="12.75">
      <c r="A2880" s="152" t="s">
        <v>631</v>
      </c>
      <c r="C2880" s="153">
        <v>259.9399999999441</v>
      </c>
      <c r="D2880" s="132">
        <v>5063460.684432983</v>
      </c>
      <c r="F2880" s="132">
        <v>32625</v>
      </c>
      <c r="G2880" s="132">
        <v>26975</v>
      </c>
      <c r="H2880" s="154" t="s">
        <v>1255</v>
      </c>
    </row>
    <row r="2882" spans="4:8" ht="12.75">
      <c r="D2882" s="132">
        <v>4574448.346191406</v>
      </c>
      <c r="F2882" s="132">
        <v>33050</v>
      </c>
      <c r="G2882" s="132">
        <v>26725</v>
      </c>
      <c r="H2882" s="154" t="s">
        <v>1256</v>
      </c>
    </row>
    <row r="2884" spans="4:8" ht="12.75">
      <c r="D2884" s="132">
        <v>4960978.856781006</v>
      </c>
      <c r="F2884" s="132">
        <v>32650</v>
      </c>
      <c r="G2884" s="132">
        <v>26700</v>
      </c>
      <c r="H2884" s="154" t="s">
        <v>1257</v>
      </c>
    </row>
    <row r="2886" spans="1:10" ht="12.75">
      <c r="A2886" s="149" t="s">
        <v>801</v>
      </c>
      <c r="C2886" s="155" t="s">
        <v>802</v>
      </c>
      <c r="D2886" s="132">
        <v>4866295.962468465</v>
      </c>
      <c r="F2886" s="132">
        <v>32775</v>
      </c>
      <c r="G2886" s="132">
        <v>26800</v>
      </c>
      <c r="H2886" s="132">
        <v>4836478.285700789</v>
      </c>
      <c r="I2886" s="132">
        <v>-0.0001</v>
      </c>
      <c r="J2886" s="132">
        <v>-0.0001</v>
      </c>
    </row>
    <row r="2887" spans="1:8" ht="12.75">
      <c r="A2887" s="131">
        <v>38375.194386574076</v>
      </c>
      <c r="C2887" s="155" t="s">
        <v>803</v>
      </c>
      <c r="D2887" s="132">
        <v>257889.32625192794</v>
      </c>
      <c r="F2887" s="132">
        <v>238.4848003542364</v>
      </c>
      <c r="G2887" s="132">
        <v>152.0690632574555</v>
      </c>
      <c r="H2887" s="132">
        <v>257889.32625192794</v>
      </c>
    </row>
    <row r="2889" spans="3:8" ht="12.75">
      <c r="C2889" s="155" t="s">
        <v>804</v>
      </c>
      <c r="D2889" s="132">
        <v>5.299499418878577</v>
      </c>
      <c r="F2889" s="132">
        <v>0.7276424114545732</v>
      </c>
      <c r="G2889" s="132">
        <v>0.5674218778263265</v>
      </c>
      <c r="H2889" s="132">
        <v>5.332171696384669</v>
      </c>
    </row>
    <row r="2890" spans="1:10" ht="12.75">
      <c r="A2890" s="149" t="s">
        <v>793</v>
      </c>
      <c r="C2890" s="150" t="s">
        <v>794</v>
      </c>
      <c r="D2890" s="150" t="s">
        <v>795</v>
      </c>
      <c r="F2890" s="150" t="s">
        <v>796</v>
      </c>
      <c r="G2890" s="150" t="s">
        <v>797</v>
      </c>
      <c r="H2890" s="150" t="s">
        <v>798</v>
      </c>
      <c r="I2890" s="151" t="s">
        <v>799</v>
      </c>
      <c r="J2890" s="150" t="s">
        <v>800</v>
      </c>
    </row>
    <row r="2891" spans="1:8" ht="12.75">
      <c r="A2891" s="152" t="s">
        <v>633</v>
      </c>
      <c r="C2891" s="153">
        <v>285.2129999999888</v>
      </c>
      <c r="D2891" s="132">
        <v>832614.1986265182</v>
      </c>
      <c r="F2891" s="132">
        <v>13275</v>
      </c>
      <c r="G2891" s="132">
        <v>12200</v>
      </c>
      <c r="H2891" s="154" t="s">
        <v>1258</v>
      </c>
    </row>
    <row r="2893" spans="4:8" ht="12.75">
      <c r="D2893" s="132">
        <v>845027.5186414719</v>
      </c>
      <c r="F2893" s="132">
        <v>13725</v>
      </c>
      <c r="G2893" s="132">
        <v>12175</v>
      </c>
      <c r="H2893" s="154" t="s">
        <v>1259</v>
      </c>
    </row>
    <row r="2895" spans="4:8" ht="12.75">
      <c r="D2895" s="132">
        <v>775797.909860611</v>
      </c>
      <c r="F2895" s="132">
        <v>13875</v>
      </c>
      <c r="G2895" s="132">
        <v>12125</v>
      </c>
      <c r="H2895" s="154" t="s">
        <v>1260</v>
      </c>
    </row>
    <row r="2897" spans="1:10" ht="12.75">
      <c r="A2897" s="149" t="s">
        <v>801</v>
      </c>
      <c r="C2897" s="155" t="s">
        <v>802</v>
      </c>
      <c r="D2897" s="132">
        <v>817813.209042867</v>
      </c>
      <c r="F2897" s="132">
        <v>13625</v>
      </c>
      <c r="G2897" s="132">
        <v>12166.666666666668</v>
      </c>
      <c r="H2897" s="132">
        <v>804994.4565114778</v>
      </c>
      <c r="I2897" s="132">
        <v>-0.0001</v>
      </c>
      <c r="J2897" s="132">
        <v>-0.0001</v>
      </c>
    </row>
    <row r="2898" spans="1:8" ht="12.75">
      <c r="A2898" s="131">
        <v>38375.19517361111</v>
      </c>
      <c r="C2898" s="155" t="s">
        <v>803</v>
      </c>
      <c r="D2898" s="132">
        <v>36911.8768485102</v>
      </c>
      <c r="F2898" s="132">
        <v>312.2498999199199</v>
      </c>
      <c r="G2898" s="132">
        <v>38.188130791298676</v>
      </c>
      <c r="H2898" s="132">
        <v>36911.8768485102</v>
      </c>
    </row>
    <row r="2900" spans="3:8" ht="12.75">
      <c r="C2900" s="155" t="s">
        <v>804</v>
      </c>
      <c r="D2900" s="132">
        <v>4.513485040393302</v>
      </c>
      <c r="F2900" s="132">
        <v>2.2917423847333573</v>
      </c>
      <c r="G2900" s="132">
        <v>0.31387504759971513</v>
      </c>
      <c r="H2900" s="132">
        <v>4.5853578928321355</v>
      </c>
    </row>
    <row r="2901" spans="1:10" ht="12.75">
      <c r="A2901" s="149" t="s">
        <v>793</v>
      </c>
      <c r="C2901" s="150" t="s">
        <v>794</v>
      </c>
      <c r="D2901" s="150" t="s">
        <v>795</v>
      </c>
      <c r="F2901" s="150" t="s">
        <v>796</v>
      </c>
      <c r="G2901" s="150" t="s">
        <v>797</v>
      </c>
      <c r="H2901" s="150" t="s">
        <v>798</v>
      </c>
      <c r="I2901" s="151" t="s">
        <v>799</v>
      </c>
      <c r="J2901" s="150" t="s">
        <v>800</v>
      </c>
    </row>
    <row r="2902" spans="1:8" ht="12.75">
      <c r="A2902" s="152" t="s">
        <v>629</v>
      </c>
      <c r="C2902" s="153">
        <v>288.1579999998212</v>
      </c>
      <c r="D2902" s="132">
        <v>489312.79366874695</v>
      </c>
      <c r="F2902" s="132">
        <v>5330</v>
      </c>
      <c r="G2902" s="132">
        <v>4700</v>
      </c>
      <c r="H2902" s="154" t="s">
        <v>1261</v>
      </c>
    </row>
    <row r="2904" spans="4:8" ht="12.75">
      <c r="D2904" s="132">
        <v>509605.5835266113</v>
      </c>
      <c r="F2904" s="132">
        <v>5330</v>
      </c>
      <c r="G2904" s="132">
        <v>4700</v>
      </c>
      <c r="H2904" s="154" t="s">
        <v>1262</v>
      </c>
    </row>
    <row r="2906" spans="4:8" ht="12.75">
      <c r="D2906" s="132">
        <v>467289.7090177536</v>
      </c>
      <c r="F2906" s="132">
        <v>5330</v>
      </c>
      <c r="G2906" s="132">
        <v>4700</v>
      </c>
      <c r="H2906" s="154" t="s">
        <v>1263</v>
      </c>
    </row>
    <row r="2908" spans="1:10" ht="12.75">
      <c r="A2908" s="149" t="s">
        <v>801</v>
      </c>
      <c r="C2908" s="155" t="s">
        <v>802</v>
      </c>
      <c r="D2908" s="132">
        <v>488736.0287377039</v>
      </c>
      <c r="F2908" s="132">
        <v>5330</v>
      </c>
      <c r="G2908" s="132">
        <v>4700</v>
      </c>
      <c r="H2908" s="132">
        <v>483725.90705628804</v>
      </c>
      <c r="I2908" s="132">
        <v>-0.0001</v>
      </c>
      <c r="J2908" s="132">
        <v>-0.0001</v>
      </c>
    </row>
    <row r="2909" spans="1:8" ht="12.75">
      <c r="A2909" s="131">
        <v>38375.195706018516</v>
      </c>
      <c r="C2909" s="155" t="s">
        <v>803</v>
      </c>
      <c r="D2909" s="132">
        <v>21163.832408181996</v>
      </c>
      <c r="H2909" s="132">
        <v>21163.832408181996</v>
      </c>
    </row>
    <row r="2911" spans="3:8" ht="12.75">
      <c r="C2911" s="155" t="s">
        <v>804</v>
      </c>
      <c r="D2911" s="132">
        <v>4.330319674373804</v>
      </c>
      <c r="F2911" s="132">
        <v>0</v>
      </c>
      <c r="G2911" s="132">
        <v>0</v>
      </c>
      <c r="H2911" s="132">
        <v>4.37517033912333</v>
      </c>
    </row>
    <row r="2912" spans="1:10" ht="12.75">
      <c r="A2912" s="149" t="s">
        <v>793</v>
      </c>
      <c r="C2912" s="150" t="s">
        <v>794</v>
      </c>
      <c r="D2912" s="150" t="s">
        <v>795</v>
      </c>
      <c r="F2912" s="150" t="s">
        <v>796</v>
      </c>
      <c r="G2912" s="150" t="s">
        <v>797</v>
      </c>
      <c r="H2912" s="150" t="s">
        <v>798</v>
      </c>
      <c r="I2912" s="151" t="s">
        <v>799</v>
      </c>
      <c r="J2912" s="150" t="s">
        <v>800</v>
      </c>
    </row>
    <row r="2913" spans="1:8" ht="12.75">
      <c r="A2913" s="152" t="s">
        <v>630</v>
      </c>
      <c r="C2913" s="153">
        <v>334.94100000010803</v>
      </c>
      <c r="D2913" s="132">
        <v>1766225.8263759613</v>
      </c>
      <c r="F2913" s="132">
        <v>42700</v>
      </c>
      <c r="H2913" s="154" t="s">
        <v>1264</v>
      </c>
    </row>
    <row r="2915" spans="4:8" ht="12.75">
      <c r="D2915" s="132">
        <v>1732107.0991134644</v>
      </c>
      <c r="F2915" s="132">
        <v>45700</v>
      </c>
      <c r="H2915" s="154" t="s">
        <v>1265</v>
      </c>
    </row>
    <row r="2917" spans="4:8" ht="12.75">
      <c r="D2917" s="132">
        <v>1754423.3781852722</v>
      </c>
      <c r="F2917" s="132">
        <v>46000</v>
      </c>
      <c r="H2917" s="154" t="s">
        <v>1266</v>
      </c>
    </row>
    <row r="2919" spans="1:10" ht="12.75">
      <c r="A2919" s="149" t="s">
        <v>801</v>
      </c>
      <c r="C2919" s="155" t="s">
        <v>802</v>
      </c>
      <c r="D2919" s="132">
        <v>1750918.7678915658</v>
      </c>
      <c r="F2919" s="132">
        <v>44800</v>
      </c>
      <c r="H2919" s="132">
        <v>1706118.7678915658</v>
      </c>
      <c r="I2919" s="132">
        <v>-0.0001</v>
      </c>
      <c r="J2919" s="132">
        <v>-0.0001</v>
      </c>
    </row>
    <row r="2920" spans="1:8" ht="12.75">
      <c r="A2920" s="131">
        <v>38375.19625</v>
      </c>
      <c r="C2920" s="155" t="s">
        <v>803</v>
      </c>
      <c r="D2920" s="132">
        <v>17327.250430655946</v>
      </c>
      <c r="F2920" s="132">
        <v>1824.8287590894658</v>
      </c>
      <c r="H2920" s="132">
        <v>17327.250430655946</v>
      </c>
    </row>
    <row r="2922" spans="3:8" ht="12.75">
      <c r="C2922" s="155" t="s">
        <v>804</v>
      </c>
      <c r="D2922" s="132">
        <v>0.9896090411733494</v>
      </c>
      <c r="F2922" s="132">
        <v>4.073278480110415</v>
      </c>
      <c r="H2922" s="132">
        <v>1.0155946207701054</v>
      </c>
    </row>
    <row r="2923" spans="1:10" ht="12.75">
      <c r="A2923" s="149" t="s">
        <v>793</v>
      </c>
      <c r="C2923" s="150" t="s">
        <v>794</v>
      </c>
      <c r="D2923" s="150" t="s">
        <v>795</v>
      </c>
      <c r="F2923" s="150" t="s">
        <v>796</v>
      </c>
      <c r="G2923" s="150" t="s">
        <v>797</v>
      </c>
      <c r="H2923" s="150" t="s">
        <v>798</v>
      </c>
      <c r="I2923" s="151" t="s">
        <v>799</v>
      </c>
      <c r="J2923" s="150" t="s">
        <v>800</v>
      </c>
    </row>
    <row r="2924" spans="1:8" ht="12.75">
      <c r="A2924" s="152" t="s">
        <v>634</v>
      </c>
      <c r="C2924" s="153">
        <v>393.36599999992177</v>
      </c>
      <c r="D2924" s="132">
        <v>3976448.1186523438</v>
      </c>
      <c r="F2924" s="132">
        <v>18600</v>
      </c>
      <c r="G2924" s="132">
        <v>14100</v>
      </c>
      <c r="H2924" s="154" t="s">
        <v>1267</v>
      </c>
    </row>
    <row r="2926" spans="4:8" ht="12.75">
      <c r="D2926" s="132">
        <v>4254737.067893982</v>
      </c>
      <c r="F2926" s="132">
        <v>17300</v>
      </c>
      <c r="G2926" s="132">
        <v>14300</v>
      </c>
      <c r="H2926" s="154" t="s">
        <v>1268</v>
      </c>
    </row>
    <row r="2928" spans="4:8" ht="12.75">
      <c r="D2928" s="132">
        <v>4373353.857940674</v>
      </c>
      <c r="F2928" s="132">
        <v>20400</v>
      </c>
      <c r="G2928" s="132">
        <v>14200</v>
      </c>
      <c r="H2928" s="154" t="s">
        <v>1269</v>
      </c>
    </row>
    <row r="2930" spans="1:10" ht="12.75">
      <c r="A2930" s="149" t="s">
        <v>801</v>
      </c>
      <c r="C2930" s="155" t="s">
        <v>802</v>
      </c>
      <c r="D2930" s="132">
        <v>4201513.0148289995</v>
      </c>
      <c r="F2930" s="132">
        <v>18766.666666666668</v>
      </c>
      <c r="G2930" s="132">
        <v>14200</v>
      </c>
      <c r="H2930" s="132">
        <v>4185029.6814956665</v>
      </c>
      <c r="I2930" s="132">
        <v>-0.0001</v>
      </c>
      <c r="J2930" s="132">
        <v>-0.0001</v>
      </c>
    </row>
    <row r="2931" spans="1:8" ht="12.75">
      <c r="A2931" s="131">
        <v>38375.196805555555</v>
      </c>
      <c r="C2931" s="155" t="s">
        <v>803</v>
      </c>
      <c r="D2931" s="132">
        <v>203735.46902417357</v>
      </c>
      <c r="F2931" s="132">
        <v>1556.7059238447491</v>
      </c>
      <c r="G2931" s="132">
        <v>100</v>
      </c>
      <c r="H2931" s="132">
        <v>203735.46902417357</v>
      </c>
    </row>
    <row r="2933" spans="3:8" ht="12.75">
      <c r="C2933" s="155" t="s">
        <v>804</v>
      </c>
      <c r="D2933" s="132">
        <v>4.849097653752373</v>
      </c>
      <c r="F2933" s="132">
        <v>8.295058208764205</v>
      </c>
      <c r="G2933" s="132">
        <v>0.704225352112676</v>
      </c>
      <c r="H2933" s="132">
        <v>4.868196513037908</v>
      </c>
    </row>
    <row r="2934" spans="1:10" ht="12.75">
      <c r="A2934" s="149" t="s">
        <v>793</v>
      </c>
      <c r="C2934" s="150" t="s">
        <v>794</v>
      </c>
      <c r="D2934" s="150" t="s">
        <v>795</v>
      </c>
      <c r="F2934" s="150" t="s">
        <v>796</v>
      </c>
      <c r="G2934" s="150" t="s">
        <v>797</v>
      </c>
      <c r="H2934" s="150" t="s">
        <v>798</v>
      </c>
      <c r="I2934" s="151" t="s">
        <v>799</v>
      </c>
      <c r="J2934" s="150" t="s">
        <v>800</v>
      </c>
    </row>
    <row r="2935" spans="1:8" ht="12.75">
      <c r="A2935" s="152" t="s">
        <v>628</v>
      </c>
      <c r="C2935" s="153">
        <v>396.15199999976903</v>
      </c>
      <c r="D2935" s="132">
        <v>4826390.685997009</v>
      </c>
      <c r="F2935" s="132">
        <v>113000</v>
      </c>
      <c r="G2935" s="132">
        <v>108400</v>
      </c>
      <c r="H2935" s="154" t="s">
        <v>1270</v>
      </c>
    </row>
    <row r="2937" spans="4:8" ht="12.75">
      <c r="D2937" s="132">
        <v>4555271.898658752</v>
      </c>
      <c r="F2937" s="132">
        <v>112800</v>
      </c>
      <c r="G2937" s="132">
        <v>110500</v>
      </c>
      <c r="H2937" s="154" t="s">
        <v>1271</v>
      </c>
    </row>
    <row r="2939" spans="4:8" ht="12.75">
      <c r="D2939" s="132">
        <v>4835897.342086792</v>
      </c>
      <c r="F2939" s="132">
        <v>112800</v>
      </c>
      <c r="G2939" s="132">
        <v>110300</v>
      </c>
      <c r="H2939" s="154" t="s">
        <v>1272</v>
      </c>
    </row>
    <row r="2941" spans="1:10" ht="12.75">
      <c r="A2941" s="149" t="s">
        <v>801</v>
      </c>
      <c r="C2941" s="155" t="s">
        <v>802</v>
      </c>
      <c r="D2941" s="132">
        <v>4739186.642247518</v>
      </c>
      <c r="F2941" s="132">
        <v>112866.66666666666</v>
      </c>
      <c r="G2941" s="132">
        <v>109733.33333333334</v>
      </c>
      <c r="H2941" s="132">
        <v>4627869.876492465</v>
      </c>
      <c r="I2941" s="132">
        <v>-0.0001</v>
      </c>
      <c r="J2941" s="132">
        <v>-0.0001</v>
      </c>
    </row>
    <row r="2942" spans="1:8" ht="12.75">
      <c r="A2942" s="131">
        <v>38375.19737268519</v>
      </c>
      <c r="C2942" s="155" t="s">
        <v>803</v>
      </c>
      <c r="D2942" s="132">
        <v>159345.75240495114</v>
      </c>
      <c r="F2942" s="132">
        <v>115.47005383792514</v>
      </c>
      <c r="G2942" s="132">
        <v>1159.0225767142474</v>
      </c>
      <c r="H2942" s="132">
        <v>159345.75240495114</v>
      </c>
    </row>
    <row r="2944" spans="3:8" ht="12.75">
      <c r="C2944" s="155" t="s">
        <v>804</v>
      </c>
      <c r="D2944" s="132">
        <v>3.3623016866325157</v>
      </c>
      <c r="F2944" s="132">
        <v>0.10230660410920717</v>
      </c>
      <c r="G2944" s="132">
        <v>1.0562174149886823</v>
      </c>
      <c r="H2944" s="132">
        <v>3.443177026526982</v>
      </c>
    </row>
    <row r="2945" spans="1:10" ht="12.75">
      <c r="A2945" s="149" t="s">
        <v>793</v>
      </c>
      <c r="C2945" s="150" t="s">
        <v>794</v>
      </c>
      <c r="D2945" s="150" t="s">
        <v>795</v>
      </c>
      <c r="F2945" s="150" t="s">
        <v>796</v>
      </c>
      <c r="G2945" s="150" t="s">
        <v>797</v>
      </c>
      <c r="H2945" s="150" t="s">
        <v>798</v>
      </c>
      <c r="I2945" s="151" t="s">
        <v>799</v>
      </c>
      <c r="J2945" s="150" t="s">
        <v>800</v>
      </c>
    </row>
    <row r="2946" spans="1:8" ht="12.75">
      <c r="A2946" s="152" t="s">
        <v>635</v>
      </c>
      <c r="C2946" s="153">
        <v>589.5920000001788</v>
      </c>
      <c r="D2946" s="132">
        <v>511026.4126152992</v>
      </c>
      <c r="F2946" s="132">
        <v>4420</v>
      </c>
      <c r="G2946" s="132">
        <v>3740.0000000037253</v>
      </c>
      <c r="H2946" s="154" t="s">
        <v>1273</v>
      </c>
    </row>
    <row r="2948" spans="4:8" ht="12.75">
      <c r="D2948" s="132">
        <v>513949.8243179321</v>
      </c>
      <c r="F2948" s="132">
        <v>4370</v>
      </c>
      <c r="G2948" s="132">
        <v>3700</v>
      </c>
      <c r="H2948" s="154" t="s">
        <v>1274</v>
      </c>
    </row>
    <row r="2950" spans="4:8" ht="12.75">
      <c r="D2950" s="132">
        <v>499913.61414051056</v>
      </c>
      <c r="F2950" s="132">
        <v>4420</v>
      </c>
      <c r="G2950" s="132">
        <v>3700</v>
      </c>
      <c r="H2950" s="154" t="s">
        <v>1275</v>
      </c>
    </row>
    <row r="2952" spans="1:10" ht="12.75">
      <c r="A2952" s="149" t="s">
        <v>801</v>
      </c>
      <c r="C2952" s="155" t="s">
        <v>802</v>
      </c>
      <c r="D2952" s="132">
        <v>508296.6170245806</v>
      </c>
      <c r="F2952" s="132">
        <v>4403.333333333333</v>
      </c>
      <c r="G2952" s="132">
        <v>3713.3333333345754</v>
      </c>
      <c r="H2952" s="132">
        <v>504238.28369124676</v>
      </c>
      <c r="I2952" s="132">
        <v>-0.0001</v>
      </c>
      <c r="J2952" s="132">
        <v>-0.0001</v>
      </c>
    </row>
    <row r="2953" spans="1:8" ht="12.75">
      <c r="A2953" s="131">
        <v>38375.19797453703</v>
      </c>
      <c r="C2953" s="155" t="s">
        <v>803</v>
      </c>
      <c r="D2953" s="132">
        <v>7405.581476937683</v>
      </c>
      <c r="F2953" s="132">
        <v>28.867513459481284</v>
      </c>
      <c r="G2953" s="132">
        <v>23.094010769718622</v>
      </c>
      <c r="H2953" s="132">
        <v>7405.581476937683</v>
      </c>
    </row>
    <row r="2955" spans="3:8" ht="12.75">
      <c r="C2955" s="155" t="s">
        <v>804</v>
      </c>
      <c r="D2955" s="132">
        <v>1.4569409334824588</v>
      </c>
      <c r="F2955" s="132">
        <v>0.6555831974144123</v>
      </c>
      <c r="G2955" s="132">
        <v>0.6219212954141173</v>
      </c>
      <c r="H2955" s="132">
        <v>1.4686670402583395</v>
      </c>
    </row>
    <row r="2956" spans="1:10" ht="12.75">
      <c r="A2956" s="149" t="s">
        <v>793</v>
      </c>
      <c r="C2956" s="150" t="s">
        <v>794</v>
      </c>
      <c r="D2956" s="150" t="s">
        <v>795</v>
      </c>
      <c r="F2956" s="150" t="s">
        <v>796</v>
      </c>
      <c r="G2956" s="150" t="s">
        <v>797</v>
      </c>
      <c r="H2956" s="150" t="s">
        <v>798</v>
      </c>
      <c r="I2956" s="151" t="s">
        <v>799</v>
      </c>
      <c r="J2956" s="150" t="s">
        <v>800</v>
      </c>
    </row>
    <row r="2957" spans="1:8" ht="12.75">
      <c r="A2957" s="152" t="s">
        <v>636</v>
      </c>
      <c r="C2957" s="153">
        <v>766.4900000002235</v>
      </c>
      <c r="D2957" s="132">
        <v>27684.293774962425</v>
      </c>
      <c r="F2957" s="132">
        <v>2110</v>
      </c>
      <c r="G2957" s="132">
        <v>2111</v>
      </c>
      <c r="H2957" s="154" t="s">
        <v>1276</v>
      </c>
    </row>
    <row r="2959" spans="4:8" ht="12.75">
      <c r="D2959" s="132">
        <v>28365.9017893672</v>
      </c>
      <c r="F2959" s="132">
        <v>2007.9999999981374</v>
      </c>
      <c r="G2959" s="132">
        <v>2043</v>
      </c>
      <c r="H2959" s="154" t="s">
        <v>1277</v>
      </c>
    </row>
    <row r="2961" spans="4:8" ht="12.75">
      <c r="D2961" s="132">
        <v>28540.76585957408</v>
      </c>
      <c r="F2961" s="132">
        <v>1967.0000000018626</v>
      </c>
      <c r="G2961" s="132">
        <v>1942.0000000018626</v>
      </c>
      <c r="H2961" s="154" t="s">
        <v>1278</v>
      </c>
    </row>
    <row r="2963" spans="1:10" ht="12.75">
      <c r="A2963" s="149" t="s">
        <v>801</v>
      </c>
      <c r="C2963" s="155" t="s">
        <v>802</v>
      </c>
      <c r="D2963" s="132">
        <v>28196.987141301237</v>
      </c>
      <c r="F2963" s="132">
        <v>2028.3333333333335</v>
      </c>
      <c r="G2963" s="132">
        <v>2032.0000000006207</v>
      </c>
      <c r="H2963" s="132">
        <v>26166.748929918795</v>
      </c>
      <c r="I2963" s="132">
        <v>-0.0001</v>
      </c>
      <c r="J2963" s="132">
        <v>-0.0001</v>
      </c>
    </row>
    <row r="2964" spans="1:8" ht="12.75">
      <c r="A2964" s="131">
        <v>38375.19856481482</v>
      </c>
      <c r="C2964" s="155" t="s">
        <v>803</v>
      </c>
      <c r="D2964" s="132">
        <v>452.5320172963051</v>
      </c>
      <c r="F2964" s="132">
        <v>73.63649457474901</v>
      </c>
      <c r="G2964" s="132">
        <v>85.03528679219892</v>
      </c>
      <c r="H2964" s="132">
        <v>452.5320172963051</v>
      </c>
    </row>
    <row r="2966" spans="3:8" ht="12.75">
      <c r="C2966" s="155" t="s">
        <v>804</v>
      </c>
      <c r="D2966" s="132">
        <v>1.6048949308965843</v>
      </c>
      <c r="F2966" s="132">
        <v>3.6303941450163855</v>
      </c>
      <c r="G2966" s="132">
        <v>4.184807420874652</v>
      </c>
      <c r="H2966" s="132">
        <v>1.729416285180482</v>
      </c>
    </row>
    <row r="2967" spans="1:16" ht="12.75">
      <c r="A2967" s="143" t="s">
        <v>784</v>
      </c>
      <c r="B2967" s="138" t="s">
        <v>1279</v>
      </c>
      <c r="D2967" s="143" t="s">
        <v>785</v>
      </c>
      <c r="E2967" s="138" t="s">
        <v>786</v>
      </c>
      <c r="F2967" s="139" t="s">
        <v>834</v>
      </c>
      <c r="G2967" s="144" t="s">
        <v>788</v>
      </c>
      <c r="H2967" s="145">
        <v>2</v>
      </c>
      <c r="I2967" s="146" t="s">
        <v>789</v>
      </c>
      <c r="J2967" s="145">
        <v>9</v>
      </c>
      <c r="K2967" s="144" t="s">
        <v>790</v>
      </c>
      <c r="L2967" s="147">
        <v>1</v>
      </c>
      <c r="M2967" s="144" t="s">
        <v>791</v>
      </c>
      <c r="N2967" s="148">
        <v>1</v>
      </c>
      <c r="O2967" s="144" t="s">
        <v>792</v>
      </c>
      <c r="P2967" s="148">
        <v>1</v>
      </c>
    </row>
    <row r="2969" spans="1:10" ht="12.75">
      <c r="A2969" s="149" t="s">
        <v>793</v>
      </c>
      <c r="C2969" s="150" t="s">
        <v>794</v>
      </c>
      <c r="D2969" s="150" t="s">
        <v>795</v>
      </c>
      <c r="F2969" s="150" t="s">
        <v>796</v>
      </c>
      <c r="G2969" s="150" t="s">
        <v>797</v>
      </c>
      <c r="H2969" s="150" t="s">
        <v>798</v>
      </c>
      <c r="I2969" s="151" t="s">
        <v>799</v>
      </c>
      <c r="J2969" s="150" t="s">
        <v>800</v>
      </c>
    </row>
    <row r="2970" spans="1:8" ht="12.75">
      <c r="A2970" s="152" t="s">
        <v>765</v>
      </c>
      <c r="C2970" s="153">
        <v>178.2290000000503</v>
      </c>
      <c r="D2970" s="132">
        <v>565.25</v>
      </c>
      <c r="F2970" s="132">
        <v>537</v>
      </c>
      <c r="G2970" s="132">
        <v>608</v>
      </c>
      <c r="H2970" s="154" t="s">
        <v>1280</v>
      </c>
    </row>
    <row r="2972" spans="4:8" ht="12.75">
      <c r="D2972" s="132">
        <v>578.1211568163708</v>
      </c>
      <c r="F2972" s="132">
        <v>548</v>
      </c>
      <c r="G2972" s="132">
        <v>600</v>
      </c>
      <c r="H2972" s="154" t="s">
        <v>1281</v>
      </c>
    </row>
    <row r="2974" spans="4:8" ht="12.75">
      <c r="D2974" s="132">
        <v>588.991032935679</v>
      </c>
      <c r="F2974" s="132">
        <v>553</v>
      </c>
      <c r="G2974" s="132">
        <v>587</v>
      </c>
      <c r="H2974" s="154" t="s">
        <v>1282</v>
      </c>
    </row>
    <row r="2976" spans="1:8" ht="12.75">
      <c r="A2976" s="149" t="s">
        <v>801</v>
      </c>
      <c r="C2976" s="155" t="s">
        <v>802</v>
      </c>
      <c r="D2976" s="132">
        <v>577.4540632506832</v>
      </c>
      <c r="F2976" s="132">
        <v>546</v>
      </c>
      <c r="G2976" s="132">
        <v>598.3333333333334</v>
      </c>
      <c r="H2976" s="132">
        <v>1.5709714632436362</v>
      </c>
    </row>
    <row r="2977" spans="1:8" ht="12.75">
      <c r="A2977" s="131">
        <v>38375.200891203705</v>
      </c>
      <c r="C2977" s="155" t="s">
        <v>803</v>
      </c>
      <c r="D2977" s="132">
        <v>11.884566529001455</v>
      </c>
      <c r="F2977" s="132">
        <v>8.185352771872449</v>
      </c>
      <c r="G2977" s="132">
        <v>10.598742063723098</v>
      </c>
      <c r="H2977" s="132">
        <v>11.884566529001455</v>
      </c>
    </row>
    <row r="2979" spans="3:8" ht="12.75">
      <c r="C2979" s="155" t="s">
        <v>804</v>
      </c>
      <c r="D2979" s="132">
        <v>2.0580973077060416</v>
      </c>
      <c r="F2979" s="132">
        <v>1.4991488593172984</v>
      </c>
      <c r="G2979" s="132">
        <v>1.771377503686312</v>
      </c>
      <c r="H2979" s="132">
        <v>756.5106564356684</v>
      </c>
    </row>
    <row r="2980" spans="1:10" ht="12.75">
      <c r="A2980" s="149" t="s">
        <v>793</v>
      </c>
      <c r="C2980" s="150" t="s">
        <v>794</v>
      </c>
      <c r="D2980" s="150" t="s">
        <v>795</v>
      </c>
      <c r="F2980" s="150" t="s">
        <v>796</v>
      </c>
      <c r="G2980" s="150" t="s">
        <v>797</v>
      </c>
      <c r="H2980" s="150" t="s">
        <v>798</v>
      </c>
      <c r="I2980" s="151" t="s">
        <v>799</v>
      </c>
      <c r="J2980" s="150" t="s">
        <v>800</v>
      </c>
    </row>
    <row r="2981" spans="1:8" ht="12.75">
      <c r="A2981" s="152" t="s">
        <v>629</v>
      </c>
      <c r="C2981" s="153">
        <v>212.41200000001118</v>
      </c>
      <c r="D2981" s="132">
        <v>487614.918776989</v>
      </c>
      <c r="F2981" s="132">
        <v>4420</v>
      </c>
      <c r="G2981" s="132">
        <v>3859.9999999962747</v>
      </c>
      <c r="H2981" s="154" t="s">
        <v>1283</v>
      </c>
    </row>
    <row r="2983" spans="4:8" ht="12.75">
      <c r="D2983" s="132">
        <v>468090.1476225853</v>
      </c>
      <c r="F2983" s="132">
        <v>4420</v>
      </c>
      <c r="G2983" s="132">
        <v>3859.9999999962747</v>
      </c>
      <c r="H2983" s="154" t="s">
        <v>1284</v>
      </c>
    </row>
    <row r="2985" spans="4:8" ht="12.75">
      <c r="D2985" s="132">
        <v>471216.23099803925</v>
      </c>
      <c r="F2985" s="132">
        <v>4420</v>
      </c>
      <c r="G2985" s="132">
        <v>3859.9999999962747</v>
      </c>
      <c r="H2985" s="154" t="s">
        <v>1285</v>
      </c>
    </row>
    <row r="2987" spans="1:10" ht="12.75">
      <c r="A2987" s="149" t="s">
        <v>801</v>
      </c>
      <c r="C2987" s="155" t="s">
        <v>802</v>
      </c>
      <c r="D2987" s="132">
        <v>475640.4324658712</v>
      </c>
      <c r="F2987" s="132">
        <v>4420</v>
      </c>
      <c r="G2987" s="132">
        <v>3859.9999999962747</v>
      </c>
      <c r="H2987" s="132">
        <v>471487.57027506025</v>
      </c>
      <c r="I2987" s="132">
        <v>-0.0001</v>
      </c>
      <c r="J2987" s="132">
        <v>-0.0001</v>
      </c>
    </row>
    <row r="2988" spans="1:8" ht="12.75">
      <c r="A2988" s="131">
        <v>38375.20140046296</v>
      </c>
      <c r="C2988" s="155" t="s">
        <v>803</v>
      </c>
      <c r="D2988" s="132">
        <v>10487.341947743776</v>
      </c>
      <c r="G2988" s="132">
        <v>5.638186222554939E-05</v>
      </c>
      <c r="H2988" s="132">
        <v>10487.341947743776</v>
      </c>
    </row>
    <row r="2990" spans="3:8" ht="12.75">
      <c r="C2990" s="155" t="s">
        <v>804</v>
      </c>
      <c r="D2990" s="132">
        <v>2.2048886578826075</v>
      </c>
      <c r="F2990" s="132">
        <v>0</v>
      </c>
      <c r="G2990" s="132">
        <v>1.4606700058446583E-06</v>
      </c>
      <c r="H2990" s="132">
        <v>2.224309315646558</v>
      </c>
    </row>
    <row r="2991" spans="1:10" ht="12.75">
      <c r="A2991" s="149" t="s">
        <v>793</v>
      </c>
      <c r="C2991" s="150" t="s">
        <v>794</v>
      </c>
      <c r="D2991" s="150" t="s">
        <v>795</v>
      </c>
      <c r="F2991" s="150" t="s">
        <v>796</v>
      </c>
      <c r="G2991" s="150" t="s">
        <v>797</v>
      </c>
      <c r="H2991" s="150" t="s">
        <v>798</v>
      </c>
      <c r="I2991" s="151" t="s">
        <v>799</v>
      </c>
      <c r="J2991" s="150" t="s">
        <v>800</v>
      </c>
    </row>
    <row r="2992" spans="1:8" ht="12.75">
      <c r="A2992" s="152" t="s">
        <v>629</v>
      </c>
      <c r="C2992" s="153">
        <v>251.61100000003353</v>
      </c>
      <c r="D2992" s="132">
        <v>4329708.205276489</v>
      </c>
      <c r="F2992" s="132">
        <v>33000</v>
      </c>
      <c r="G2992" s="132">
        <v>28700</v>
      </c>
      <c r="H2992" s="154" t="s">
        <v>1286</v>
      </c>
    </row>
    <row r="2994" spans="4:8" ht="12.75">
      <c r="D2994" s="132">
        <v>4641931.710479736</v>
      </c>
      <c r="F2994" s="132">
        <v>35000</v>
      </c>
      <c r="G2994" s="132">
        <v>29100</v>
      </c>
      <c r="H2994" s="154" t="s">
        <v>1287</v>
      </c>
    </row>
    <row r="2996" spans="4:8" ht="12.75">
      <c r="D2996" s="132">
        <v>4655227.512718201</v>
      </c>
      <c r="F2996" s="132">
        <v>36400</v>
      </c>
      <c r="G2996" s="132">
        <v>29100</v>
      </c>
      <c r="H2996" s="154" t="s">
        <v>1288</v>
      </c>
    </row>
    <row r="2998" spans="1:10" ht="12.75">
      <c r="A2998" s="149" t="s">
        <v>801</v>
      </c>
      <c r="C2998" s="155" t="s">
        <v>802</v>
      </c>
      <c r="D2998" s="132">
        <v>4542289.142824809</v>
      </c>
      <c r="F2998" s="132">
        <v>34800</v>
      </c>
      <c r="G2998" s="132">
        <v>28966.666666666664</v>
      </c>
      <c r="H2998" s="132">
        <v>4510434.560860588</v>
      </c>
      <c r="I2998" s="132">
        <v>-0.0001</v>
      </c>
      <c r="J2998" s="132">
        <v>-0.0001</v>
      </c>
    </row>
    <row r="2999" spans="1:8" ht="12.75">
      <c r="A2999" s="131">
        <v>38375.20196759259</v>
      </c>
      <c r="C2999" s="155" t="s">
        <v>803</v>
      </c>
      <c r="D2999" s="132">
        <v>184220.4816136903</v>
      </c>
      <c r="F2999" s="132">
        <v>1708.8007490635064</v>
      </c>
      <c r="G2999" s="132">
        <v>230.94010767585027</v>
      </c>
      <c r="H2999" s="132">
        <v>184220.4816136903</v>
      </c>
    </row>
    <row r="3001" spans="3:8" ht="12.75">
      <c r="C3001" s="155" t="s">
        <v>804</v>
      </c>
      <c r="D3001" s="132">
        <v>4.055674921194585</v>
      </c>
      <c r="F3001" s="132">
        <v>4.910346980067548</v>
      </c>
      <c r="G3001" s="132">
        <v>0.7972615915161689</v>
      </c>
      <c r="H3001" s="132">
        <v>4.084317799714205</v>
      </c>
    </row>
    <row r="3002" spans="1:10" ht="12.75">
      <c r="A3002" s="149" t="s">
        <v>793</v>
      </c>
      <c r="C3002" s="150" t="s">
        <v>794</v>
      </c>
      <c r="D3002" s="150" t="s">
        <v>795</v>
      </c>
      <c r="F3002" s="150" t="s">
        <v>796</v>
      </c>
      <c r="G3002" s="150" t="s">
        <v>797</v>
      </c>
      <c r="H3002" s="150" t="s">
        <v>798</v>
      </c>
      <c r="I3002" s="151" t="s">
        <v>799</v>
      </c>
      <c r="J3002" s="150" t="s">
        <v>800</v>
      </c>
    </row>
    <row r="3003" spans="1:8" ht="12.75">
      <c r="A3003" s="152" t="s">
        <v>632</v>
      </c>
      <c r="C3003" s="153">
        <v>257.6099999998696</v>
      </c>
      <c r="D3003" s="132">
        <v>330572.88197898865</v>
      </c>
      <c r="F3003" s="132">
        <v>15255</v>
      </c>
      <c r="G3003" s="132">
        <v>12717.5</v>
      </c>
      <c r="H3003" s="154" t="s">
        <v>1289</v>
      </c>
    </row>
    <row r="3005" spans="4:8" ht="12.75">
      <c r="D3005" s="132">
        <v>315200.75248098373</v>
      </c>
      <c r="F3005" s="132">
        <v>15492.5</v>
      </c>
      <c r="G3005" s="132">
        <v>12939.999999985099</v>
      </c>
      <c r="H3005" s="154" t="s">
        <v>1290</v>
      </c>
    </row>
    <row r="3007" spans="4:8" ht="12.75">
      <c r="D3007" s="132">
        <v>328621.28615903854</v>
      </c>
      <c r="F3007" s="132">
        <v>14950</v>
      </c>
      <c r="G3007" s="132">
        <v>12805</v>
      </c>
      <c r="H3007" s="154" t="s">
        <v>1291</v>
      </c>
    </row>
    <row r="3009" spans="1:10" ht="12.75">
      <c r="A3009" s="149" t="s">
        <v>801</v>
      </c>
      <c r="C3009" s="155" t="s">
        <v>802</v>
      </c>
      <c r="D3009" s="132">
        <v>324798.30687300366</v>
      </c>
      <c r="F3009" s="132">
        <v>15232.5</v>
      </c>
      <c r="G3009" s="132">
        <v>12820.833333328366</v>
      </c>
      <c r="H3009" s="132">
        <v>310771.6402063395</v>
      </c>
      <c r="I3009" s="132">
        <v>-0.0001</v>
      </c>
      <c r="J3009" s="132">
        <v>-0.0001</v>
      </c>
    </row>
    <row r="3010" spans="1:8" ht="12.75">
      <c r="A3010" s="131">
        <v>38375.20271990741</v>
      </c>
      <c r="C3010" s="155" t="s">
        <v>803</v>
      </c>
      <c r="D3010" s="132">
        <v>8368.809311482317</v>
      </c>
      <c r="F3010" s="132">
        <v>271.94898418637274</v>
      </c>
      <c r="G3010" s="132">
        <v>112.09185220859337</v>
      </c>
      <c r="H3010" s="132">
        <v>8368.809311482317</v>
      </c>
    </row>
    <row r="3012" spans="3:8" ht="12.75">
      <c r="C3012" s="155" t="s">
        <v>804</v>
      </c>
      <c r="D3012" s="132">
        <v>2.576617283523748</v>
      </c>
      <c r="F3012" s="132">
        <v>1.7853207561882336</v>
      </c>
      <c r="G3012" s="132">
        <v>0.8742945898626208</v>
      </c>
      <c r="H3012" s="132">
        <v>2.692912810810463</v>
      </c>
    </row>
    <row r="3013" spans="1:10" ht="12.75">
      <c r="A3013" s="149" t="s">
        <v>793</v>
      </c>
      <c r="C3013" s="150" t="s">
        <v>794</v>
      </c>
      <c r="D3013" s="150" t="s">
        <v>795</v>
      </c>
      <c r="F3013" s="150" t="s">
        <v>796</v>
      </c>
      <c r="G3013" s="150" t="s">
        <v>797</v>
      </c>
      <c r="H3013" s="150" t="s">
        <v>798</v>
      </c>
      <c r="I3013" s="151" t="s">
        <v>799</v>
      </c>
      <c r="J3013" s="150" t="s">
        <v>800</v>
      </c>
    </row>
    <row r="3014" spans="1:8" ht="12.75">
      <c r="A3014" s="152" t="s">
        <v>631</v>
      </c>
      <c r="C3014" s="153">
        <v>259.9399999999441</v>
      </c>
      <c r="D3014" s="132">
        <v>2940611.351131439</v>
      </c>
      <c r="F3014" s="132">
        <v>26050</v>
      </c>
      <c r="G3014" s="132">
        <v>22200</v>
      </c>
      <c r="H3014" s="154" t="s">
        <v>1292</v>
      </c>
    </row>
    <row r="3016" spans="4:8" ht="12.75">
      <c r="D3016" s="132">
        <v>2916604.915359497</v>
      </c>
      <c r="F3016" s="132">
        <v>26775</v>
      </c>
      <c r="G3016" s="132">
        <v>22175</v>
      </c>
      <c r="H3016" s="154" t="s">
        <v>1293</v>
      </c>
    </row>
    <row r="3018" spans="4:8" ht="12.75">
      <c r="D3018" s="132">
        <v>2760073.334705353</v>
      </c>
      <c r="F3018" s="132">
        <v>27050</v>
      </c>
      <c r="G3018" s="132">
        <v>22050</v>
      </c>
      <c r="H3018" s="154" t="s">
        <v>1294</v>
      </c>
    </row>
    <row r="3020" spans="1:10" ht="12.75">
      <c r="A3020" s="149" t="s">
        <v>801</v>
      </c>
      <c r="C3020" s="155" t="s">
        <v>802</v>
      </c>
      <c r="D3020" s="132">
        <v>2872429.8670654297</v>
      </c>
      <c r="F3020" s="132">
        <v>26625</v>
      </c>
      <c r="G3020" s="132">
        <v>22141.666666666664</v>
      </c>
      <c r="H3020" s="132">
        <v>2848023.8906344534</v>
      </c>
      <c r="I3020" s="132">
        <v>-0.0001</v>
      </c>
      <c r="J3020" s="132">
        <v>-0.0001</v>
      </c>
    </row>
    <row r="3021" spans="1:8" ht="12.75">
      <c r="A3021" s="131">
        <v>38375.20350694445</v>
      </c>
      <c r="C3021" s="155" t="s">
        <v>803</v>
      </c>
      <c r="D3021" s="132">
        <v>98041.16488803738</v>
      </c>
      <c r="F3021" s="132">
        <v>516.5994579942956</v>
      </c>
      <c r="G3021" s="132">
        <v>80.36375634160795</v>
      </c>
      <c r="H3021" s="132">
        <v>98041.16488803738</v>
      </c>
    </row>
    <row r="3023" spans="3:8" ht="12.75">
      <c r="C3023" s="155" t="s">
        <v>804</v>
      </c>
      <c r="D3023" s="132">
        <v>3.4131787171604473</v>
      </c>
      <c r="F3023" s="132">
        <v>1.9402796544386687</v>
      </c>
      <c r="G3023" s="132">
        <v>0.36295260673665625</v>
      </c>
      <c r="H3023" s="132">
        <v>3.4424277552740885</v>
      </c>
    </row>
    <row r="3024" spans="1:10" ht="12.75">
      <c r="A3024" s="149" t="s">
        <v>793</v>
      </c>
      <c r="C3024" s="150" t="s">
        <v>794</v>
      </c>
      <c r="D3024" s="150" t="s">
        <v>795</v>
      </c>
      <c r="F3024" s="150" t="s">
        <v>796</v>
      </c>
      <c r="G3024" s="150" t="s">
        <v>797</v>
      </c>
      <c r="H3024" s="150" t="s">
        <v>798</v>
      </c>
      <c r="I3024" s="151" t="s">
        <v>799</v>
      </c>
      <c r="J3024" s="150" t="s">
        <v>800</v>
      </c>
    </row>
    <row r="3025" spans="1:8" ht="12.75">
      <c r="A3025" s="152" t="s">
        <v>633</v>
      </c>
      <c r="C3025" s="153">
        <v>285.2129999999888</v>
      </c>
      <c r="D3025" s="132">
        <v>1519991.3166618347</v>
      </c>
      <c r="F3025" s="132">
        <v>15175</v>
      </c>
      <c r="G3025" s="132">
        <v>13850</v>
      </c>
      <c r="H3025" s="154" t="s">
        <v>1295</v>
      </c>
    </row>
    <row r="3027" spans="4:8" ht="12.75">
      <c r="D3027" s="132">
        <v>1481025</v>
      </c>
      <c r="F3027" s="132">
        <v>15225</v>
      </c>
      <c r="G3027" s="132">
        <v>13975</v>
      </c>
      <c r="H3027" s="154" t="s">
        <v>1296</v>
      </c>
    </row>
    <row r="3029" spans="4:8" ht="12.75">
      <c r="D3029" s="132">
        <v>1494319.0432167053</v>
      </c>
      <c r="F3029" s="132">
        <v>15675</v>
      </c>
      <c r="G3029" s="132">
        <v>13850</v>
      </c>
      <c r="H3029" s="154" t="s">
        <v>1297</v>
      </c>
    </row>
    <row r="3031" spans="1:10" ht="12.75">
      <c r="A3031" s="149" t="s">
        <v>801</v>
      </c>
      <c r="C3031" s="155" t="s">
        <v>802</v>
      </c>
      <c r="D3031" s="132">
        <v>1498445.1199595132</v>
      </c>
      <c r="F3031" s="132">
        <v>15358.333333333332</v>
      </c>
      <c r="G3031" s="132">
        <v>13891.666666666668</v>
      </c>
      <c r="H3031" s="132">
        <v>1483897.6412231827</v>
      </c>
      <c r="I3031" s="132">
        <v>-0.0001</v>
      </c>
      <c r="J3031" s="132">
        <v>-0.0001</v>
      </c>
    </row>
    <row r="3032" spans="1:8" ht="12.75">
      <c r="A3032" s="131">
        <v>38375.20428240741</v>
      </c>
      <c r="C3032" s="155" t="s">
        <v>803</v>
      </c>
      <c r="D3032" s="132">
        <v>19808.125618375238</v>
      </c>
      <c r="F3032" s="132">
        <v>275.37852736430506</v>
      </c>
      <c r="G3032" s="132">
        <v>72.16878364870323</v>
      </c>
      <c r="H3032" s="132">
        <v>19808.125618375238</v>
      </c>
    </row>
    <row r="3034" spans="3:8" ht="12.75">
      <c r="C3034" s="155" t="s">
        <v>804</v>
      </c>
      <c r="D3034" s="132">
        <v>1.3219119842647584</v>
      </c>
      <c r="F3034" s="132">
        <v>1.7930235096970488</v>
      </c>
      <c r="G3034" s="132">
        <v>0.5195113400026625</v>
      </c>
      <c r="H3034" s="132">
        <v>1.3348714269838267</v>
      </c>
    </row>
    <row r="3035" spans="1:10" ht="12.75">
      <c r="A3035" s="149" t="s">
        <v>793</v>
      </c>
      <c r="C3035" s="150" t="s">
        <v>794</v>
      </c>
      <c r="D3035" s="150" t="s">
        <v>795</v>
      </c>
      <c r="F3035" s="150" t="s">
        <v>796</v>
      </c>
      <c r="G3035" s="150" t="s">
        <v>797</v>
      </c>
      <c r="H3035" s="150" t="s">
        <v>798</v>
      </c>
      <c r="I3035" s="151" t="s">
        <v>799</v>
      </c>
      <c r="J3035" s="150" t="s">
        <v>800</v>
      </c>
    </row>
    <row r="3036" spans="1:8" ht="12.75">
      <c r="A3036" s="152" t="s">
        <v>629</v>
      </c>
      <c r="C3036" s="153">
        <v>288.1579999998212</v>
      </c>
      <c r="D3036" s="132">
        <v>478225.54456329346</v>
      </c>
      <c r="F3036" s="132">
        <v>5200</v>
      </c>
      <c r="G3036" s="132">
        <v>4640</v>
      </c>
      <c r="H3036" s="154" t="s">
        <v>1298</v>
      </c>
    </row>
    <row r="3038" spans="4:8" ht="12.75">
      <c r="D3038" s="132">
        <v>444799.2091407776</v>
      </c>
      <c r="F3038" s="132">
        <v>5200</v>
      </c>
      <c r="G3038" s="132">
        <v>4640</v>
      </c>
      <c r="H3038" s="154" t="s">
        <v>1075</v>
      </c>
    </row>
    <row r="3040" spans="4:8" ht="12.75">
      <c r="D3040" s="132">
        <v>457294.34743595123</v>
      </c>
      <c r="F3040" s="132">
        <v>5200</v>
      </c>
      <c r="G3040" s="132">
        <v>4640</v>
      </c>
      <c r="H3040" s="154" t="s">
        <v>1076</v>
      </c>
    </row>
    <row r="3042" spans="1:10" ht="12.75">
      <c r="A3042" s="149" t="s">
        <v>801</v>
      </c>
      <c r="C3042" s="155" t="s">
        <v>802</v>
      </c>
      <c r="D3042" s="132">
        <v>460106.36704667413</v>
      </c>
      <c r="F3042" s="132">
        <v>5200</v>
      </c>
      <c r="G3042" s="132">
        <v>4640</v>
      </c>
      <c r="H3042" s="132">
        <v>455190.70332986</v>
      </c>
      <c r="I3042" s="132">
        <v>-0.0001</v>
      </c>
      <c r="J3042" s="132">
        <v>-0.0001</v>
      </c>
    </row>
    <row r="3043" spans="1:8" ht="12.75">
      <c r="A3043" s="131">
        <v>38375.20481481482</v>
      </c>
      <c r="C3043" s="155" t="s">
        <v>803</v>
      </c>
      <c r="D3043" s="132">
        <v>16889.6585419294</v>
      </c>
      <c r="H3043" s="132">
        <v>16889.6585419294</v>
      </c>
    </row>
    <row r="3045" spans="3:8" ht="12.75">
      <c r="C3045" s="155" t="s">
        <v>804</v>
      </c>
      <c r="D3045" s="132">
        <v>3.6708160876669798</v>
      </c>
      <c r="F3045" s="132">
        <v>0</v>
      </c>
      <c r="G3045" s="132">
        <v>0</v>
      </c>
      <c r="H3045" s="132">
        <v>3.710457708906696</v>
      </c>
    </row>
    <row r="3046" spans="1:10" ht="12.75">
      <c r="A3046" s="149" t="s">
        <v>793</v>
      </c>
      <c r="C3046" s="150" t="s">
        <v>794</v>
      </c>
      <c r="D3046" s="150" t="s">
        <v>795</v>
      </c>
      <c r="F3046" s="150" t="s">
        <v>796</v>
      </c>
      <c r="G3046" s="150" t="s">
        <v>797</v>
      </c>
      <c r="H3046" s="150" t="s">
        <v>798</v>
      </c>
      <c r="I3046" s="151" t="s">
        <v>799</v>
      </c>
      <c r="J3046" s="150" t="s">
        <v>800</v>
      </c>
    </row>
    <row r="3047" spans="1:8" ht="12.75">
      <c r="A3047" s="152" t="s">
        <v>630</v>
      </c>
      <c r="C3047" s="153">
        <v>334.94100000010803</v>
      </c>
      <c r="D3047" s="132">
        <v>106345.7905935049</v>
      </c>
      <c r="F3047" s="132">
        <v>33100</v>
      </c>
      <c r="H3047" s="154" t="s">
        <v>1077</v>
      </c>
    </row>
    <row r="3049" spans="4:8" ht="12.75">
      <c r="D3049" s="132">
        <v>103634.13094675541</v>
      </c>
      <c r="F3049" s="132">
        <v>32700</v>
      </c>
      <c r="H3049" s="154" t="s">
        <v>1078</v>
      </c>
    </row>
    <row r="3051" spans="4:8" ht="12.75">
      <c r="D3051" s="132">
        <v>104718.65494859219</v>
      </c>
      <c r="F3051" s="132">
        <v>32700</v>
      </c>
      <c r="H3051" s="154" t="s">
        <v>1079</v>
      </c>
    </row>
    <row r="3053" spans="1:10" ht="12.75">
      <c r="A3053" s="149" t="s">
        <v>801</v>
      </c>
      <c r="C3053" s="155" t="s">
        <v>802</v>
      </c>
      <c r="D3053" s="132">
        <v>104899.52549628416</v>
      </c>
      <c r="F3053" s="132">
        <v>32833.333333333336</v>
      </c>
      <c r="H3053" s="132">
        <v>72066.19216295083</v>
      </c>
      <c r="I3053" s="132">
        <v>-0.0001</v>
      </c>
      <c r="J3053" s="132">
        <v>-0.0001</v>
      </c>
    </row>
    <row r="3054" spans="1:8" ht="12.75">
      <c r="A3054" s="131">
        <v>38375.205347222225</v>
      </c>
      <c r="C3054" s="155" t="s">
        <v>803</v>
      </c>
      <c r="D3054" s="132">
        <v>1364.8480231210533</v>
      </c>
      <c r="F3054" s="132">
        <v>230.94010767585027</v>
      </c>
      <c r="H3054" s="132">
        <v>1364.8480231210533</v>
      </c>
    </row>
    <row r="3056" spans="3:8" ht="12.75">
      <c r="C3056" s="155" t="s">
        <v>804</v>
      </c>
      <c r="D3056" s="132">
        <v>1.3011002830221574</v>
      </c>
      <c r="F3056" s="132">
        <v>0.7033708863223866</v>
      </c>
      <c r="H3056" s="132">
        <v>1.8938811419853547</v>
      </c>
    </row>
    <row r="3057" spans="1:10" ht="12.75">
      <c r="A3057" s="149" t="s">
        <v>793</v>
      </c>
      <c r="C3057" s="150" t="s">
        <v>794</v>
      </c>
      <c r="D3057" s="150" t="s">
        <v>795</v>
      </c>
      <c r="F3057" s="150" t="s">
        <v>796</v>
      </c>
      <c r="G3057" s="150" t="s">
        <v>797</v>
      </c>
      <c r="H3057" s="150" t="s">
        <v>798</v>
      </c>
      <c r="I3057" s="151" t="s">
        <v>799</v>
      </c>
      <c r="J3057" s="150" t="s">
        <v>800</v>
      </c>
    </row>
    <row r="3058" spans="1:8" ht="12.75">
      <c r="A3058" s="152" t="s">
        <v>634</v>
      </c>
      <c r="C3058" s="153">
        <v>393.36599999992177</v>
      </c>
      <c r="D3058" s="132">
        <v>4325259.762908936</v>
      </c>
      <c r="F3058" s="132">
        <v>16700</v>
      </c>
      <c r="G3058" s="132">
        <v>14300</v>
      </c>
      <c r="H3058" s="154" t="s">
        <v>1080</v>
      </c>
    </row>
    <row r="3060" spans="4:8" ht="12.75">
      <c r="D3060" s="132">
        <v>4137579.1872673035</v>
      </c>
      <c r="F3060" s="132">
        <v>17600</v>
      </c>
      <c r="G3060" s="132">
        <v>14100</v>
      </c>
      <c r="H3060" s="154" t="s">
        <v>1081</v>
      </c>
    </row>
    <row r="3062" spans="4:8" ht="12.75">
      <c r="D3062" s="132">
        <v>4107095.52633667</v>
      </c>
      <c r="F3062" s="132">
        <v>18200</v>
      </c>
      <c r="G3062" s="132">
        <v>14400</v>
      </c>
      <c r="H3062" s="154" t="s">
        <v>1082</v>
      </c>
    </row>
    <row r="3064" spans="1:10" ht="12.75">
      <c r="A3064" s="149" t="s">
        <v>801</v>
      </c>
      <c r="C3064" s="155" t="s">
        <v>802</v>
      </c>
      <c r="D3064" s="132">
        <v>4189978.158837636</v>
      </c>
      <c r="F3064" s="132">
        <v>17500</v>
      </c>
      <c r="G3064" s="132">
        <v>14266.666666666668</v>
      </c>
      <c r="H3064" s="132">
        <v>4174094.825504303</v>
      </c>
      <c r="I3064" s="132">
        <v>-0.0001</v>
      </c>
      <c r="J3064" s="132">
        <v>-0.0001</v>
      </c>
    </row>
    <row r="3065" spans="1:8" ht="12.75">
      <c r="A3065" s="131">
        <v>38375.20590277778</v>
      </c>
      <c r="C3065" s="155" t="s">
        <v>803</v>
      </c>
      <c r="D3065" s="132">
        <v>118144.60502287018</v>
      </c>
      <c r="F3065" s="132">
        <v>754.983443527075</v>
      </c>
      <c r="G3065" s="132">
        <v>152.7525231651947</v>
      </c>
      <c r="H3065" s="132">
        <v>118144.60502287018</v>
      </c>
    </row>
    <row r="3067" spans="3:8" ht="12.75">
      <c r="C3067" s="155" t="s">
        <v>804</v>
      </c>
      <c r="D3067" s="132">
        <v>2.8196950089984547</v>
      </c>
      <c r="F3067" s="132">
        <v>4.314191105869</v>
      </c>
      <c r="G3067" s="132">
        <v>1.070695255830804</v>
      </c>
      <c r="H3067" s="132">
        <v>2.8304245581818144</v>
      </c>
    </row>
    <row r="3068" spans="1:10" ht="12.75">
      <c r="A3068" s="149" t="s">
        <v>793</v>
      </c>
      <c r="C3068" s="150" t="s">
        <v>794</v>
      </c>
      <c r="D3068" s="150" t="s">
        <v>795</v>
      </c>
      <c r="F3068" s="150" t="s">
        <v>796</v>
      </c>
      <c r="G3068" s="150" t="s">
        <v>797</v>
      </c>
      <c r="H3068" s="150" t="s">
        <v>798</v>
      </c>
      <c r="I3068" s="151" t="s">
        <v>799</v>
      </c>
      <c r="J3068" s="150" t="s">
        <v>800</v>
      </c>
    </row>
    <row r="3069" spans="1:8" ht="12.75">
      <c r="A3069" s="152" t="s">
        <v>628</v>
      </c>
      <c r="C3069" s="153">
        <v>396.15199999976903</v>
      </c>
      <c r="D3069" s="132">
        <v>6603237.761779785</v>
      </c>
      <c r="F3069" s="132">
        <v>115900</v>
      </c>
      <c r="G3069" s="132">
        <v>113500</v>
      </c>
      <c r="H3069" s="154" t="s">
        <v>1083</v>
      </c>
    </row>
    <row r="3071" spans="4:8" ht="12.75">
      <c r="D3071" s="132">
        <v>6667039.071662903</v>
      </c>
      <c r="F3071" s="132">
        <v>113200</v>
      </c>
      <c r="G3071" s="132">
        <v>112700</v>
      </c>
      <c r="H3071" s="154" t="s">
        <v>1084</v>
      </c>
    </row>
    <row r="3073" spans="4:8" ht="12.75">
      <c r="D3073" s="132">
        <v>6585247.028381348</v>
      </c>
      <c r="F3073" s="132">
        <v>115100</v>
      </c>
      <c r="G3073" s="132">
        <v>114000</v>
      </c>
      <c r="H3073" s="154" t="s">
        <v>1085</v>
      </c>
    </row>
    <row r="3075" spans="1:10" ht="12.75">
      <c r="A3075" s="149" t="s">
        <v>801</v>
      </c>
      <c r="C3075" s="155" t="s">
        <v>802</v>
      </c>
      <c r="D3075" s="132">
        <v>6618507.953941345</v>
      </c>
      <c r="F3075" s="132">
        <v>114733.33333333334</v>
      </c>
      <c r="G3075" s="132">
        <v>113400</v>
      </c>
      <c r="H3075" s="132">
        <v>6504434.152910828</v>
      </c>
      <c r="I3075" s="132">
        <v>-0.0001</v>
      </c>
      <c r="J3075" s="132">
        <v>-0.0001</v>
      </c>
    </row>
    <row r="3076" spans="1:8" ht="12.75">
      <c r="A3076" s="131">
        <v>38375.20648148148</v>
      </c>
      <c r="C3076" s="155" t="s">
        <v>803</v>
      </c>
      <c r="D3076" s="132">
        <v>42981.02677383747</v>
      </c>
      <c r="F3076" s="132">
        <v>1386.8429375143146</v>
      </c>
      <c r="G3076" s="132">
        <v>655.7438524302</v>
      </c>
      <c r="H3076" s="132">
        <v>42981.02677383747</v>
      </c>
    </row>
    <row r="3078" spans="3:8" ht="12.75">
      <c r="C3078" s="155" t="s">
        <v>804</v>
      </c>
      <c r="D3078" s="132">
        <v>0.6494065894147958</v>
      </c>
      <c r="F3078" s="132">
        <v>1.2087532866191006</v>
      </c>
      <c r="G3078" s="132">
        <v>0.5782573654587302</v>
      </c>
      <c r="H3078" s="132">
        <v>0.6607957858194758</v>
      </c>
    </row>
    <row r="3079" spans="1:10" ht="12.75">
      <c r="A3079" s="149" t="s">
        <v>793</v>
      </c>
      <c r="C3079" s="150" t="s">
        <v>794</v>
      </c>
      <c r="D3079" s="150" t="s">
        <v>795</v>
      </c>
      <c r="F3079" s="150" t="s">
        <v>796</v>
      </c>
      <c r="G3079" s="150" t="s">
        <v>797</v>
      </c>
      <c r="H3079" s="150" t="s">
        <v>798</v>
      </c>
      <c r="I3079" s="151" t="s">
        <v>799</v>
      </c>
      <c r="J3079" s="150" t="s">
        <v>800</v>
      </c>
    </row>
    <row r="3080" spans="1:8" ht="12.75">
      <c r="A3080" s="152" t="s">
        <v>635</v>
      </c>
      <c r="C3080" s="153">
        <v>589.5920000001788</v>
      </c>
      <c r="D3080" s="132">
        <v>294949.8441109657</v>
      </c>
      <c r="F3080" s="132">
        <v>3300</v>
      </c>
      <c r="G3080" s="132">
        <v>3030</v>
      </c>
      <c r="H3080" s="154" t="s">
        <v>1086</v>
      </c>
    </row>
    <row r="3082" spans="4:8" ht="12.75">
      <c r="D3082" s="132">
        <v>307685.6169371605</v>
      </c>
      <c r="F3082" s="132">
        <v>3309.9999999962747</v>
      </c>
      <c r="G3082" s="132">
        <v>2990</v>
      </c>
      <c r="H3082" s="154" t="s">
        <v>1087</v>
      </c>
    </row>
    <row r="3084" spans="4:8" ht="12.75">
      <c r="D3084" s="132">
        <v>299284.794883728</v>
      </c>
      <c r="F3084" s="132">
        <v>3350</v>
      </c>
      <c r="G3084" s="132">
        <v>2990</v>
      </c>
      <c r="H3084" s="154" t="s">
        <v>1088</v>
      </c>
    </row>
    <row r="3086" spans="1:10" ht="12.75">
      <c r="A3086" s="149" t="s">
        <v>801</v>
      </c>
      <c r="C3086" s="155" t="s">
        <v>802</v>
      </c>
      <c r="D3086" s="132">
        <v>300640.0853106181</v>
      </c>
      <c r="F3086" s="132">
        <v>3319.9999999987585</v>
      </c>
      <c r="G3086" s="132">
        <v>3003.333333333333</v>
      </c>
      <c r="H3086" s="132">
        <v>297478.418643952</v>
      </c>
      <c r="I3086" s="132">
        <v>-0.0001</v>
      </c>
      <c r="J3086" s="132">
        <v>-0.0001</v>
      </c>
    </row>
    <row r="3087" spans="1:8" ht="12.75">
      <c r="A3087" s="131">
        <v>38375.20707175926</v>
      </c>
      <c r="C3087" s="155" t="s">
        <v>803</v>
      </c>
      <c r="D3087" s="132">
        <v>6475.151463557871</v>
      </c>
      <c r="F3087" s="132">
        <v>26.45751311142689</v>
      </c>
      <c r="G3087" s="132">
        <v>23.094010767585033</v>
      </c>
      <c r="H3087" s="132">
        <v>6475.151463557871</v>
      </c>
    </row>
    <row r="3089" spans="3:8" ht="12.75">
      <c r="C3089" s="155" t="s">
        <v>804</v>
      </c>
      <c r="D3089" s="132">
        <v>2.1537884600012047</v>
      </c>
      <c r="F3089" s="132">
        <v>0.7969130455252044</v>
      </c>
      <c r="G3089" s="132">
        <v>0.7689459745033865</v>
      </c>
      <c r="H3089" s="132">
        <v>2.176679401845246</v>
      </c>
    </row>
    <row r="3090" spans="1:10" ht="12.75">
      <c r="A3090" s="149" t="s">
        <v>793</v>
      </c>
      <c r="C3090" s="150" t="s">
        <v>794</v>
      </c>
      <c r="D3090" s="150" t="s">
        <v>795</v>
      </c>
      <c r="F3090" s="150" t="s">
        <v>796</v>
      </c>
      <c r="G3090" s="150" t="s">
        <v>797</v>
      </c>
      <c r="H3090" s="150" t="s">
        <v>798</v>
      </c>
      <c r="I3090" s="151" t="s">
        <v>799</v>
      </c>
      <c r="J3090" s="150" t="s">
        <v>800</v>
      </c>
    </row>
    <row r="3091" spans="1:8" ht="12.75">
      <c r="A3091" s="152" t="s">
        <v>636</v>
      </c>
      <c r="C3091" s="153">
        <v>766.4900000002235</v>
      </c>
      <c r="D3091" s="132">
        <v>4572.895301915705</v>
      </c>
      <c r="F3091" s="132">
        <v>1798.0000000018626</v>
      </c>
      <c r="G3091" s="132">
        <v>1913</v>
      </c>
      <c r="H3091" s="154" t="s">
        <v>1089</v>
      </c>
    </row>
    <row r="3093" spans="4:8" ht="12.75">
      <c r="D3093" s="132">
        <v>4757.131023846567</v>
      </c>
      <c r="F3093" s="132">
        <v>1698.0000000018626</v>
      </c>
      <c r="G3093" s="132">
        <v>1849</v>
      </c>
      <c r="H3093" s="154" t="s">
        <v>1090</v>
      </c>
    </row>
    <row r="3095" spans="4:8" ht="12.75">
      <c r="D3095" s="132">
        <v>4695.606464780867</v>
      </c>
      <c r="F3095" s="132">
        <v>1878</v>
      </c>
      <c r="G3095" s="132">
        <v>1741</v>
      </c>
      <c r="H3095" s="154" t="s">
        <v>1091</v>
      </c>
    </row>
    <row r="3097" spans="1:10" ht="12.75">
      <c r="A3097" s="149" t="s">
        <v>801</v>
      </c>
      <c r="C3097" s="155" t="s">
        <v>802</v>
      </c>
      <c r="D3097" s="132">
        <v>4675.210930181046</v>
      </c>
      <c r="F3097" s="132">
        <v>1791.333333334575</v>
      </c>
      <c r="G3097" s="132">
        <v>1834.3333333333335</v>
      </c>
      <c r="H3097" s="132">
        <v>2861.5385724568723</v>
      </c>
      <c r="I3097" s="132">
        <v>-0.0001</v>
      </c>
      <c r="J3097" s="132">
        <v>-0.0001</v>
      </c>
    </row>
    <row r="3098" spans="1:8" ht="12.75">
      <c r="A3098" s="131">
        <v>38375.20767361111</v>
      </c>
      <c r="C3098" s="155" t="s">
        <v>803</v>
      </c>
      <c r="D3098" s="132">
        <v>93.79596837048037</v>
      </c>
      <c r="F3098" s="132">
        <v>90.18499505556345</v>
      </c>
      <c r="G3098" s="132">
        <v>86.93292433441621</v>
      </c>
      <c r="H3098" s="132">
        <v>93.79596837048037</v>
      </c>
    </row>
    <row r="3100" spans="3:8" ht="12.75">
      <c r="C3100" s="155" t="s">
        <v>804</v>
      </c>
      <c r="D3100" s="132">
        <v>2.006240355167209</v>
      </c>
      <c r="F3100" s="132">
        <v>5.034517773846352</v>
      </c>
      <c r="G3100" s="132">
        <v>4.739210848687056</v>
      </c>
      <c r="H3100" s="132">
        <v>3.2778159719143205</v>
      </c>
    </row>
    <row r="3101" spans="1:16" ht="12.75">
      <c r="A3101" s="143" t="s">
        <v>784</v>
      </c>
      <c r="B3101" s="138" t="s">
        <v>1092</v>
      </c>
      <c r="D3101" s="143" t="s">
        <v>785</v>
      </c>
      <c r="E3101" s="138" t="s">
        <v>786</v>
      </c>
      <c r="F3101" s="139" t="s">
        <v>835</v>
      </c>
      <c r="G3101" s="144" t="s">
        <v>788</v>
      </c>
      <c r="H3101" s="145">
        <v>2</v>
      </c>
      <c r="I3101" s="146" t="s">
        <v>789</v>
      </c>
      <c r="J3101" s="145">
        <v>10</v>
      </c>
      <c r="K3101" s="144" t="s">
        <v>790</v>
      </c>
      <c r="L3101" s="147">
        <v>1</v>
      </c>
      <c r="M3101" s="144" t="s">
        <v>791</v>
      </c>
      <c r="N3101" s="148">
        <v>1</v>
      </c>
      <c r="O3101" s="144" t="s">
        <v>792</v>
      </c>
      <c r="P3101" s="148">
        <v>1</v>
      </c>
    </row>
    <row r="3103" spans="1:10" ht="12.75">
      <c r="A3103" s="149" t="s">
        <v>793</v>
      </c>
      <c r="C3103" s="150" t="s">
        <v>794</v>
      </c>
      <c r="D3103" s="150" t="s">
        <v>795</v>
      </c>
      <c r="F3103" s="150" t="s">
        <v>796</v>
      </c>
      <c r="G3103" s="150" t="s">
        <v>797</v>
      </c>
      <c r="H3103" s="150" t="s">
        <v>798</v>
      </c>
      <c r="I3103" s="151" t="s">
        <v>799</v>
      </c>
      <c r="J3103" s="150" t="s">
        <v>800</v>
      </c>
    </row>
    <row r="3104" spans="1:8" ht="12.75">
      <c r="A3104" s="152" t="s">
        <v>765</v>
      </c>
      <c r="C3104" s="153">
        <v>178.2290000000503</v>
      </c>
      <c r="D3104" s="132">
        <v>666.75</v>
      </c>
      <c r="F3104" s="132">
        <v>677</v>
      </c>
      <c r="G3104" s="132">
        <v>664</v>
      </c>
      <c r="H3104" s="154" t="s">
        <v>1093</v>
      </c>
    </row>
    <row r="3106" spans="4:8" ht="12.75">
      <c r="D3106" s="132">
        <v>701.1339266914874</v>
      </c>
      <c r="F3106" s="132">
        <v>662</v>
      </c>
      <c r="G3106" s="132">
        <v>663</v>
      </c>
      <c r="H3106" s="154" t="s">
        <v>1094</v>
      </c>
    </row>
    <row r="3108" spans="4:8" ht="12.75">
      <c r="D3108" s="132">
        <v>682.1533997766674</v>
      </c>
      <c r="F3108" s="132">
        <v>608</v>
      </c>
      <c r="G3108" s="132">
        <v>666</v>
      </c>
      <c r="H3108" s="154" t="s">
        <v>1095</v>
      </c>
    </row>
    <row r="3110" spans="1:8" ht="12.75">
      <c r="A3110" s="149" t="s">
        <v>801</v>
      </c>
      <c r="C3110" s="155" t="s">
        <v>802</v>
      </c>
      <c r="D3110" s="132">
        <v>683.345775489385</v>
      </c>
      <c r="F3110" s="132">
        <v>649</v>
      </c>
      <c r="G3110" s="132">
        <v>664.3333333333333</v>
      </c>
      <c r="H3110" s="132">
        <v>25.59021993382937</v>
      </c>
    </row>
    <row r="3111" spans="1:8" ht="12.75">
      <c r="A3111" s="131">
        <v>38375.210011574076</v>
      </c>
      <c r="C3111" s="155" t="s">
        <v>803</v>
      </c>
      <c r="D3111" s="132">
        <v>17.222947586331248</v>
      </c>
      <c r="F3111" s="132">
        <v>36.29049462324811</v>
      </c>
      <c r="G3111" s="132">
        <v>1.5275252316519468</v>
      </c>
      <c r="H3111" s="132">
        <v>17.222947586331248</v>
      </c>
    </row>
    <row r="3113" spans="3:8" ht="12.75">
      <c r="C3113" s="155" t="s">
        <v>804</v>
      </c>
      <c r="D3113" s="132">
        <v>2.520385462834955</v>
      </c>
      <c r="F3113" s="132">
        <v>5.591755720069045</v>
      </c>
      <c r="G3113" s="132">
        <v>0.22993355218042358</v>
      </c>
      <c r="H3113" s="132">
        <v>67.30285097535686</v>
      </c>
    </row>
    <row r="3114" spans="1:10" ht="12.75">
      <c r="A3114" s="149" t="s">
        <v>793</v>
      </c>
      <c r="C3114" s="150" t="s">
        <v>794</v>
      </c>
      <c r="D3114" s="150" t="s">
        <v>795</v>
      </c>
      <c r="F3114" s="150" t="s">
        <v>796</v>
      </c>
      <c r="G3114" s="150" t="s">
        <v>797</v>
      </c>
      <c r="H3114" s="150" t="s">
        <v>798</v>
      </c>
      <c r="I3114" s="151" t="s">
        <v>799</v>
      </c>
      <c r="J3114" s="150" t="s">
        <v>800</v>
      </c>
    </row>
    <row r="3115" spans="1:8" ht="12.75">
      <c r="A3115" s="152" t="s">
        <v>629</v>
      </c>
      <c r="C3115" s="153">
        <v>212.41200000001118</v>
      </c>
      <c r="D3115" s="132">
        <v>410570.8931155205</v>
      </c>
      <c r="F3115" s="132">
        <v>4070</v>
      </c>
      <c r="G3115" s="132">
        <v>3620</v>
      </c>
      <c r="H3115" s="154" t="s">
        <v>1096</v>
      </c>
    </row>
    <row r="3117" spans="4:8" ht="12.75">
      <c r="D3117" s="132">
        <v>412443.8380308151</v>
      </c>
      <c r="F3117" s="132">
        <v>4070</v>
      </c>
      <c r="G3117" s="132">
        <v>3620</v>
      </c>
      <c r="H3117" s="154" t="s">
        <v>1097</v>
      </c>
    </row>
    <row r="3119" spans="4:8" ht="12.75">
      <c r="D3119" s="132">
        <v>405095.6379547119</v>
      </c>
      <c r="F3119" s="132">
        <v>4070</v>
      </c>
      <c r="G3119" s="132">
        <v>3620</v>
      </c>
      <c r="H3119" s="154" t="s">
        <v>1098</v>
      </c>
    </row>
    <row r="3121" spans="1:10" ht="12.75">
      <c r="A3121" s="149" t="s">
        <v>801</v>
      </c>
      <c r="C3121" s="155" t="s">
        <v>802</v>
      </c>
      <c r="D3121" s="132">
        <v>409370.12303368247</v>
      </c>
      <c r="F3121" s="132">
        <v>4070</v>
      </c>
      <c r="G3121" s="132">
        <v>3620</v>
      </c>
      <c r="H3121" s="132">
        <v>405514.78734463657</v>
      </c>
      <c r="I3121" s="132">
        <v>-0.0001</v>
      </c>
      <c r="J3121" s="132">
        <v>-0.0001</v>
      </c>
    </row>
    <row r="3122" spans="1:8" ht="12.75">
      <c r="A3122" s="131">
        <v>38375.21052083333</v>
      </c>
      <c r="C3122" s="155" t="s">
        <v>803</v>
      </c>
      <c r="D3122" s="132">
        <v>3818.4286927565727</v>
      </c>
      <c r="H3122" s="132">
        <v>3818.4286927565727</v>
      </c>
    </row>
    <row r="3124" spans="3:8" ht="12.75">
      <c r="C3124" s="155" t="s">
        <v>804</v>
      </c>
      <c r="D3124" s="132">
        <v>0.9327570523368158</v>
      </c>
      <c r="F3124" s="132">
        <v>0</v>
      </c>
      <c r="G3124" s="132">
        <v>0</v>
      </c>
      <c r="H3124" s="132">
        <v>0.9416250188458326</v>
      </c>
    </row>
    <row r="3125" spans="1:10" ht="12.75">
      <c r="A3125" s="149" t="s">
        <v>793</v>
      </c>
      <c r="C3125" s="150" t="s">
        <v>794</v>
      </c>
      <c r="D3125" s="150" t="s">
        <v>795</v>
      </c>
      <c r="F3125" s="150" t="s">
        <v>796</v>
      </c>
      <c r="G3125" s="150" t="s">
        <v>797</v>
      </c>
      <c r="H3125" s="150" t="s">
        <v>798</v>
      </c>
      <c r="I3125" s="151" t="s">
        <v>799</v>
      </c>
      <c r="J3125" s="150" t="s">
        <v>800</v>
      </c>
    </row>
    <row r="3126" spans="1:8" ht="12.75">
      <c r="A3126" s="152" t="s">
        <v>629</v>
      </c>
      <c r="C3126" s="153">
        <v>251.61100000003353</v>
      </c>
      <c r="D3126" s="132">
        <v>4299785.197944641</v>
      </c>
      <c r="F3126" s="132">
        <v>33700</v>
      </c>
      <c r="G3126" s="132">
        <v>28500</v>
      </c>
      <c r="H3126" s="154" t="s">
        <v>1099</v>
      </c>
    </row>
    <row r="3128" spans="4:8" ht="12.75">
      <c r="D3128" s="132">
        <v>4286074.568572998</v>
      </c>
      <c r="F3128" s="132">
        <v>34700</v>
      </c>
      <c r="G3128" s="132">
        <v>28300</v>
      </c>
      <c r="H3128" s="154" t="s">
        <v>1100</v>
      </c>
    </row>
    <row r="3130" spans="4:8" ht="12.75">
      <c r="D3130" s="132">
        <v>4330480.392486572</v>
      </c>
      <c r="F3130" s="132">
        <v>34300</v>
      </c>
      <c r="G3130" s="132">
        <v>28400</v>
      </c>
      <c r="H3130" s="154" t="s">
        <v>1101</v>
      </c>
    </row>
    <row r="3132" spans="1:10" ht="12.75">
      <c r="A3132" s="149" t="s">
        <v>801</v>
      </c>
      <c r="C3132" s="155" t="s">
        <v>802</v>
      </c>
      <c r="D3132" s="132">
        <v>4305446.719668071</v>
      </c>
      <c r="F3132" s="132">
        <v>34233.333333333336</v>
      </c>
      <c r="G3132" s="132">
        <v>28400</v>
      </c>
      <c r="H3132" s="132">
        <v>4274158.804370517</v>
      </c>
      <c r="I3132" s="132">
        <v>-0.0001</v>
      </c>
      <c r="J3132" s="132">
        <v>-0.0001</v>
      </c>
    </row>
    <row r="3133" spans="1:8" ht="12.75">
      <c r="A3133" s="131">
        <v>38375.21109953704</v>
      </c>
      <c r="C3133" s="155" t="s">
        <v>803</v>
      </c>
      <c r="D3133" s="132">
        <v>22737.830163188395</v>
      </c>
      <c r="F3133" s="132">
        <v>503.32229568471666</v>
      </c>
      <c r="G3133" s="132">
        <v>100</v>
      </c>
      <c r="H3133" s="132">
        <v>22737.830163188395</v>
      </c>
    </row>
    <row r="3135" spans="3:8" ht="12.75">
      <c r="C3135" s="155" t="s">
        <v>804</v>
      </c>
      <c r="D3135" s="132">
        <v>0.5281177922680546</v>
      </c>
      <c r="F3135" s="132">
        <v>1.4702696076476633</v>
      </c>
      <c r="G3135" s="132">
        <v>0.352112676056338</v>
      </c>
      <c r="H3135" s="132">
        <v>0.5319837470694339</v>
      </c>
    </row>
    <row r="3136" spans="1:10" ht="12.75">
      <c r="A3136" s="149" t="s">
        <v>793</v>
      </c>
      <c r="C3136" s="150" t="s">
        <v>794</v>
      </c>
      <c r="D3136" s="150" t="s">
        <v>795</v>
      </c>
      <c r="F3136" s="150" t="s">
        <v>796</v>
      </c>
      <c r="G3136" s="150" t="s">
        <v>797</v>
      </c>
      <c r="H3136" s="150" t="s">
        <v>798</v>
      </c>
      <c r="I3136" s="151" t="s">
        <v>799</v>
      </c>
      <c r="J3136" s="150" t="s">
        <v>800</v>
      </c>
    </row>
    <row r="3137" spans="1:8" ht="12.75">
      <c r="A3137" s="152" t="s">
        <v>632</v>
      </c>
      <c r="C3137" s="153">
        <v>257.6099999998696</v>
      </c>
      <c r="D3137" s="132">
        <v>347881.04964637756</v>
      </c>
      <c r="F3137" s="132">
        <v>15302.499999985099</v>
      </c>
      <c r="G3137" s="132">
        <v>13022.500000014901</v>
      </c>
      <c r="H3137" s="154" t="s">
        <v>1102</v>
      </c>
    </row>
    <row r="3139" spans="4:8" ht="12.75">
      <c r="D3139" s="132">
        <v>341554.18408441544</v>
      </c>
      <c r="F3139" s="132">
        <v>14987.5</v>
      </c>
      <c r="G3139" s="132">
        <v>13189.999999985099</v>
      </c>
      <c r="H3139" s="154" t="s">
        <v>1103</v>
      </c>
    </row>
    <row r="3141" spans="4:8" ht="12.75">
      <c r="D3141" s="132">
        <v>349511.8348441124</v>
      </c>
      <c r="F3141" s="132">
        <v>15039.999999985099</v>
      </c>
      <c r="G3141" s="132">
        <v>13062.5</v>
      </c>
      <c r="H3141" s="154" t="s">
        <v>1104</v>
      </c>
    </row>
    <row r="3143" spans="1:10" ht="12.75">
      <c r="A3143" s="149" t="s">
        <v>801</v>
      </c>
      <c r="C3143" s="155" t="s">
        <v>802</v>
      </c>
      <c r="D3143" s="132">
        <v>346315.6895249685</v>
      </c>
      <c r="F3143" s="132">
        <v>15109.999999990065</v>
      </c>
      <c r="G3143" s="132">
        <v>13091.666666666668</v>
      </c>
      <c r="H3143" s="132">
        <v>332214.8561916401</v>
      </c>
      <c r="I3143" s="132">
        <v>-0.0001</v>
      </c>
      <c r="J3143" s="132">
        <v>-0.0001</v>
      </c>
    </row>
    <row r="3144" spans="1:8" ht="12.75">
      <c r="A3144" s="131">
        <v>38375.21184027778</v>
      </c>
      <c r="C3144" s="155" t="s">
        <v>803</v>
      </c>
      <c r="D3144" s="132">
        <v>4203.429033012561</v>
      </c>
      <c r="F3144" s="132">
        <v>168.7638883119518</v>
      </c>
      <c r="G3144" s="132">
        <v>87.4761872216723</v>
      </c>
      <c r="H3144" s="132">
        <v>4203.429033012561</v>
      </c>
    </row>
    <row r="3146" spans="3:8" ht="12.75">
      <c r="C3146" s="155" t="s">
        <v>804</v>
      </c>
      <c r="D3146" s="132">
        <v>1.2137564540544747</v>
      </c>
      <c r="F3146" s="132">
        <v>1.116901974269112</v>
      </c>
      <c r="G3146" s="132">
        <v>0.6681822066582225</v>
      </c>
      <c r="H3146" s="132">
        <v>1.2652742508865376</v>
      </c>
    </row>
    <row r="3147" spans="1:10" ht="12.75">
      <c r="A3147" s="149" t="s">
        <v>793</v>
      </c>
      <c r="C3147" s="150" t="s">
        <v>794</v>
      </c>
      <c r="D3147" s="150" t="s">
        <v>795</v>
      </c>
      <c r="F3147" s="150" t="s">
        <v>796</v>
      </c>
      <c r="G3147" s="150" t="s">
        <v>797</v>
      </c>
      <c r="H3147" s="150" t="s">
        <v>798</v>
      </c>
      <c r="I3147" s="151" t="s">
        <v>799</v>
      </c>
      <c r="J3147" s="150" t="s">
        <v>800</v>
      </c>
    </row>
    <row r="3148" spans="1:8" ht="12.75">
      <c r="A3148" s="152" t="s">
        <v>631</v>
      </c>
      <c r="C3148" s="153">
        <v>259.9399999999441</v>
      </c>
      <c r="D3148" s="132">
        <v>3391595.841983795</v>
      </c>
      <c r="F3148" s="132">
        <v>27825</v>
      </c>
      <c r="G3148" s="132">
        <v>22475</v>
      </c>
      <c r="H3148" s="154" t="s">
        <v>1105</v>
      </c>
    </row>
    <row r="3150" spans="4:8" ht="12.75">
      <c r="D3150" s="132">
        <v>3450362.7254867554</v>
      </c>
      <c r="F3150" s="132">
        <v>27775</v>
      </c>
      <c r="G3150" s="132">
        <v>22450</v>
      </c>
      <c r="H3150" s="154" t="s">
        <v>1106</v>
      </c>
    </row>
    <row r="3152" spans="4:8" ht="12.75">
      <c r="D3152" s="132">
        <v>3247405.2885284424</v>
      </c>
      <c r="F3152" s="132">
        <v>27925</v>
      </c>
      <c r="G3152" s="132">
        <v>22475</v>
      </c>
      <c r="H3152" s="154" t="s">
        <v>1107</v>
      </c>
    </row>
    <row r="3154" spans="1:10" ht="12.75">
      <c r="A3154" s="149" t="s">
        <v>801</v>
      </c>
      <c r="C3154" s="155" t="s">
        <v>802</v>
      </c>
      <c r="D3154" s="132">
        <v>3363121.2853329973</v>
      </c>
      <c r="F3154" s="132">
        <v>27841.666666666664</v>
      </c>
      <c r="G3154" s="132">
        <v>22466.666666666664</v>
      </c>
      <c r="H3154" s="132">
        <v>3337939.972201684</v>
      </c>
      <c r="I3154" s="132">
        <v>-0.0001</v>
      </c>
      <c r="J3154" s="132">
        <v>-0.0001</v>
      </c>
    </row>
    <row r="3155" spans="1:8" ht="12.75">
      <c r="A3155" s="131">
        <v>38375.21261574074</v>
      </c>
      <c r="C3155" s="155" t="s">
        <v>803</v>
      </c>
      <c r="D3155" s="132">
        <v>104431.94236686718</v>
      </c>
      <c r="F3155" s="132">
        <v>76.37626158259735</v>
      </c>
      <c r="G3155" s="132">
        <v>14.433756729740642</v>
      </c>
      <c r="H3155" s="132">
        <v>104431.94236686718</v>
      </c>
    </row>
    <row r="3157" spans="3:8" ht="12.75">
      <c r="C3157" s="155" t="s">
        <v>804</v>
      </c>
      <c r="D3157" s="132">
        <v>3.105208926669053</v>
      </c>
      <c r="F3157" s="132">
        <v>0.274323597423277</v>
      </c>
      <c r="G3157" s="132">
        <v>0.06424520799587824</v>
      </c>
      <c r="H3157" s="132">
        <v>3.1286345241848244</v>
      </c>
    </row>
    <row r="3158" spans="1:10" ht="12.75">
      <c r="A3158" s="149" t="s">
        <v>793</v>
      </c>
      <c r="C3158" s="150" t="s">
        <v>794</v>
      </c>
      <c r="D3158" s="150" t="s">
        <v>795</v>
      </c>
      <c r="F3158" s="150" t="s">
        <v>796</v>
      </c>
      <c r="G3158" s="150" t="s">
        <v>797</v>
      </c>
      <c r="H3158" s="150" t="s">
        <v>798</v>
      </c>
      <c r="I3158" s="151" t="s">
        <v>799</v>
      </c>
      <c r="J3158" s="150" t="s">
        <v>800</v>
      </c>
    </row>
    <row r="3159" spans="1:8" ht="12.75">
      <c r="A3159" s="152" t="s">
        <v>633</v>
      </c>
      <c r="C3159" s="153">
        <v>285.2129999999888</v>
      </c>
      <c r="D3159" s="132">
        <v>4932517.658485413</v>
      </c>
      <c r="F3159" s="132">
        <v>30050</v>
      </c>
      <c r="G3159" s="132">
        <v>23675</v>
      </c>
      <c r="H3159" s="154" t="s">
        <v>1108</v>
      </c>
    </row>
    <row r="3161" spans="4:8" ht="12.75">
      <c r="D3161" s="132">
        <v>5213657.062576294</v>
      </c>
      <c r="F3161" s="132">
        <v>31850</v>
      </c>
      <c r="G3161" s="132">
        <v>23150</v>
      </c>
      <c r="H3161" s="154" t="s">
        <v>1109</v>
      </c>
    </row>
    <row r="3163" spans="4:8" ht="12.75">
      <c r="D3163" s="132">
        <v>4886789.758216858</v>
      </c>
      <c r="F3163" s="132">
        <v>30200</v>
      </c>
      <c r="G3163" s="132">
        <v>23125</v>
      </c>
      <c r="H3163" s="154" t="s">
        <v>1110</v>
      </c>
    </row>
    <row r="3165" spans="1:10" ht="12.75">
      <c r="A3165" s="149" t="s">
        <v>801</v>
      </c>
      <c r="C3165" s="155" t="s">
        <v>802</v>
      </c>
      <c r="D3165" s="132">
        <v>5010988.1597595215</v>
      </c>
      <c r="F3165" s="132">
        <v>30700</v>
      </c>
      <c r="G3165" s="132">
        <v>23316.666666666664</v>
      </c>
      <c r="H3165" s="132">
        <v>4984370.075514888</v>
      </c>
      <c r="I3165" s="132">
        <v>-0.0001</v>
      </c>
      <c r="J3165" s="132">
        <v>-0.0001</v>
      </c>
    </row>
    <row r="3166" spans="1:8" ht="12.75">
      <c r="A3166" s="131">
        <v>38375.21340277778</v>
      </c>
      <c r="C3166" s="155" t="s">
        <v>803</v>
      </c>
      <c r="D3166" s="132">
        <v>176999.35972328635</v>
      </c>
      <c r="F3166" s="132">
        <v>998.749217771909</v>
      </c>
      <c r="G3166" s="132">
        <v>310.5774192264038</v>
      </c>
      <c r="H3166" s="132">
        <v>176999.35972328635</v>
      </c>
    </row>
    <row r="3168" spans="3:8" ht="12.75">
      <c r="C3168" s="155" t="s">
        <v>804</v>
      </c>
      <c r="D3168" s="132">
        <v>3.5322246646813187</v>
      </c>
      <c r="F3168" s="132">
        <v>3.253254781015991</v>
      </c>
      <c r="G3168" s="132">
        <v>1.3319975091911527</v>
      </c>
      <c r="H3168" s="132">
        <v>3.5510878414260247</v>
      </c>
    </row>
    <row r="3169" spans="1:10" ht="12.75">
      <c r="A3169" s="149" t="s">
        <v>793</v>
      </c>
      <c r="C3169" s="150" t="s">
        <v>794</v>
      </c>
      <c r="D3169" s="150" t="s">
        <v>795</v>
      </c>
      <c r="F3169" s="150" t="s">
        <v>796</v>
      </c>
      <c r="G3169" s="150" t="s">
        <v>797</v>
      </c>
      <c r="H3169" s="150" t="s">
        <v>798</v>
      </c>
      <c r="I3169" s="151" t="s">
        <v>799</v>
      </c>
      <c r="J3169" s="150" t="s">
        <v>800</v>
      </c>
    </row>
    <row r="3170" spans="1:8" ht="12.75">
      <c r="A3170" s="152" t="s">
        <v>629</v>
      </c>
      <c r="C3170" s="153">
        <v>288.1579999998212</v>
      </c>
      <c r="D3170" s="132">
        <v>444506.06088256836</v>
      </c>
      <c r="F3170" s="132">
        <v>5300</v>
      </c>
      <c r="G3170" s="132">
        <v>4640</v>
      </c>
      <c r="H3170" s="154" t="s">
        <v>1111</v>
      </c>
    </row>
    <row r="3172" spans="4:8" ht="12.75">
      <c r="D3172" s="132">
        <v>444136.8255119324</v>
      </c>
      <c r="F3172" s="132">
        <v>5300</v>
      </c>
      <c r="G3172" s="132">
        <v>4640</v>
      </c>
      <c r="H3172" s="154" t="s">
        <v>1112</v>
      </c>
    </row>
    <row r="3174" spans="4:8" ht="12.75">
      <c r="D3174" s="132">
        <v>448122.5421886444</v>
      </c>
      <c r="F3174" s="132">
        <v>5300</v>
      </c>
      <c r="G3174" s="132">
        <v>4640</v>
      </c>
      <c r="H3174" s="154" t="s">
        <v>1113</v>
      </c>
    </row>
    <row r="3176" spans="1:10" ht="12.75">
      <c r="A3176" s="149" t="s">
        <v>801</v>
      </c>
      <c r="C3176" s="155" t="s">
        <v>802</v>
      </c>
      <c r="D3176" s="132">
        <v>445588.4761943817</v>
      </c>
      <c r="F3176" s="132">
        <v>5300</v>
      </c>
      <c r="G3176" s="132">
        <v>4640</v>
      </c>
      <c r="H3176" s="132">
        <v>440623.5868138507</v>
      </c>
      <c r="I3176" s="132">
        <v>-0.0001</v>
      </c>
      <c r="J3176" s="132">
        <v>-0.0001</v>
      </c>
    </row>
    <row r="3177" spans="1:8" ht="12.75">
      <c r="A3177" s="131">
        <v>38375.21392361111</v>
      </c>
      <c r="C3177" s="155" t="s">
        <v>803</v>
      </c>
      <c r="D3177" s="132">
        <v>2202.317310740553</v>
      </c>
      <c r="H3177" s="132">
        <v>2202.317310740553</v>
      </c>
    </row>
    <row r="3179" spans="3:8" ht="12.75">
      <c r="C3179" s="155" t="s">
        <v>804</v>
      </c>
      <c r="D3179" s="132">
        <v>0.49424916226509924</v>
      </c>
      <c r="F3179" s="132">
        <v>0</v>
      </c>
      <c r="G3179" s="132">
        <v>0</v>
      </c>
      <c r="H3179" s="132">
        <v>0.49981829766888103</v>
      </c>
    </row>
    <row r="3180" spans="1:10" ht="12.75">
      <c r="A3180" s="149" t="s">
        <v>793</v>
      </c>
      <c r="C3180" s="150" t="s">
        <v>794</v>
      </c>
      <c r="D3180" s="150" t="s">
        <v>795</v>
      </c>
      <c r="F3180" s="150" t="s">
        <v>796</v>
      </c>
      <c r="G3180" s="150" t="s">
        <v>797</v>
      </c>
      <c r="H3180" s="150" t="s">
        <v>798</v>
      </c>
      <c r="I3180" s="151" t="s">
        <v>799</v>
      </c>
      <c r="J3180" s="150" t="s">
        <v>800</v>
      </c>
    </row>
    <row r="3181" spans="1:8" ht="12.75">
      <c r="A3181" s="152" t="s">
        <v>630</v>
      </c>
      <c r="C3181" s="153">
        <v>334.94100000010803</v>
      </c>
      <c r="D3181" s="132">
        <v>34550</v>
      </c>
      <c r="F3181" s="132">
        <v>32400</v>
      </c>
      <c r="H3181" s="154" t="s">
        <v>1114</v>
      </c>
    </row>
    <row r="3183" spans="4:8" ht="12.75">
      <c r="D3183" s="132">
        <v>35138.26155871153</v>
      </c>
      <c r="F3183" s="132">
        <v>32100</v>
      </c>
      <c r="H3183" s="154" t="s">
        <v>1115</v>
      </c>
    </row>
    <row r="3185" spans="4:8" ht="12.75">
      <c r="D3185" s="132">
        <v>35003.41183716059</v>
      </c>
      <c r="F3185" s="132">
        <v>32500</v>
      </c>
      <c r="H3185" s="154" t="s">
        <v>1116</v>
      </c>
    </row>
    <row r="3187" spans="1:10" ht="12.75">
      <c r="A3187" s="149" t="s">
        <v>801</v>
      </c>
      <c r="C3187" s="155" t="s">
        <v>802</v>
      </c>
      <c r="D3187" s="132">
        <v>34897.2244652907</v>
      </c>
      <c r="F3187" s="132">
        <v>32333.333333333336</v>
      </c>
      <c r="H3187" s="132">
        <v>2563.891131957372</v>
      </c>
      <c r="I3187" s="132">
        <v>-0.0001</v>
      </c>
      <c r="J3187" s="132">
        <v>-0.0001</v>
      </c>
    </row>
    <row r="3188" spans="1:8" ht="12.75">
      <c r="A3188" s="131">
        <v>38375.21445601852</v>
      </c>
      <c r="C3188" s="155" t="s">
        <v>803</v>
      </c>
      <c r="D3188" s="132">
        <v>308.1715980148702</v>
      </c>
      <c r="F3188" s="132">
        <v>208.16659994661327</v>
      </c>
      <c r="H3188" s="132">
        <v>308.1715980148702</v>
      </c>
    </row>
    <row r="3190" spans="3:8" ht="12.75">
      <c r="C3190" s="155" t="s">
        <v>804</v>
      </c>
      <c r="D3190" s="132">
        <v>0.8830834048747408</v>
      </c>
      <c r="F3190" s="132">
        <v>0.6438142266390101</v>
      </c>
      <c r="H3190" s="132">
        <v>12.019683448087763</v>
      </c>
    </row>
    <row r="3191" spans="1:10" ht="12.75">
      <c r="A3191" s="149" t="s">
        <v>793</v>
      </c>
      <c r="C3191" s="150" t="s">
        <v>794</v>
      </c>
      <c r="D3191" s="150" t="s">
        <v>795</v>
      </c>
      <c r="F3191" s="150" t="s">
        <v>796</v>
      </c>
      <c r="G3191" s="150" t="s">
        <v>797</v>
      </c>
      <c r="H3191" s="150" t="s">
        <v>798</v>
      </c>
      <c r="I3191" s="151" t="s">
        <v>799</v>
      </c>
      <c r="J3191" s="150" t="s">
        <v>800</v>
      </c>
    </row>
    <row r="3192" spans="1:8" ht="12.75">
      <c r="A3192" s="152" t="s">
        <v>634</v>
      </c>
      <c r="C3192" s="153">
        <v>393.36599999992177</v>
      </c>
      <c r="D3192" s="132">
        <v>241414.9104566574</v>
      </c>
      <c r="F3192" s="132">
        <v>8300</v>
      </c>
      <c r="G3192" s="132">
        <v>8200</v>
      </c>
      <c r="H3192" s="154" t="s">
        <v>1117</v>
      </c>
    </row>
    <row r="3194" spans="4:8" ht="12.75">
      <c r="D3194" s="132">
        <v>229906.2379641533</v>
      </c>
      <c r="F3194" s="132">
        <v>8300</v>
      </c>
      <c r="G3194" s="132">
        <v>8100</v>
      </c>
      <c r="H3194" s="154" t="s">
        <v>1118</v>
      </c>
    </row>
    <row r="3196" spans="4:8" ht="12.75">
      <c r="D3196" s="132">
        <v>238447.15518426895</v>
      </c>
      <c r="F3196" s="132">
        <v>8300</v>
      </c>
      <c r="G3196" s="132">
        <v>8100</v>
      </c>
      <c r="H3196" s="154" t="s">
        <v>1119</v>
      </c>
    </row>
    <row r="3198" spans="1:10" ht="12.75">
      <c r="A3198" s="149" t="s">
        <v>801</v>
      </c>
      <c r="C3198" s="155" t="s">
        <v>802</v>
      </c>
      <c r="D3198" s="132">
        <v>236589.43453502655</v>
      </c>
      <c r="F3198" s="132">
        <v>8300</v>
      </c>
      <c r="G3198" s="132">
        <v>8133.333333333334</v>
      </c>
      <c r="H3198" s="132">
        <v>228372.76786835986</v>
      </c>
      <c r="I3198" s="132">
        <v>-0.0001</v>
      </c>
      <c r="J3198" s="132">
        <v>-0.0001</v>
      </c>
    </row>
    <row r="3199" spans="1:8" ht="12.75">
      <c r="A3199" s="131">
        <v>38375.21502314815</v>
      </c>
      <c r="C3199" s="155" t="s">
        <v>803</v>
      </c>
      <c r="D3199" s="132">
        <v>5975.008798562864</v>
      </c>
      <c r="G3199" s="132">
        <v>57.73502691896257</v>
      </c>
      <c r="H3199" s="132">
        <v>5975.008798562864</v>
      </c>
    </row>
    <row r="3201" spans="3:8" ht="12.75">
      <c r="C3201" s="155" t="s">
        <v>804</v>
      </c>
      <c r="D3201" s="132">
        <v>2.5254757509800285</v>
      </c>
      <c r="F3201" s="132">
        <v>0</v>
      </c>
      <c r="G3201" s="132">
        <v>0.7098568883479003</v>
      </c>
      <c r="H3201" s="132">
        <v>2.6163403169011024</v>
      </c>
    </row>
    <row r="3202" spans="1:10" ht="12.75">
      <c r="A3202" s="149" t="s">
        <v>793</v>
      </c>
      <c r="C3202" s="150" t="s">
        <v>794</v>
      </c>
      <c r="D3202" s="150" t="s">
        <v>795</v>
      </c>
      <c r="F3202" s="150" t="s">
        <v>796</v>
      </c>
      <c r="G3202" s="150" t="s">
        <v>797</v>
      </c>
      <c r="H3202" s="150" t="s">
        <v>798</v>
      </c>
      <c r="I3202" s="151" t="s">
        <v>799</v>
      </c>
      <c r="J3202" s="150" t="s">
        <v>800</v>
      </c>
    </row>
    <row r="3203" spans="1:8" ht="12.75">
      <c r="A3203" s="152" t="s">
        <v>628</v>
      </c>
      <c r="C3203" s="153">
        <v>396.15199999976903</v>
      </c>
      <c r="D3203" s="132">
        <v>331189.0855617523</v>
      </c>
      <c r="F3203" s="132">
        <v>88200</v>
      </c>
      <c r="G3203" s="132">
        <v>87600</v>
      </c>
      <c r="H3203" s="154" t="s">
        <v>1120</v>
      </c>
    </row>
    <row r="3205" spans="4:8" ht="12.75">
      <c r="D3205" s="132">
        <v>331945.79457330704</v>
      </c>
      <c r="F3205" s="132">
        <v>86300</v>
      </c>
      <c r="G3205" s="132">
        <v>88500</v>
      </c>
      <c r="H3205" s="154" t="s">
        <v>1121</v>
      </c>
    </row>
    <row r="3207" spans="4:8" ht="12.75">
      <c r="D3207" s="132">
        <v>335339.1404700279</v>
      </c>
      <c r="F3207" s="132">
        <v>86700</v>
      </c>
      <c r="G3207" s="132">
        <v>88500</v>
      </c>
      <c r="H3207" s="154" t="s">
        <v>1122</v>
      </c>
    </row>
    <row r="3209" spans="1:10" ht="12.75">
      <c r="A3209" s="149" t="s">
        <v>801</v>
      </c>
      <c r="C3209" s="155" t="s">
        <v>802</v>
      </c>
      <c r="D3209" s="132">
        <v>332824.6735350291</v>
      </c>
      <c r="F3209" s="132">
        <v>87066.66666666666</v>
      </c>
      <c r="G3209" s="132">
        <v>88200</v>
      </c>
      <c r="H3209" s="132">
        <v>245197.40441097048</v>
      </c>
      <c r="I3209" s="132">
        <v>-0.0001</v>
      </c>
      <c r="J3209" s="132">
        <v>-0.0001</v>
      </c>
    </row>
    <row r="3210" spans="1:8" ht="12.75">
      <c r="A3210" s="131">
        <v>38375.21559027778</v>
      </c>
      <c r="C3210" s="155" t="s">
        <v>803</v>
      </c>
      <c r="D3210" s="132">
        <v>2210.2172082173283</v>
      </c>
      <c r="F3210" s="132">
        <v>1001.6652800877813</v>
      </c>
      <c r="G3210" s="132">
        <v>519.6152422706632</v>
      </c>
      <c r="H3210" s="132">
        <v>2210.2172082173283</v>
      </c>
    </row>
    <row r="3212" spans="3:8" ht="12.75">
      <c r="C3212" s="155" t="s">
        <v>804</v>
      </c>
      <c r="D3212" s="132">
        <v>0.6640785326225844</v>
      </c>
      <c r="F3212" s="132">
        <v>1.1504578255219542</v>
      </c>
      <c r="G3212" s="132">
        <v>0.5891329277445161</v>
      </c>
      <c r="H3212" s="132">
        <v>0.901403183091134</v>
      </c>
    </row>
    <row r="3213" spans="1:10" ht="12.75">
      <c r="A3213" s="149" t="s">
        <v>793</v>
      </c>
      <c r="C3213" s="150" t="s">
        <v>794</v>
      </c>
      <c r="D3213" s="150" t="s">
        <v>795</v>
      </c>
      <c r="F3213" s="150" t="s">
        <v>796</v>
      </c>
      <c r="G3213" s="150" t="s">
        <v>797</v>
      </c>
      <c r="H3213" s="150" t="s">
        <v>798</v>
      </c>
      <c r="I3213" s="151" t="s">
        <v>799</v>
      </c>
      <c r="J3213" s="150" t="s">
        <v>800</v>
      </c>
    </row>
    <row r="3214" spans="1:8" ht="12.75">
      <c r="A3214" s="152" t="s">
        <v>635</v>
      </c>
      <c r="C3214" s="153">
        <v>589.5920000001788</v>
      </c>
      <c r="D3214" s="132">
        <v>10352.203065618873</v>
      </c>
      <c r="F3214" s="132">
        <v>2100</v>
      </c>
      <c r="G3214" s="132">
        <v>2060</v>
      </c>
      <c r="H3214" s="154" t="s">
        <v>1123</v>
      </c>
    </row>
    <row r="3216" spans="4:8" ht="12.75">
      <c r="D3216" s="132">
        <v>10629.347469836473</v>
      </c>
      <c r="F3216" s="132">
        <v>2040</v>
      </c>
      <c r="G3216" s="132">
        <v>2020.0000000018626</v>
      </c>
      <c r="H3216" s="154" t="s">
        <v>1124</v>
      </c>
    </row>
    <row r="3218" spans="4:8" ht="12.75">
      <c r="D3218" s="132">
        <v>10819.346802055836</v>
      </c>
      <c r="F3218" s="132">
        <v>2070</v>
      </c>
      <c r="G3218" s="132">
        <v>2050</v>
      </c>
      <c r="H3218" s="154" t="s">
        <v>1125</v>
      </c>
    </row>
    <row r="3220" spans="1:10" ht="12.75">
      <c r="A3220" s="149" t="s">
        <v>801</v>
      </c>
      <c r="C3220" s="155" t="s">
        <v>802</v>
      </c>
      <c r="D3220" s="132">
        <v>10600.299112503726</v>
      </c>
      <c r="F3220" s="132">
        <v>2070</v>
      </c>
      <c r="G3220" s="132">
        <v>2043.3333333339542</v>
      </c>
      <c r="H3220" s="132">
        <v>8543.63244583675</v>
      </c>
      <c r="I3220" s="132">
        <v>-0.0001</v>
      </c>
      <c r="J3220" s="132">
        <v>-0.0001</v>
      </c>
    </row>
    <row r="3221" spans="1:8" ht="12.75">
      <c r="A3221" s="131">
        <v>38375.21619212963</v>
      </c>
      <c r="C3221" s="155" t="s">
        <v>803</v>
      </c>
      <c r="D3221" s="132">
        <v>234.92269562749416</v>
      </c>
      <c r="F3221" s="132">
        <v>30</v>
      </c>
      <c r="G3221" s="132">
        <v>20.816659993630534</v>
      </c>
      <c r="H3221" s="132">
        <v>234.92269562749416</v>
      </c>
    </row>
    <row r="3223" spans="3:8" ht="12.75">
      <c r="C3223" s="155" t="s">
        <v>804</v>
      </c>
      <c r="D3223" s="132">
        <v>2.2161893087562783</v>
      </c>
      <c r="F3223" s="132">
        <v>1.4492753623188406</v>
      </c>
      <c r="G3223" s="132">
        <v>1.0187598691822612</v>
      </c>
      <c r="H3223" s="132">
        <v>2.7496816736535794</v>
      </c>
    </row>
    <row r="3224" spans="1:10" ht="12.75">
      <c r="A3224" s="149" t="s">
        <v>793</v>
      </c>
      <c r="C3224" s="150" t="s">
        <v>794</v>
      </c>
      <c r="D3224" s="150" t="s">
        <v>795</v>
      </c>
      <c r="F3224" s="150" t="s">
        <v>796</v>
      </c>
      <c r="G3224" s="150" t="s">
        <v>797</v>
      </c>
      <c r="H3224" s="150" t="s">
        <v>798</v>
      </c>
      <c r="I3224" s="151" t="s">
        <v>799</v>
      </c>
      <c r="J3224" s="150" t="s">
        <v>800</v>
      </c>
    </row>
    <row r="3225" spans="1:8" ht="12.75">
      <c r="A3225" s="152" t="s">
        <v>636</v>
      </c>
      <c r="C3225" s="153">
        <v>766.4900000002235</v>
      </c>
      <c r="D3225" s="132">
        <v>2178.535509854555</v>
      </c>
      <c r="F3225" s="132">
        <v>1732.9999999981374</v>
      </c>
      <c r="G3225" s="132">
        <v>1779</v>
      </c>
      <c r="H3225" s="154" t="s">
        <v>1126</v>
      </c>
    </row>
    <row r="3227" spans="4:8" ht="12.75">
      <c r="D3227" s="132">
        <v>2160.75</v>
      </c>
      <c r="F3227" s="132">
        <v>1832.9999999981374</v>
      </c>
      <c r="G3227" s="132">
        <v>1754</v>
      </c>
      <c r="H3227" s="154" t="s">
        <v>1127</v>
      </c>
    </row>
    <row r="3229" spans="4:8" ht="12.75">
      <c r="D3229" s="132">
        <v>2116.5040034279227</v>
      </c>
      <c r="F3229" s="132">
        <v>1779</v>
      </c>
      <c r="G3229" s="132">
        <v>1626.9999999981374</v>
      </c>
      <c r="H3229" s="154" t="s">
        <v>1128</v>
      </c>
    </row>
    <row r="3231" spans="1:10" ht="12.75">
      <c r="A3231" s="149" t="s">
        <v>801</v>
      </c>
      <c r="C3231" s="155" t="s">
        <v>802</v>
      </c>
      <c r="D3231" s="132">
        <v>2151.929837760826</v>
      </c>
      <c r="F3231" s="132">
        <v>1781.666666665425</v>
      </c>
      <c r="G3231" s="132">
        <v>1719.9999999993793</v>
      </c>
      <c r="H3231" s="132">
        <v>402.2997564609322</v>
      </c>
      <c r="I3231" s="132">
        <v>-0.0001</v>
      </c>
      <c r="J3231" s="132">
        <v>-0.0001</v>
      </c>
    </row>
    <row r="3232" spans="1:8" ht="12.75">
      <c r="A3232" s="131">
        <v>38375.21679398148</v>
      </c>
      <c r="C3232" s="155" t="s">
        <v>803</v>
      </c>
      <c r="D3232" s="132">
        <v>31.942501370970184</v>
      </c>
      <c r="F3232" s="132">
        <v>50.0533049191416</v>
      </c>
      <c r="G3232" s="132">
        <v>81.50460109817881</v>
      </c>
      <c r="H3232" s="132">
        <v>31.942501370970184</v>
      </c>
    </row>
    <row r="3234" spans="3:8" ht="12.75">
      <c r="C3234" s="155" t="s">
        <v>804</v>
      </c>
      <c r="D3234" s="132">
        <v>1.4843653733714526</v>
      </c>
      <c r="F3234" s="132">
        <v>2.8093529421427395</v>
      </c>
      <c r="G3234" s="132">
        <v>4.7386395987330365</v>
      </c>
      <c r="H3234" s="132">
        <v>7.939975318894373</v>
      </c>
    </row>
    <row r="3235" spans="1:16" ht="12.75">
      <c r="A3235" s="143" t="s">
        <v>784</v>
      </c>
      <c r="B3235" s="138" t="s">
        <v>1129</v>
      </c>
      <c r="D3235" s="143" t="s">
        <v>785</v>
      </c>
      <c r="E3235" s="138" t="s">
        <v>786</v>
      </c>
      <c r="F3235" s="139" t="s">
        <v>836</v>
      </c>
      <c r="G3235" s="144" t="s">
        <v>788</v>
      </c>
      <c r="H3235" s="145">
        <v>2</v>
      </c>
      <c r="I3235" s="146" t="s">
        <v>789</v>
      </c>
      <c r="J3235" s="145">
        <v>11</v>
      </c>
      <c r="K3235" s="144" t="s">
        <v>790</v>
      </c>
      <c r="L3235" s="147">
        <v>1</v>
      </c>
      <c r="M3235" s="144" t="s">
        <v>791</v>
      </c>
      <c r="N3235" s="148">
        <v>1</v>
      </c>
      <c r="O3235" s="144" t="s">
        <v>792</v>
      </c>
      <c r="P3235" s="148">
        <v>1</v>
      </c>
    </row>
    <row r="3237" spans="1:10" ht="12.75">
      <c r="A3237" s="149" t="s">
        <v>793</v>
      </c>
      <c r="C3237" s="150" t="s">
        <v>794</v>
      </c>
      <c r="D3237" s="150" t="s">
        <v>795</v>
      </c>
      <c r="F3237" s="150" t="s">
        <v>796</v>
      </c>
      <c r="G3237" s="150" t="s">
        <v>797</v>
      </c>
      <c r="H3237" s="150" t="s">
        <v>798</v>
      </c>
      <c r="I3237" s="151" t="s">
        <v>799</v>
      </c>
      <c r="J3237" s="150" t="s">
        <v>800</v>
      </c>
    </row>
    <row r="3238" spans="1:8" ht="12.75">
      <c r="A3238" s="152" t="s">
        <v>765</v>
      </c>
      <c r="C3238" s="153">
        <v>178.2290000000503</v>
      </c>
      <c r="D3238" s="132">
        <v>673.9121270030737</v>
      </c>
      <c r="F3238" s="132">
        <v>535</v>
      </c>
      <c r="G3238" s="132">
        <v>512</v>
      </c>
      <c r="H3238" s="154" t="s">
        <v>1130</v>
      </c>
    </row>
    <row r="3240" spans="4:8" ht="12.75">
      <c r="D3240" s="132">
        <v>668.6999898841605</v>
      </c>
      <c r="F3240" s="132">
        <v>533</v>
      </c>
      <c r="G3240" s="132">
        <v>574</v>
      </c>
      <c r="H3240" s="154" t="s">
        <v>1131</v>
      </c>
    </row>
    <row r="3242" spans="4:8" ht="12.75">
      <c r="D3242" s="132">
        <v>685.5184681070969</v>
      </c>
      <c r="F3242" s="132">
        <v>551</v>
      </c>
      <c r="G3242" s="132">
        <v>520</v>
      </c>
      <c r="H3242" s="154" t="s">
        <v>1132</v>
      </c>
    </row>
    <row r="3244" spans="1:8" ht="12.75">
      <c r="A3244" s="149" t="s">
        <v>801</v>
      </c>
      <c r="C3244" s="155" t="s">
        <v>802</v>
      </c>
      <c r="D3244" s="132">
        <v>676.0435283314437</v>
      </c>
      <c r="F3244" s="132">
        <v>539.6666666666666</v>
      </c>
      <c r="G3244" s="132">
        <v>535.3333333333334</v>
      </c>
      <c r="H3244" s="132">
        <v>138.85125780004267</v>
      </c>
    </row>
    <row r="3245" spans="1:8" ht="12.75">
      <c r="A3245" s="131">
        <v>38375.21912037037</v>
      </c>
      <c r="C3245" s="155" t="s">
        <v>803</v>
      </c>
      <c r="D3245" s="132">
        <v>8.609439944081748</v>
      </c>
      <c r="F3245" s="132">
        <v>9.865765724632494</v>
      </c>
      <c r="G3245" s="132">
        <v>33.724372986511305</v>
      </c>
      <c r="H3245" s="132">
        <v>8.609439944081748</v>
      </c>
    </row>
    <row r="3247" spans="3:8" ht="12.75">
      <c r="C3247" s="155" t="s">
        <v>804</v>
      </c>
      <c r="D3247" s="132">
        <v>1.2735037883331084</v>
      </c>
      <c r="F3247" s="132">
        <v>1.8281221231561142</v>
      </c>
      <c r="G3247" s="132">
        <v>6.299696074690778</v>
      </c>
      <c r="H3247" s="132">
        <v>6.2004767407149135</v>
      </c>
    </row>
    <row r="3248" spans="1:10" ht="12.75">
      <c r="A3248" s="149" t="s">
        <v>793</v>
      </c>
      <c r="C3248" s="150" t="s">
        <v>794</v>
      </c>
      <c r="D3248" s="150" t="s">
        <v>795</v>
      </c>
      <c r="F3248" s="150" t="s">
        <v>796</v>
      </c>
      <c r="G3248" s="150" t="s">
        <v>797</v>
      </c>
      <c r="H3248" s="150" t="s">
        <v>798</v>
      </c>
      <c r="I3248" s="151" t="s">
        <v>799</v>
      </c>
      <c r="J3248" s="150" t="s">
        <v>800</v>
      </c>
    </row>
    <row r="3249" spans="1:8" ht="12.75">
      <c r="A3249" s="152" t="s">
        <v>629</v>
      </c>
      <c r="C3249" s="153">
        <v>212.41200000001118</v>
      </c>
      <c r="D3249" s="132">
        <v>435418.67637205124</v>
      </c>
      <c r="F3249" s="132">
        <v>4470</v>
      </c>
      <c r="G3249" s="132">
        <v>3890.0000000037253</v>
      </c>
      <c r="H3249" s="154" t="s">
        <v>1133</v>
      </c>
    </row>
    <row r="3251" spans="4:8" ht="12.75">
      <c r="D3251" s="132">
        <v>477265.80841493607</v>
      </c>
      <c r="F3251" s="132">
        <v>4470</v>
      </c>
      <c r="G3251" s="132">
        <v>3890.0000000037253</v>
      </c>
      <c r="H3251" s="154" t="s">
        <v>1134</v>
      </c>
    </row>
    <row r="3253" spans="4:8" ht="12.75">
      <c r="D3253" s="132">
        <v>481869.6625819206</v>
      </c>
      <c r="F3253" s="132">
        <v>4470</v>
      </c>
      <c r="G3253" s="132">
        <v>3890.0000000037253</v>
      </c>
      <c r="H3253" s="154" t="s">
        <v>1135</v>
      </c>
    </row>
    <row r="3255" spans="1:10" ht="12.75">
      <c r="A3255" s="149" t="s">
        <v>801</v>
      </c>
      <c r="C3255" s="155" t="s">
        <v>802</v>
      </c>
      <c r="D3255" s="132">
        <v>464851.38245630264</v>
      </c>
      <c r="F3255" s="132">
        <v>4470</v>
      </c>
      <c r="G3255" s="132">
        <v>3890.0000000037253</v>
      </c>
      <c r="H3255" s="132">
        <v>460658.0609015306</v>
      </c>
      <c r="I3255" s="132">
        <v>-0.0001</v>
      </c>
      <c r="J3255" s="132">
        <v>-0.0001</v>
      </c>
    </row>
    <row r="3256" spans="1:8" ht="12.75">
      <c r="A3256" s="131">
        <v>38375.219618055555</v>
      </c>
      <c r="C3256" s="155" t="s">
        <v>803</v>
      </c>
      <c r="D3256" s="132">
        <v>25593.20239593355</v>
      </c>
      <c r="H3256" s="132">
        <v>25593.20239593355</v>
      </c>
    </row>
    <row r="3258" spans="3:8" ht="12.75">
      <c r="C3258" s="155" t="s">
        <v>804</v>
      </c>
      <c r="D3258" s="132">
        <v>5.5056741491651655</v>
      </c>
      <c r="F3258" s="132">
        <v>0</v>
      </c>
      <c r="G3258" s="132">
        <v>0</v>
      </c>
      <c r="H3258" s="132">
        <v>5.555791718014526</v>
      </c>
    </row>
    <row r="3259" spans="1:10" ht="12.75">
      <c r="A3259" s="149" t="s">
        <v>793</v>
      </c>
      <c r="C3259" s="150" t="s">
        <v>794</v>
      </c>
      <c r="D3259" s="150" t="s">
        <v>795</v>
      </c>
      <c r="F3259" s="150" t="s">
        <v>796</v>
      </c>
      <c r="G3259" s="150" t="s">
        <v>797</v>
      </c>
      <c r="H3259" s="150" t="s">
        <v>798</v>
      </c>
      <c r="I3259" s="151" t="s">
        <v>799</v>
      </c>
      <c r="J3259" s="150" t="s">
        <v>800</v>
      </c>
    </row>
    <row r="3260" spans="1:8" ht="12.75">
      <c r="A3260" s="152" t="s">
        <v>629</v>
      </c>
      <c r="C3260" s="153">
        <v>251.61100000003353</v>
      </c>
      <c r="D3260" s="132">
        <v>3925876.055431366</v>
      </c>
      <c r="F3260" s="132">
        <v>35200</v>
      </c>
      <c r="G3260" s="132">
        <v>29600</v>
      </c>
      <c r="H3260" s="154" t="s">
        <v>1136</v>
      </c>
    </row>
    <row r="3262" spans="4:8" ht="12.75">
      <c r="D3262" s="132">
        <v>4750547.043289185</v>
      </c>
      <c r="F3262" s="132">
        <v>36000</v>
      </c>
      <c r="G3262" s="132">
        <v>30000</v>
      </c>
      <c r="H3262" s="154" t="s">
        <v>1137</v>
      </c>
    </row>
    <row r="3264" spans="4:8" ht="12.75">
      <c r="D3264" s="132">
        <v>4838040.257804871</v>
      </c>
      <c r="F3264" s="132">
        <v>35200</v>
      </c>
      <c r="G3264" s="132">
        <v>29900</v>
      </c>
      <c r="H3264" s="154" t="s">
        <v>1138</v>
      </c>
    </row>
    <row r="3266" spans="1:10" ht="12.75">
      <c r="A3266" s="149" t="s">
        <v>801</v>
      </c>
      <c r="C3266" s="155" t="s">
        <v>802</v>
      </c>
      <c r="D3266" s="132">
        <v>4504821.118841807</v>
      </c>
      <c r="F3266" s="132">
        <v>35466.666666666664</v>
      </c>
      <c r="G3266" s="132">
        <v>29833.333333333336</v>
      </c>
      <c r="H3266" s="132">
        <v>4472198.884449692</v>
      </c>
      <c r="I3266" s="132">
        <v>-0.0001</v>
      </c>
      <c r="J3266" s="132">
        <v>-0.0001</v>
      </c>
    </row>
    <row r="3267" spans="1:8" ht="12.75">
      <c r="A3267" s="131">
        <v>38375.22019675926</v>
      </c>
      <c r="C3267" s="155" t="s">
        <v>803</v>
      </c>
      <c r="D3267" s="132">
        <v>503286.007635877</v>
      </c>
      <c r="F3267" s="132">
        <v>461.88021535170054</v>
      </c>
      <c r="G3267" s="132">
        <v>208.16659994661327</v>
      </c>
      <c r="H3267" s="132">
        <v>503286.007635877</v>
      </c>
    </row>
    <row r="3269" spans="3:8" ht="12.75">
      <c r="C3269" s="155" t="s">
        <v>804</v>
      </c>
      <c r="D3269" s="132">
        <v>11.172164096168867</v>
      </c>
      <c r="F3269" s="132">
        <v>1.3022938402773514</v>
      </c>
      <c r="G3269" s="132">
        <v>0.6977651394858545</v>
      </c>
      <c r="H3269" s="132">
        <v>11.253658896652734</v>
      </c>
    </row>
    <row r="3270" spans="1:10" ht="12.75">
      <c r="A3270" s="149" t="s">
        <v>793</v>
      </c>
      <c r="C3270" s="150" t="s">
        <v>794</v>
      </c>
      <c r="D3270" s="150" t="s">
        <v>795</v>
      </c>
      <c r="F3270" s="150" t="s">
        <v>796</v>
      </c>
      <c r="G3270" s="150" t="s">
        <v>797</v>
      </c>
      <c r="H3270" s="150" t="s">
        <v>798</v>
      </c>
      <c r="I3270" s="151" t="s">
        <v>799</v>
      </c>
      <c r="J3270" s="150" t="s">
        <v>800</v>
      </c>
    </row>
    <row r="3271" spans="1:8" ht="12.75">
      <c r="A3271" s="152" t="s">
        <v>632</v>
      </c>
      <c r="C3271" s="153">
        <v>257.6099999998696</v>
      </c>
      <c r="D3271" s="132">
        <v>955342.0926036835</v>
      </c>
      <c r="F3271" s="132">
        <v>19117.5</v>
      </c>
      <c r="G3271" s="132">
        <v>14680</v>
      </c>
      <c r="H3271" s="154" t="s">
        <v>1139</v>
      </c>
    </row>
    <row r="3273" spans="4:8" ht="12.75">
      <c r="D3273" s="132">
        <v>994396.7277622223</v>
      </c>
      <c r="F3273" s="132">
        <v>18622.5</v>
      </c>
      <c r="G3273" s="132">
        <v>14457.5</v>
      </c>
      <c r="H3273" s="154" t="s">
        <v>1140</v>
      </c>
    </row>
    <row r="3275" spans="4:8" ht="12.75">
      <c r="D3275" s="132">
        <v>1007638.1310310364</v>
      </c>
      <c r="F3275" s="132">
        <v>18132.5</v>
      </c>
      <c r="G3275" s="132">
        <v>14877.499999985099</v>
      </c>
      <c r="H3275" s="154" t="s">
        <v>1141</v>
      </c>
    </row>
    <row r="3277" spans="1:10" ht="12.75">
      <c r="A3277" s="149" t="s">
        <v>801</v>
      </c>
      <c r="C3277" s="155" t="s">
        <v>802</v>
      </c>
      <c r="D3277" s="132">
        <v>985792.317132314</v>
      </c>
      <c r="F3277" s="132">
        <v>18624.166666666668</v>
      </c>
      <c r="G3277" s="132">
        <v>14671.666666661698</v>
      </c>
      <c r="H3277" s="132">
        <v>969144.4004656498</v>
      </c>
      <c r="I3277" s="132">
        <v>-0.0001</v>
      </c>
      <c r="J3277" s="132">
        <v>-0.0001</v>
      </c>
    </row>
    <row r="3278" spans="1:8" ht="12.75">
      <c r="A3278" s="131">
        <v>38375.22094907407</v>
      </c>
      <c r="C3278" s="155" t="s">
        <v>803</v>
      </c>
      <c r="D3278" s="132">
        <v>27189.075389107726</v>
      </c>
      <c r="F3278" s="132">
        <v>492.50211505468</v>
      </c>
      <c r="G3278" s="132">
        <v>210.12397133664112</v>
      </c>
      <c r="H3278" s="132">
        <v>27189.075389107726</v>
      </c>
    </row>
    <row r="3280" spans="3:8" ht="12.75">
      <c r="C3280" s="155" t="s">
        <v>804</v>
      </c>
      <c r="D3280" s="132">
        <v>2.758093658936316</v>
      </c>
      <c r="F3280" s="132">
        <v>2.6444249768026133</v>
      </c>
      <c r="G3280" s="132">
        <v>1.4321751993868839</v>
      </c>
      <c r="H3280" s="132">
        <v>2.805472061340297</v>
      </c>
    </row>
    <row r="3281" spans="1:10" ht="12.75">
      <c r="A3281" s="149" t="s">
        <v>793</v>
      </c>
      <c r="C3281" s="150" t="s">
        <v>794</v>
      </c>
      <c r="D3281" s="150" t="s">
        <v>795</v>
      </c>
      <c r="F3281" s="150" t="s">
        <v>796</v>
      </c>
      <c r="G3281" s="150" t="s">
        <v>797</v>
      </c>
      <c r="H3281" s="150" t="s">
        <v>798</v>
      </c>
      <c r="I3281" s="151" t="s">
        <v>799</v>
      </c>
      <c r="J3281" s="150" t="s">
        <v>800</v>
      </c>
    </row>
    <row r="3282" spans="1:8" ht="12.75">
      <c r="A3282" s="152" t="s">
        <v>631</v>
      </c>
      <c r="C3282" s="153">
        <v>259.9399999999441</v>
      </c>
      <c r="D3282" s="132">
        <v>4948632.255470276</v>
      </c>
      <c r="F3282" s="132">
        <v>35200</v>
      </c>
      <c r="G3282" s="132">
        <v>30250</v>
      </c>
      <c r="H3282" s="154" t="s">
        <v>1142</v>
      </c>
    </row>
    <row r="3284" spans="4:8" ht="12.75">
      <c r="D3284" s="132">
        <v>5519951.916526794</v>
      </c>
      <c r="F3284" s="132">
        <v>34750</v>
      </c>
      <c r="G3284" s="132">
        <v>30200</v>
      </c>
      <c r="H3284" s="154" t="s">
        <v>1143</v>
      </c>
    </row>
    <row r="3286" spans="4:8" ht="12.75">
      <c r="D3286" s="132">
        <v>5805608.050552368</v>
      </c>
      <c r="F3286" s="132">
        <v>35325</v>
      </c>
      <c r="G3286" s="132">
        <v>30450</v>
      </c>
      <c r="H3286" s="154" t="s">
        <v>1144</v>
      </c>
    </row>
    <row r="3288" spans="1:10" ht="12.75">
      <c r="A3288" s="149" t="s">
        <v>801</v>
      </c>
      <c r="C3288" s="155" t="s">
        <v>802</v>
      </c>
      <c r="D3288" s="132">
        <v>5424730.740849813</v>
      </c>
      <c r="F3288" s="132">
        <v>35091.666666666664</v>
      </c>
      <c r="G3288" s="132">
        <v>30300</v>
      </c>
      <c r="H3288" s="132">
        <v>5392010.707179779</v>
      </c>
      <c r="I3288" s="132">
        <v>-0.0001</v>
      </c>
      <c r="J3288" s="132">
        <v>-0.0001</v>
      </c>
    </row>
    <row r="3289" spans="1:8" ht="12.75">
      <c r="A3289" s="131">
        <v>38375.221724537034</v>
      </c>
      <c r="C3289" s="155" t="s">
        <v>803</v>
      </c>
      <c r="D3289" s="132">
        <v>436350.98551754566</v>
      </c>
      <c r="F3289" s="132">
        <v>302.4207885270676</v>
      </c>
      <c r="G3289" s="132">
        <v>132.2875655532295</v>
      </c>
      <c r="H3289" s="132">
        <v>436350.98551754566</v>
      </c>
    </row>
    <row r="3291" spans="3:8" ht="12.75">
      <c r="C3291" s="155" t="s">
        <v>804</v>
      </c>
      <c r="D3291" s="132">
        <v>8.043735373475677</v>
      </c>
      <c r="F3291" s="132">
        <v>0.8618022945440067</v>
      </c>
      <c r="G3291" s="132">
        <v>0.43659262558821615</v>
      </c>
      <c r="H3291" s="132">
        <v>8.092546717989983</v>
      </c>
    </row>
    <row r="3292" spans="1:10" ht="12.75">
      <c r="A3292" s="149" t="s">
        <v>793</v>
      </c>
      <c r="C3292" s="150" t="s">
        <v>794</v>
      </c>
      <c r="D3292" s="150" t="s">
        <v>795</v>
      </c>
      <c r="F3292" s="150" t="s">
        <v>796</v>
      </c>
      <c r="G3292" s="150" t="s">
        <v>797</v>
      </c>
      <c r="H3292" s="150" t="s">
        <v>798</v>
      </c>
      <c r="I3292" s="151" t="s">
        <v>799</v>
      </c>
      <c r="J3292" s="150" t="s">
        <v>800</v>
      </c>
    </row>
    <row r="3293" spans="1:8" ht="12.75">
      <c r="A3293" s="152" t="s">
        <v>633</v>
      </c>
      <c r="C3293" s="153">
        <v>285.2129999999888</v>
      </c>
      <c r="D3293" s="132">
        <v>836419.5191078186</v>
      </c>
      <c r="F3293" s="132">
        <v>13100</v>
      </c>
      <c r="G3293" s="132">
        <v>12175</v>
      </c>
      <c r="H3293" s="154" t="s">
        <v>1145</v>
      </c>
    </row>
    <row r="3295" spans="4:8" ht="12.75">
      <c r="D3295" s="132">
        <v>789561.0781183243</v>
      </c>
      <c r="F3295" s="132">
        <v>12775</v>
      </c>
      <c r="G3295" s="132">
        <v>12225</v>
      </c>
      <c r="H3295" s="154" t="s">
        <v>1146</v>
      </c>
    </row>
    <row r="3297" spans="4:8" ht="12.75">
      <c r="D3297" s="132">
        <v>801525.5398836136</v>
      </c>
      <c r="F3297" s="132">
        <v>12975</v>
      </c>
      <c r="G3297" s="132">
        <v>12150</v>
      </c>
      <c r="H3297" s="154" t="s">
        <v>1147</v>
      </c>
    </row>
    <row r="3299" spans="1:10" ht="12.75">
      <c r="A3299" s="149" t="s">
        <v>801</v>
      </c>
      <c r="C3299" s="155" t="s">
        <v>802</v>
      </c>
      <c r="D3299" s="132">
        <v>809168.7123699188</v>
      </c>
      <c r="F3299" s="132">
        <v>12950</v>
      </c>
      <c r="G3299" s="132">
        <v>12183.333333333332</v>
      </c>
      <c r="H3299" s="132">
        <v>796642.5681819886</v>
      </c>
      <c r="I3299" s="132">
        <v>-0.0001</v>
      </c>
      <c r="J3299" s="132">
        <v>-0.0001</v>
      </c>
    </row>
    <row r="3300" spans="1:8" ht="12.75">
      <c r="A3300" s="131">
        <v>38375.22251157407</v>
      </c>
      <c r="C3300" s="155" t="s">
        <v>803</v>
      </c>
      <c r="D3300" s="132">
        <v>24346.292063329</v>
      </c>
      <c r="F3300" s="132">
        <v>163.93596310755</v>
      </c>
      <c r="G3300" s="132">
        <v>38.188130791298676</v>
      </c>
      <c r="H3300" s="132">
        <v>24346.292063329</v>
      </c>
    </row>
    <row r="3302" spans="3:8" ht="12.75">
      <c r="C3302" s="155" t="s">
        <v>804</v>
      </c>
      <c r="D3302" s="132">
        <v>3.0088029469185487</v>
      </c>
      <c r="F3302" s="132">
        <v>1.265914773031274</v>
      </c>
      <c r="G3302" s="132">
        <v>0.3134456699696198</v>
      </c>
      <c r="H3302" s="132">
        <v>3.0561123690502088</v>
      </c>
    </row>
    <row r="3303" spans="1:10" ht="12.75">
      <c r="A3303" s="149" t="s">
        <v>793</v>
      </c>
      <c r="C3303" s="150" t="s">
        <v>794</v>
      </c>
      <c r="D3303" s="150" t="s">
        <v>795</v>
      </c>
      <c r="F3303" s="150" t="s">
        <v>796</v>
      </c>
      <c r="G3303" s="150" t="s">
        <v>797</v>
      </c>
      <c r="H3303" s="150" t="s">
        <v>798</v>
      </c>
      <c r="I3303" s="151" t="s">
        <v>799</v>
      </c>
      <c r="J3303" s="150" t="s">
        <v>800</v>
      </c>
    </row>
    <row r="3304" spans="1:8" ht="12.75">
      <c r="A3304" s="152" t="s">
        <v>629</v>
      </c>
      <c r="C3304" s="153">
        <v>288.1579999998212</v>
      </c>
      <c r="D3304" s="132">
        <v>478622.41486644745</v>
      </c>
      <c r="F3304" s="132">
        <v>5120</v>
      </c>
      <c r="G3304" s="132">
        <v>4770</v>
      </c>
      <c r="H3304" s="154" t="s">
        <v>1148</v>
      </c>
    </row>
    <row r="3306" spans="4:8" ht="12.75">
      <c r="D3306" s="132">
        <v>462689.74761009216</v>
      </c>
      <c r="F3306" s="132">
        <v>5120</v>
      </c>
      <c r="G3306" s="132">
        <v>4770</v>
      </c>
      <c r="H3306" s="154" t="s">
        <v>1149</v>
      </c>
    </row>
    <row r="3308" spans="4:8" ht="12.75">
      <c r="D3308" s="132">
        <v>485257.49928188324</v>
      </c>
      <c r="F3308" s="132">
        <v>5120</v>
      </c>
      <c r="G3308" s="132">
        <v>4770</v>
      </c>
      <c r="H3308" s="154" t="s">
        <v>1150</v>
      </c>
    </row>
    <row r="3310" spans="1:10" ht="12.75">
      <c r="A3310" s="149" t="s">
        <v>801</v>
      </c>
      <c r="C3310" s="155" t="s">
        <v>802</v>
      </c>
      <c r="D3310" s="132">
        <v>475523.220586141</v>
      </c>
      <c r="F3310" s="132">
        <v>5120</v>
      </c>
      <c r="G3310" s="132">
        <v>4770</v>
      </c>
      <c r="H3310" s="132">
        <v>470580.93076313206</v>
      </c>
      <c r="I3310" s="132">
        <v>-0.0001</v>
      </c>
      <c r="J3310" s="132">
        <v>-0.0001</v>
      </c>
    </row>
    <row r="3311" spans="1:8" ht="12.75">
      <c r="A3311" s="131">
        <v>38375.22304398148</v>
      </c>
      <c r="C3311" s="155" t="s">
        <v>803</v>
      </c>
      <c r="D3311" s="132">
        <v>11598.689916115885</v>
      </c>
      <c r="H3311" s="132">
        <v>11598.689916115885</v>
      </c>
    </row>
    <row r="3313" spans="3:8" ht="12.75">
      <c r="C3313" s="155" t="s">
        <v>804</v>
      </c>
      <c r="D3313" s="132">
        <v>2.4391426988190124</v>
      </c>
      <c r="F3313" s="132">
        <v>0</v>
      </c>
      <c r="G3313" s="132">
        <v>0</v>
      </c>
      <c r="H3313" s="132">
        <v>2.4647598654935963</v>
      </c>
    </row>
    <row r="3314" spans="1:10" ht="12.75">
      <c r="A3314" s="149" t="s">
        <v>793</v>
      </c>
      <c r="C3314" s="150" t="s">
        <v>794</v>
      </c>
      <c r="D3314" s="150" t="s">
        <v>795</v>
      </c>
      <c r="F3314" s="150" t="s">
        <v>796</v>
      </c>
      <c r="G3314" s="150" t="s">
        <v>797</v>
      </c>
      <c r="H3314" s="150" t="s">
        <v>798</v>
      </c>
      <c r="I3314" s="151" t="s">
        <v>799</v>
      </c>
      <c r="J3314" s="150" t="s">
        <v>800</v>
      </c>
    </row>
    <row r="3315" spans="1:8" ht="12.75">
      <c r="A3315" s="152" t="s">
        <v>630</v>
      </c>
      <c r="C3315" s="153">
        <v>334.94100000010803</v>
      </c>
      <c r="D3315" s="132">
        <v>3757578.70394516</v>
      </c>
      <c r="F3315" s="132">
        <v>54300</v>
      </c>
      <c r="H3315" s="154" t="s">
        <v>1151</v>
      </c>
    </row>
    <row r="3317" spans="4:8" ht="12.75">
      <c r="D3317" s="132">
        <v>3915251.293525696</v>
      </c>
      <c r="F3317" s="132">
        <v>49700</v>
      </c>
      <c r="H3317" s="154" t="s">
        <v>1152</v>
      </c>
    </row>
    <row r="3319" spans="4:8" ht="12.75">
      <c r="D3319" s="132">
        <v>3864090.9782676697</v>
      </c>
      <c r="F3319" s="132">
        <v>55400</v>
      </c>
      <c r="H3319" s="154" t="s">
        <v>1153</v>
      </c>
    </row>
    <row r="3321" spans="1:10" ht="12.75">
      <c r="A3321" s="149" t="s">
        <v>801</v>
      </c>
      <c r="C3321" s="155" t="s">
        <v>802</v>
      </c>
      <c r="D3321" s="132">
        <v>3845640.325246175</v>
      </c>
      <c r="F3321" s="132">
        <v>53133.33333333333</v>
      </c>
      <c r="H3321" s="132">
        <v>3792506.991912842</v>
      </c>
      <c r="I3321" s="132">
        <v>-0.0001</v>
      </c>
      <c r="J3321" s="132">
        <v>-0.0001</v>
      </c>
    </row>
    <row r="3322" spans="1:8" ht="12.75">
      <c r="A3322" s="131">
        <v>38375.22357638889</v>
      </c>
      <c r="C3322" s="155" t="s">
        <v>803</v>
      </c>
      <c r="D3322" s="132">
        <v>80439.3021100175</v>
      </c>
      <c r="F3322" s="132">
        <v>3023.794525647094</v>
      </c>
      <c r="H3322" s="132">
        <v>80439.3021100175</v>
      </c>
    </row>
    <row r="3324" spans="3:8" ht="12.75">
      <c r="C3324" s="155" t="s">
        <v>804</v>
      </c>
      <c r="D3324" s="132">
        <v>2.091701129248697</v>
      </c>
      <c r="F3324" s="132">
        <v>5.690955819912975</v>
      </c>
      <c r="H3324" s="132">
        <v>2.1210060332531118</v>
      </c>
    </row>
    <row r="3325" spans="1:10" ht="12.75">
      <c r="A3325" s="149" t="s">
        <v>793</v>
      </c>
      <c r="C3325" s="150" t="s">
        <v>794</v>
      </c>
      <c r="D3325" s="150" t="s">
        <v>795</v>
      </c>
      <c r="F3325" s="150" t="s">
        <v>796</v>
      </c>
      <c r="G3325" s="150" t="s">
        <v>797</v>
      </c>
      <c r="H3325" s="150" t="s">
        <v>798</v>
      </c>
      <c r="I3325" s="151" t="s">
        <v>799</v>
      </c>
      <c r="J3325" s="150" t="s">
        <v>800</v>
      </c>
    </row>
    <row r="3326" spans="1:8" ht="12.75">
      <c r="A3326" s="152" t="s">
        <v>634</v>
      </c>
      <c r="C3326" s="153">
        <v>393.36599999992177</v>
      </c>
      <c r="D3326" s="132">
        <v>4362104.802963257</v>
      </c>
      <c r="F3326" s="132">
        <v>16100</v>
      </c>
      <c r="G3326" s="132">
        <v>14900</v>
      </c>
      <c r="H3326" s="154" t="s">
        <v>1154</v>
      </c>
    </row>
    <row r="3328" spans="4:8" ht="12.75">
      <c r="D3328" s="132">
        <v>4057449.964668274</v>
      </c>
      <c r="F3328" s="132">
        <v>18000</v>
      </c>
      <c r="G3328" s="132">
        <v>14600</v>
      </c>
      <c r="H3328" s="154" t="s">
        <v>1155</v>
      </c>
    </row>
    <row r="3330" spans="4:8" ht="12.75">
      <c r="D3330" s="132">
        <v>4219220.053024292</v>
      </c>
      <c r="F3330" s="132">
        <v>17800</v>
      </c>
      <c r="G3330" s="132">
        <v>14100</v>
      </c>
      <c r="H3330" s="154" t="s">
        <v>1156</v>
      </c>
    </row>
    <row r="3332" spans="1:10" ht="12.75">
      <c r="A3332" s="149" t="s">
        <v>801</v>
      </c>
      <c r="C3332" s="155" t="s">
        <v>802</v>
      </c>
      <c r="D3332" s="132">
        <v>4212924.940218608</v>
      </c>
      <c r="F3332" s="132">
        <v>17300</v>
      </c>
      <c r="G3332" s="132">
        <v>14533.333333333332</v>
      </c>
      <c r="H3332" s="132">
        <v>4197008.273551941</v>
      </c>
      <c r="I3332" s="132">
        <v>-0.0001</v>
      </c>
      <c r="J3332" s="132">
        <v>-0.0001</v>
      </c>
    </row>
    <row r="3333" spans="1:8" ht="12.75">
      <c r="A3333" s="131">
        <v>38375.224131944444</v>
      </c>
      <c r="C3333" s="155" t="s">
        <v>803</v>
      </c>
      <c r="D3333" s="132">
        <v>152424.94532740806</v>
      </c>
      <c r="F3333" s="132">
        <v>1044.030650891055</v>
      </c>
      <c r="G3333" s="132">
        <v>404.14518843273805</v>
      </c>
      <c r="H3333" s="132">
        <v>152424.94532740806</v>
      </c>
    </row>
    <row r="3335" spans="3:8" ht="12.75">
      <c r="C3335" s="155" t="s">
        <v>804</v>
      </c>
      <c r="D3335" s="132">
        <v>3.6180313556571173</v>
      </c>
      <c r="F3335" s="132">
        <v>6.03485925370552</v>
      </c>
      <c r="G3335" s="132">
        <v>2.7808155167390236</v>
      </c>
      <c r="H3335" s="132">
        <v>3.6317523195733514</v>
      </c>
    </row>
    <row r="3336" spans="1:10" ht="12.75">
      <c r="A3336" s="149" t="s">
        <v>793</v>
      </c>
      <c r="C3336" s="150" t="s">
        <v>794</v>
      </c>
      <c r="D3336" s="150" t="s">
        <v>795</v>
      </c>
      <c r="F3336" s="150" t="s">
        <v>796</v>
      </c>
      <c r="G3336" s="150" t="s">
        <v>797</v>
      </c>
      <c r="H3336" s="150" t="s">
        <v>798</v>
      </c>
      <c r="I3336" s="151" t="s">
        <v>799</v>
      </c>
      <c r="J3336" s="150" t="s">
        <v>800</v>
      </c>
    </row>
    <row r="3337" spans="1:8" ht="12.75">
      <c r="A3337" s="152" t="s">
        <v>628</v>
      </c>
      <c r="C3337" s="153">
        <v>396.15199999976903</v>
      </c>
      <c r="D3337" s="132">
        <v>3684547.2042999268</v>
      </c>
      <c r="F3337" s="132">
        <v>110000</v>
      </c>
      <c r="G3337" s="132">
        <v>109300</v>
      </c>
      <c r="H3337" s="154" t="s">
        <v>1157</v>
      </c>
    </row>
    <row r="3339" spans="4:8" ht="12.75">
      <c r="D3339" s="132">
        <v>3638594.1652679443</v>
      </c>
      <c r="F3339" s="132">
        <v>110000</v>
      </c>
      <c r="G3339" s="132">
        <v>109100</v>
      </c>
      <c r="H3339" s="154" t="s">
        <v>1158</v>
      </c>
    </row>
    <row r="3341" spans="4:8" ht="12.75">
      <c r="D3341" s="132">
        <v>3588095.284339905</v>
      </c>
      <c r="F3341" s="132">
        <v>110700</v>
      </c>
      <c r="G3341" s="132">
        <v>109900</v>
      </c>
      <c r="H3341" s="154" t="s">
        <v>1159</v>
      </c>
    </row>
    <row r="3343" spans="1:10" ht="12.75">
      <c r="A3343" s="149" t="s">
        <v>801</v>
      </c>
      <c r="C3343" s="155" t="s">
        <v>802</v>
      </c>
      <c r="D3343" s="132">
        <v>3637078.8846359253</v>
      </c>
      <c r="F3343" s="132">
        <v>110233.33333333334</v>
      </c>
      <c r="G3343" s="132">
        <v>109433.33333333334</v>
      </c>
      <c r="H3343" s="132">
        <v>3527241.270684281</v>
      </c>
      <c r="I3343" s="132">
        <v>-0.0001</v>
      </c>
      <c r="J3343" s="132">
        <v>-0.0001</v>
      </c>
    </row>
    <row r="3344" spans="1:8" ht="12.75">
      <c r="A3344" s="131">
        <v>38375.224710648145</v>
      </c>
      <c r="C3344" s="155" t="s">
        <v>803</v>
      </c>
      <c r="D3344" s="132">
        <v>48243.81071743815</v>
      </c>
      <c r="F3344" s="132">
        <v>404.14518843273805</v>
      </c>
      <c r="G3344" s="132">
        <v>416.33319989322655</v>
      </c>
      <c r="H3344" s="132">
        <v>48243.81071743815</v>
      </c>
    </row>
    <row r="3346" spans="3:8" ht="12.75">
      <c r="C3346" s="155" t="s">
        <v>804</v>
      </c>
      <c r="D3346" s="132">
        <v>1.326443892136461</v>
      </c>
      <c r="F3346" s="132">
        <v>0.3666270230717309</v>
      </c>
      <c r="G3346" s="132">
        <v>0.38044459326216257</v>
      </c>
      <c r="H3346" s="132">
        <v>1.3677490995130852</v>
      </c>
    </row>
    <row r="3347" spans="1:10" ht="12.75">
      <c r="A3347" s="149" t="s">
        <v>793</v>
      </c>
      <c r="C3347" s="150" t="s">
        <v>794</v>
      </c>
      <c r="D3347" s="150" t="s">
        <v>795</v>
      </c>
      <c r="F3347" s="150" t="s">
        <v>796</v>
      </c>
      <c r="G3347" s="150" t="s">
        <v>797</v>
      </c>
      <c r="H3347" s="150" t="s">
        <v>798</v>
      </c>
      <c r="I3347" s="151" t="s">
        <v>799</v>
      </c>
      <c r="J3347" s="150" t="s">
        <v>800</v>
      </c>
    </row>
    <row r="3348" spans="1:8" ht="12.75">
      <c r="A3348" s="152" t="s">
        <v>635</v>
      </c>
      <c r="C3348" s="153">
        <v>589.5920000001788</v>
      </c>
      <c r="D3348" s="132">
        <v>561961.5556201935</v>
      </c>
      <c r="F3348" s="132">
        <v>4620</v>
      </c>
      <c r="G3348" s="132">
        <v>3990.0000000037253</v>
      </c>
      <c r="H3348" s="154" t="s">
        <v>1160</v>
      </c>
    </row>
    <row r="3350" spans="4:8" ht="12.75">
      <c r="D3350" s="132">
        <v>586748.7732849121</v>
      </c>
      <c r="F3350" s="132">
        <v>4550</v>
      </c>
      <c r="G3350" s="132">
        <v>4050</v>
      </c>
      <c r="H3350" s="154" t="s">
        <v>1161</v>
      </c>
    </row>
    <row r="3352" spans="4:8" ht="12.75">
      <c r="D3352" s="132">
        <v>536414.1011486053</v>
      </c>
      <c r="F3352" s="132">
        <v>4520</v>
      </c>
      <c r="G3352" s="132">
        <v>3950</v>
      </c>
      <c r="H3352" s="154" t="s">
        <v>1162</v>
      </c>
    </row>
    <row r="3354" spans="1:10" ht="12.75">
      <c r="A3354" s="149" t="s">
        <v>801</v>
      </c>
      <c r="C3354" s="155" t="s">
        <v>802</v>
      </c>
      <c r="D3354" s="132">
        <v>561708.1433512369</v>
      </c>
      <c r="F3354" s="132">
        <v>4563.333333333333</v>
      </c>
      <c r="G3354" s="132">
        <v>3996.6666666679084</v>
      </c>
      <c r="H3354" s="132">
        <v>557428.1433512364</v>
      </c>
      <c r="I3354" s="132">
        <v>-0.0001</v>
      </c>
      <c r="J3354" s="132">
        <v>-0.0001</v>
      </c>
    </row>
    <row r="3355" spans="1:8" ht="12.75">
      <c r="A3355" s="131">
        <v>38375.2253125</v>
      </c>
      <c r="C3355" s="155" t="s">
        <v>803</v>
      </c>
      <c r="D3355" s="132">
        <v>25168.2929119346</v>
      </c>
      <c r="F3355" s="132">
        <v>51.31601439446884</v>
      </c>
      <c r="G3355" s="132">
        <v>50.33222956821903</v>
      </c>
      <c r="H3355" s="132">
        <v>25168.2929119346</v>
      </c>
    </row>
    <row r="3357" spans="3:8" ht="12.75">
      <c r="C3357" s="155" t="s">
        <v>804</v>
      </c>
      <c r="D3357" s="132">
        <v>4.4806708269844036</v>
      </c>
      <c r="F3357" s="132">
        <v>1.1245291686150953</v>
      </c>
      <c r="G3357" s="132">
        <v>1.2593552018733127</v>
      </c>
      <c r="H3357" s="132">
        <v>4.515073953859561</v>
      </c>
    </row>
    <row r="3358" spans="1:10" ht="12.75">
      <c r="A3358" s="149" t="s">
        <v>793</v>
      </c>
      <c r="C3358" s="150" t="s">
        <v>794</v>
      </c>
      <c r="D3358" s="150" t="s">
        <v>795</v>
      </c>
      <c r="F3358" s="150" t="s">
        <v>796</v>
      </c>
      <c r="G3358" s="150" t="s">
        <v>797</v>
      </c>
      <c r="H3358" s="150" t="s">
        <v>798</v>
      </c>
      <c r="I3358" s="151" t="s">
        <v>799</v>
      </c>
      <c r="J3358" s="150" t="s">
        <v>800</v>
      </c>
    </row>
    <row r="3359" spans="1:8" ht="12.75">
      <c r="A3359" s="152" t="s">
        <v>636</v>
      </c>
      <c r="C3359" s="153">
        <v>766.4900000002235</v>
      </c>
      <c r="D3359" s="132">
        <v>3563.29572962597</v>
      </c>
      <c r="F3359" s="132">
        <v>1907.9999999981374</v>
      </c>
      <c r="G3359" s="132">
        <v>1853</v>
      </c>
      <c r="H3359" s="154" t="s">
        <v>1163</v>
      </c>
    </row>
    <row r="3361" spans="4:8" ht="12.75">
      <c r="D3361" s="132">
        <v>3649.269982047379</v>
      </c>
      <c r="F3361" s="132">
        <v>1729</v>
      </c>
      <c r="G3361" s="132">
        <v>2019</v>
      </c>
      <c r="H3361" s="154" t="s">
        <v>1164</v>
      </c>
    </row>
    <row r="3363" spans="4:8" ht="12.75">
      <c r="D3363" s="132">
        <v>3793.256459977478</v>
      </c>
      <c r="F3363" s="132">
        <v>1809</v>
      </c>
      <c r="G3363" s="132">
        <v>1815</v>
      </c>
      <c r="H3363" s="154" t="s">
        <v>1165</v>
      </c>
    </row>
    <row r="3365" spans="1:10" ht="12.75">
      <c r="A3365" s="149" t="s">
        <v>801</v>
      </c>
      <c r="C3365" s="155" t="s">
        <v>802</v>
      </c>
      <c r="D3365" s="132">
        <v>3668.6073905502753</v>
      </c>
      <c r="F3365" s="132">
        <v>1815.3333333327123</v>
      </c>
      <c r="G3365" s="132">
        <v>1895.6666666666665</v>
      </c>
      <c r="H3365" s="132">
        <v>1811.5399108757774</v>
      </c>
      <c r="I3365" s="132">
        <v>-0.0001</v>
      </c>
      <c r="J3365" s="132">
        <v>-0.0001</v>
      </c>
    </row>
    <row r="3366" spans="1:8" ht="12.75">
      <c r="A3366" s="131">
        <v>38375.22591435185</v>
      </c>
      <c r="C3366" s="155" t="s">
        <v>803</v>
      </c>
      <c r="D3366" s="132">
        <v>116.19352779589127</v>
      </c>
      <c r="F3366" s="132">
        <v>89.66790581451579</v>
      </c>
      <c r="G3366" s="132">
        <v>108.48655830716234</v>
      </c>
      <c r="H3366" s="132">
        <v>116.19352779589127</v>
      </c>
    </row>
    <row r="3368" spans="3:8" ht="12.75">
      <c r="C3368" s="155" t="s">
        <v>804</v>
      </c>
      <c r="D3368" s="132">
        <v>3.1672380123091552</v>
      </c>
      <c r="F3368" s="132">
        <v>4.939473328013947</v>
      </c>
      <c r="G3368" s="132">
        <v>5.722871020247708</v>
      </c>
      <c r="H3368" s="132">
        <v>6.414074959006465</v>
      </c>
    </row>
    <row r="3369" spans="1:16" ht="12.75">
      <c r="A3369" s="143" t="s">
        <v>784</v>
      </c>
      <c r="B3369" s="138" t="s">
        <v>1166</v>
      </c>
      <c r="D3369" s="143" t="s">
        <v>785</v>
      </c>
      <c r="E3369" s="138" t="s">
        <v>786</v>
      </c>
      <c r="F3369" s="139" t="s">
        <v>837</v>
      </c>
      <c r="G3369" s="144" t="s">
        <v>788</v>
      </c>
      <c r="H3369" s="145">
        <v>2</v>
      </c>
      <c r="I3369" s="146" t="s">
        <v>789</v>
      </c>
      <c r="J3369" s="145">
        <v>12</v>
      </c>
      <c r="K3369" s="144" t="s">
        <v>790</v>
      </c>
      <c r="L3369" s="147">
        <v>1</v>
      </c>
      <c r="M3369" s="144" t="s">
        <v>791</v>
      </c>
      <c r="N3369" s="148">
        <v>1</v>
      </c>
      <c r="O3369" s="144" t="s">
        <v>792</v>
      </c>
      <c r="P3369" s="148">
        <v>1</v>
      </c>
    </row>
    <row r="3371" spans="1:10" ht="12.75">
      <c r="A3371" s="149" t="s">
        <v>793</v>
      </c>
      <c r="C3371" s="150" t="s">
        <v>794</v>
      </c>
      <c r="D3371" s="150" t="s">
        <v>795</v>
      </c>
      <c r="F3371" s="150" t="s">
        <v>796</v>
      </c>
      <c r="G3371" s="150" t="s">
        <v>797</v>
      </c>
      <c r="H3371" s="150" t="s">
        <v>798</v>
      </c>
      <c r="I3371" s="151" t="s">
        <v>799</v>
      </c>
      <c r="J3371" s="150" t="s">
        <v>800</v>
      </c>
    </row>
    <row r="3372" spans="1:8" ht="12.75">
      <c r="A3372" s="152" t="s">
        <v>765</v>
      </c>
      <c r="C3372" s="153">
        <v>178.2290000000503</v>
      </c>
      <c r="D3372" s="132">
        <v>617.2691570911556</v>
      </c>
      <c r="F3372" s="132">
        <v>558</v>
      </c>
      <c r="G3372" s="132">
        <v>561</v>
      </c>
      <c r="H3372" s="154" t="s">
        <v>1167</v>
      </c>
    </row>
    <row r="3374" spans="4:8" ht="12.75">
      <c r="D3374" s="132">
        <v>569.5</v>
      </c>
      <c r="F3374" s="132">
        <v>586</v>
      </c>
      <c r="G3374" s="132">
        <v>620</v>
      </c>
      <c r="H3374" s="154" t="s">
        <v>1168</v>
      </c>
    </row>
    <row r="3376" spans="4:8" ht="12.75">
      <c r="D3376" s="132">
        <v>628.4621155923232</v>
      </c>
      <c r="F3376" s="132">
        <v>574</v>
      </c>
      <c r="G3376" s="132">
        <v>584</v>
      </c>
      <c r="H3376" s="154" t="s">
        <v>1169</v>
      </c>
    </row>
    <row r="3378" spans="1:8" ht="12.75">
      <c r="A3378" s="149" t="s">
        <v>801</v>
      </c>
      <c r="C3378" s="155" t="s">
        <v>802</v>
      </c>
      <c r="D3378" s="132">
        <v>605.0770908944929</v>
      </c>
      <c r="F3378" s="132">
        <v>572.6666666666666</v>
      </c>
      <c r="G3378" s="132">
        <v>588.3333333333334</v>
      </c>
      <c r="H3378" s="132">
        <v>23.46453050801954</v>
      </c>
    </row>
    <row r="3379" spans="1:8" ht="12.75">
      <c r="A3379" s="131">
        <v>38375.22824074074</v>
      </c>
      <c r="C3379" s="155" t="s">
        <v>803</v>
      </c>
      <c r="D3379" s="132">
        <v>31.31481482283485</v>
      </c>
      <c r="F3379" s="132">
        <v>14.047538337136984</v>
      </c>
      <c r="G3379" s="132">
        <v>29.737742572921256</v>
      </c>
      <c r="H3379" s="132">
        <v>31.31481482283485</v>
      </c>
    </row>
    <row r="3381" spans="3:8" ht="12.75">
      <c r="C3381" s="155" t="s">
        <v>804</v>
      </c>
      <c r="D3381" s="132">
        <v>5.175342992500638</v>
      </c>
      <c r="F3381" s="132">
        <v>2.4530043662055276</v>
      </c>
      <c r="G3381" s="132">
        <v>5.0545738084285405</v>
      </c>
      <c r="H3381" s="132">
        <v>133.4559615933176</v>
      </c>
    </row>
    <row r="3382" spans="1:10" ht="12.75">
      <c r="A3382" s="149" t="s">
        <v>793</v>
      </c>
      <c r="C3382" s="150" t="s">
        <v>794</v>
      </c>
      <c r="D3382" s="150" t="s">
        <v>795</v>
      </c>
      <c r="F3382" s="150" t="s">
        <v>796</v>
      </c>
      <c r="G3382" s="150" t="s">
        <v>797</v>
      </c>
      <c r="H3382" s="150" t="s">
        <v>798</v>
      </c>
      <c r="I3382" s="151" t="s">
        <v>799</v>
      </c>
      <c r="J3382" s="150" t="s">
        <v>800</v>
      </c>
    </row>
    <row r="3383" spans="1:8" ht="12.75">
      <c r="A3383" s="152" t="s">
        <v>629</v>
      </c>
      <c r="C3383" s="153">
        <v>212.41200000001118</v>
      </c>
      <c r="D3383" s="132">
        <v>488569.7454228401</v>
      </c>
      <c r="F3383" s="132">
        <v>4580</v>
      </c>
      <c r="G3383" s="132">
        <v>3790.0000000037253</v>
      </c>
      <c r="H3383" s="154" t="s">
        <v>1170</v>
      </c>
    </row>
    <row r="3385" spans="4:8" ht="12.75">
      <c r="D3385" s="132">
        <v>477859.2846083641</v>
      </c>
      <c r="F3385" s="132">
        <v>4580</v>
      </c>
      <c r="G3385" s="132">
        <v>3790.0000000037253</v>
      </c>
      <c r="H3385" s="154" t="s">
        <v>1171</v>
      </c>
    </row>
    <row r="3387" spans="4:8" ht="12.75">
      <c r="D3387" s="132">
        <v>458076.8308353424</v>
      </c>
      <c r="F3387" s="132">
        <v>4580</v>
      </c>
      <c r="G3387" s="132">
        <v>3790.0000000037253</v>
      </c>
      <c r="H3387" s="154" t="s">
        <v>1172</v>
      </c>
    </row>
    <row r="3389" spans="1:10" ht="12.75">
      <c r="A3389" s="149" t="s">
        <v>801</v>
      </c>
      <c r="C3389" s="155" t="s">
        <v>802</v>
      </c>
      <c r="D3389" s="132">
        <v>474835.2869555155</v>
      </c>
      <c r="F3389" s="132">
        <v>4580</v>
      </c>
      <c r="G3389" s="132">
        <v>3790.0000000037253</v>
      </c>
      <c r="H3389" s="132">
        <v>470632.1420791887</v>
      </c>
      <c r="I3389" s="132">
        <v>-0.0001</v>
      </c>
      <c r="J3389" s="132">
        <v>-0.0001</v>
      </c>
    </row>
    <row r="3390" spans="1:8" ht="12.75">
      <c r="A3390" s="131">
        <v>38375.228738425925</v>
      </c>
      <c r="C3390" s="155" t="s">
        <v>803</v>
      </c>
      <c r="D3390" s="132">
        <v>15469.740830519351</v>
      </c>
      <c r="G3390" s="132">
        <v>5.638186222554939E-05</v>
      </c>
      <c r="H3390" s="132">
        <v>15469.740830519351</v>
      </c>
    </row>
    <row r="3392" spans="3:8" ht="12.75">
      <c r="C3392" s="155" t="s">
        <v>804</v>
      </c>
      <c r="D3392" s="132">
        <v>3.257917272683363</v>
      </c>
      <c r="F3392" s="132">
        <v>0</v>
      </c>
      <c r="G3392" s="132">
        <v>1.4876480798283368E-06</v>
      </c>
      <c r="H3392" s="132">
        <v>3.2870132418444986</v>
      </c>
    </row>
    <row r="3393" spans="1:10" ht="12.75">
      <c r="A3393" s="149" t="s">
        <v>793</v>
      </c>
      <c r="C3393" s="150" t="s">
        <v>794</v>
      </c>
      <c r="D3393" s="150" t="s">
        <v>795</v>
      </c>
      <c r="F3393" s="150" t="s">
        <v>796</v>
      </c>
      <c r="G3393" s="150" t="s">
        <v>797</v>
      </c>
      <c r="H3393" s="150" t="s">
        <v>798</v>
      </c>
      <c r="I3393" s="151" t="s">
        <v>799</v>
      </c>
      <c r="J3393" s="150" t="s">
        <v>800</v>
      </c>
    </row>
    <row r="3394" spans="1:8" ht="12.75">
      <c r="A3394" s="152" t="s">
        <v>629</v>
      </c>
      <c r="C3394" s="153">
        <v>251.61100000003353</v>
      </c>
      <c r="D3394" s="132">
        <v>4772264.532157898</v>
      </c>
      <c r="F3394" s="132">
        <v>34400</v>
      </c>
      <c r="G3394" s="132">
        <v>29600</v>
      </c>
      <c r="H3394" s="154" t="s">
        <v>1173</v>
      </c>
    </row>
    <row r="3396" spans="4:8" ht="12.75">
      <c r="D3396" s="132">
        <v>4873589.776977539</v>
      </c>
      <c r="F3396" s="132">
        <v>33700</v>
      </c>
      <c r="G3396" s="132">
        <v>29000</v>
      </c>
      <c r="H3396" s="154" t="s">
        <v>1174</v>
      </c>
    </row>
    <row r="3398" spans="4:8" ht="12.75">
      <c r="D3398" s="132">
        <v>4743520.31010437</v>
      </c>
      <c r="F3398" s="132">
        <v>34700</v>
      </c>
      <c r="G3398" s="132">
        <v>28900</v>
      </c>
      <c r="H3398" s="154" t="s">
        <v>1175</v>
      </c>
    </row>
    <row r="3400" spans="1:10" ht="12.75">
      <c r="A3400" s="149" t="s">
        <v>801</v>
      </c>
      <c r="C3400" s="155" t="s">
        <v>802</v>
      </c>
      <c r="D3400" s="132">
        <v>4796458.206413269</v>
      </c>
      <c r="F3400" s="132">
        <v>34266.666666666664</v>
      </c>
      <c r="G3400" s="132">
        <v>29166.666666666664</v>
      </c>
      <c r="H3400" s="132">
        <v>4764766.676657884</v>
      </c>
      <c r="I3400" s="132">
        <v>-0.0001</v>
      </c>
      <c r="J3400" s="132">
        <v>-0.0001</v>
      </c>
    </row>
    <row r="3401" spans="1:8" ht="12.75">
      <c r="A3401" s="131">
        <v>38375.229317129626</v>
      </c>
      <c r="C3401" s="155" t="s">
        <v>803</v>
      </c>
      <c r="D3401" s="132">
        <v>68326.54651490395</v>
      </c>
      <c r="F3401" s="132">
        <v>513.1601439446883</v>
      </c>
      <c r="G3401" s="132">
        <v>378.5938897200183</v>
      </c>
      <c r="H3401" s="132">
        <v>68326.54651490395</v>
      </c>
    </row>
    <row r="3403" spans="3:8" ht="12.75">
      <c r="C3403" s="155" t="s">
        <v>804</v>
      </c>
      <c r="D3403" s="132">
        <v>1.424520835468671</v>
      </c>
      <c r="F3403" s="132">
        <v>1.4975490582043438</v>
      </c>
      <c r="G3403" s="132">
        <v>1.298036193325777</v>
      </c>
      <c r="H3403" s="132">
        <v>1.4339956424231406</v>
      </c>
    </row>
    <row r="3404" spans="1:10" ht="12.75">
      <c r="A3404" s="149" t="s">
        <v>793</v>
      </c>
      <c r="C3404" s="150" t="s">
        <v>794</v>
      </c>
      <c r="D3404" s="150" t="s">
        <v>795</v>
      </c>
      <c r="F3404" s="150" t="s">
        <v>796</v>
      </c>
      <c r="G3404" s="150" t="s">
        <v>797</v>
      </c>
      <c r="H3404" s="150" t="s">
        <v>798</v>
      </c>
      <c r="I3404" s="151" t="s">
        <v>799</v>
      </c>
      <c r="J3404" s="150" t="s">
        <v>800</v>
      </c>
    </row>
    <row r="3405" spans="1:8" ht="12.75">
      <c r="A3405" s="152" t="s">
        <v>632</v>
      </c>
      <c r="C3405" s="153">
        <v>257.6099999998696</v>
      </c>
      <c r="D3405" s="132">
        <v>299471.84159708023</v>
      </c>
      <c r="F3405" s="132">
        <v>14992.5</v>
      </c>
      <c r="G3405" s="132">
        <v>12964.999999985099</v>
      </c>
      <c r="H3405" s="154" t="s">
        <v>1176</v>
      </c>
    </row>
    <row r="3407" spans="4:8" ht="12.75">
      <c r="D3407" s="132">
        <v>307665.512406826</v>
      </c>
      <c r="F3407" s="132">
        <v>14572.500000014901</v>
      </c>
      <c r="G3407" s="132">
        <v>12955</v>
      </c>
      <c r="H3407" s="154" t="s">
        <v>1177</v>
      </c>
    </row>
    <row r="3409" spans="4:8" ht="12.75">
      <c r="D3409" s="132">
        <v>309456.8465051651</v>
      </c>
      <c r="F3409" s="132">
        <v>14705</v>
      </c>
      <c r="G3409" s="132">
        <v>12960.000000014901</v>
      </c>
      <c r="H3409" s="154" t="s">
        <v>1178</v>
      </c>
    </row>
    <row r="3411" spans="1:10" ht="12.75">
      <c r="A3411" s="149" t="s">
        <v>801</v>
      </c>
      <c r="C3411" s="155" t="s">
        <v>802</v>
      </c>
      <c r="D3411" s="132">
        <v>305531.40016969043</v>
      </c>
      <c r="F3411" s="132">
        <v>14756.666666671634</v>
      </c>
      <c r="G3411" s="132">
        <v>12960</v>
      </c>
      <c r="H3411" s="132">
        <v>291673.0668363546</v>
      </c>
      <c r="I3411" s="132">
        <v>-0.0001</v>
      </c>
      <c r="J3411" s="132">
        <v>-0.0001</v>
      </c>
    </row>
    <row r="3412" spans="1:8" ht="12.75">
      <c r="A3412" s="131">
        <v>38375.23006944444</v>
      </c>
      <c r="C3412" s="155" t="s">
        <v>803</v>
      </c>
      <c r="D3412" s="132">
        <v>5323.617852000707</v>
      </c>
      <c r="F3412" s="132">
        <v>214.71395699985572</v>
      </c>
      <c r="G3412" s="132">
        <v>4.999999989827475</v>
      </c>
      <c r="H3412" s="132">
        <v>5323.617852000707</v>
      </c>
    </row>
    <row r="3414" spans="3:8" ht="12.75">
      <c r="C3414" s="155" t="s">
        <v>804</v>
      </c>
      <c r="D3414" s="132">
        <v>1.7424126780566573</v>
      </c>
      <c r="F3414" s="132">
        <v>1.455030203296477</v>
      </c>
      <c r="G3414" s="132">
        <v>0.03858024683508853</v>
      </c>
      <c r="H3414" s="132">
        <v>1.8252003552277123</v>
      </c>
    </row>
    <row r="3415" spans="1:10" ht="12.75">
      <c r="A3415" s="149" t="s">
        <v>793</v>
      </c>
      <c r="C3415" s="150" t="s">
        <v>794</v>
      </c>
      <c r="D3415" s="150" t="s">
        <v>795</v>
      </c>
      <c r="F3415" s="150" t="s">
        <v>796</v>
      </c>
      <c r="G3415" s="150" t="s">
        <v>797</v>
      </c>
      <c r="H3415" s="150" t="s">
        <v>798</v>
      </c>
      <c r="I3415" s="151" t="s">
        <v>799</v>
      </c>
      <c r="J3415" s="150" t="s">
        <v>800</v>
      </c>
    </row>
    <row r="3416" spans="1:8" ht="12.75">
      <c r="A3416" s="152" t="s">
        <v>631</v>
      </c>
      <c r="C3416" s="153">
        <v>259.9399999999441</v>
      </c>
      <c r="D3416" s="132">
        <v>2322990.4803009033</v>
      </c>
      <c r="F3416" s="132">
        <v>25325</v>
      </c>
      <c r="G3416" s="132">
        <v>21800</v>
      </c>
      <c r="H3416" s="154" t="s">
        <v>1179</v>
      </c>
    </row>
    <row r="3418" spans="4:8" ht="12.75">
      <c r="D3418" s="132">
        <v>2418343.9828834534</v>
      </c>
      <c r="F3418" s="132">
        <v>25425</v>
      </c>
      <c r="G3418" s="132">
        <v>21600</v>
      </c>
      <c r="H3418" s="154" t="s">
        <v>1180</v>
      </c>
    </row>
    <row r="3420" spans="4:8" ht="12.75">
      <c r="D3420" s="132">
        <v>2435678.913734436</v>
      </c>
      <c r="F3420" s="132">
        <v>25500</v>
      </c>
      <c r="G3420" s="132">
        <v>21750</v>
      </c>
      <c r="H3420" s="154" t="s">
        <v>1181</v>
      </c>
    </row>
    <row r="3422" spans="1:10" ht="12.75">
      <c r="A3422" s="149" t="s">
        <v>801</v>
      </c>
      <c r="C3422" s="155" t="s">
        <v>802</v>
      </c>
      <c r="D3422" s="132">
        <v>2392337.7923062644</v>
      </c>
      <c r="F3422" s="132">
        <v>25416.666666666664</v>
      </c>
      <c r="G3422" s="132">
        <v>21716.666666666664</v>
      </c>
      <c r="H3422" s="132">
        <v>2368752.4387709107</v>
      </c>
      <c r="I3422" s="132">
        <v>-0.0001</v>
      </c>
      <c r="J3422" s="132">
        <v>-0.0001</v>
      </c>
    </row>
    <row r="3423" spans="1:8" ht="12.75">
      <c r="A3423" s="131">
        <v>38375.230844907404</v>
      </c>
      <c r="C3423" s="155" t="s">
        <v>803</v>
      </c>
      <c r="D3423" s="132">
        <v>60678.76250122443</v>
      </c>
      <c r="F3423" s="132">
        <v>87.79711460710615</v>
      </c>
      <c r="G3423" s="132">
        <v>104.08329997330664</v>
      </c>
      <c r="H3423" s="132">
        <v>60678.76250122443</v>
      </c>
    </row>
    <row r="3425" spans="3:8" ht="12.75">
      <c r="C3425" s="155" t="s">
        <v>804</v>
      </c>
      <c r="D3425" s="132">
        <v>2.5363793815558466</v>
      </c>
      <c r="F3425" s="132">
        <v>0.34543127058533585</v>
      </c>
      <c r="G3425" s="132">
        <v>0.4792784342592787</v>
      </c>
      <c r="H3425" s="132">
        <v>2.5616337743048065</v>
      </c>
    </row>
    <row r="3426" spans="1:10" ht="12.75">
      <c r="A3426" s="149" t="s">
        <v>793</v>
      </c>
      <c r="C3426" s="150" t="s">
        <v>794</v>
      </c>
      <c r="D3426" s="150" t="s">
        <v>795</v>
      </c>
      <c r="F3426" s="150" t="s">
        <v>796</v>
      </c>
      <c r="G3426" s="150" t="s">
        <v>797</v>
      </c>
      <c r="H3426" s="150" t="s">
        <v>798</v>
      </c>
      <c r="I3426" s="151" t="s">
        <v>799</v>
      </c>
      <c r="J3426" s="150" t="s">
        <v>800</v>
      </c>
    </row>
    <row r="3427" spans="1:8" ht="12.75">
      <c r="A3427" s="152" t="s">
        <v>633</v>
      </c>
      <c r="C3427" s="153">
        <v>285.2129999999888</v>
      </c>
      <c r="D3427" s="132">
        <v>2108641.768016815</v>
      </c>
      <c r="F3427" s="132">
        <v>18850</v>
      </c>
      <c r="G3427" s="132">
        <v>15375</v>
      </c>
      <c r="H3427" s="154" t="s">
        <v>1182</v>
      </c>
    </row>
    <row r="3429" spans="4:8" ht="12.75">
      <c r="D3429" s="132">
        <v>2082927.8468818665</v>
      </c>
      <c r="F3429" s="132">
        <v>17750</v>
      </c>
      <c r="G3429" s="132">
        <v>15625</v>
      </c>
      <c r="H3429" s="154" t="s">
        <v>1183</v>
      </c>
    </row>
    <row r="3431" spans="4:8" ht="12.75">
      <c r="D3431" s="132">
        <v>2010052.7115898132</v>
      </c>
      <c r="F3431" s="132">
        <v>18025</v>
      </c>
      <c r="G3431" s="132">
        <v>15300</v>
      </c>
      <c r="H3431" s="154" t="s">
        <v>1184</v>
      </c>
    </row>
    <row r="3433" spans="1:10" ht="12.75">
      <c r="A3433" s="149" t="s">
        <v>801</v>
      </c>
      <c r="C3433" s="155" t="s">
        <v>802</v>
      </c>
      <c r="D3433" s="132">
        <v>2067207.4421628318</v>
      </c>
      <c r="F3433" s="132">
        <v>18208.333333333332</v>
      </c>
      <c r="G3433" s="132">
        <v>15433.333333333332</v>
      </c>
      <c r="H3433" s="132">
        <v>2050533.2825840549</v>
      </c>
      <c r="I3433" s="132">
        <v>-0.0001</v>
      </c>
      <c r="J3433" s="132">
        <v>-0.0001</v>
      </c>
    </row>
    <row r="3434" spans="1:8" ht="12.75">
      <c r="A3434" s="131">
        <v>38375.23163194444</v>
      </c>
      <c r="C3434" s="155" t="s">
        <v>803</v>
      </c>
      <c r="D3434" s="132">
        <v>51139.992717930654</v>
      </c>
      <c r="F3434" s="132">
        <v>572.4581498531865</v>
      </c>
      <c r="G3434" s="132">
        <v>170.17148213885113</v>
      </c>
      <c r="H3434" s="132">
        <v>51139.992717930654</v>
      </c>
    </row>
    <row r="3436" spans="3:8" ht="12.75">
      <c r="C3436" s="155" t="s">
        <v>804</v>
      </c>
      <c r="D3436" s="132">
        <v>2.4738684504940176</v>
      </c>
      <c r="F3436" s="132">
        <v>3.1439349191021693</v>
      </c>
      <c r="G3436" s="132">
        <v>1.102622994420202</v>
      </c>
      <c r="H3436" s="132">
        <v>2.49398501123009</v>
      </c>
    </row>
    <row r="3437" spans="1:10" ht="12.75">
      <c r="A3437" s="149" t="s">
        <v>793</v>
      </c>
      <c r="C3437" s="150" t="s">
        <v>794</v>
      </c>
      <c r="D3437" s="150" t="s">
        <v>795</v>
      </c>
      <c r="F3437" s="150" t="s">
        <v>796</v>
      </c>
      <c r="G3437" s="150" t="s">
        <v>797</v>
      </c>
      <c r="H3437" s="150" t="s">
        <v>798</v>
      </c>
      <c r="I3437" s="151" t="s">
        <v>799</v>
      </c>
      <c r="J3437" s="150" t="s">
        <v>800</v>
      </c>
    </row>
    <row r="3438" spans="1:8" ht="12.75">
      <c r="A3438" s="152" t="s">
        <v>629</v>
      </c>
      <c r="C3438" s="153">
        <v>288.1579999998212</v>
      </c>
      <c r="D3438" s="132">
        <v>479889.9141612053</v>
      </c>
      <c r="F3438" s="132">
        <v>5260</v>
      </c>
      <c r="G3438" s="132">
        <v>4730</v>
      </c>
      <c r="H3438" s="154" t="s">
        <v>1185</v>
      </c>
    </row>
    <row r="3440" spans="4:8" ht="12.75">
      <c r="D3440" s="132">
        <v>474968.6260485649</v>
      </c>
      <c r="F3440" s="132">
        <v>5260</v>
      </c>
      <c r="G3440" s="132">
        <v>4730</v>
      </c>
      <c r="H3440" s="154" t="s">
        <v>1186</v>
      </c>
    </row>
    <row r="3442" spans="4:8" ht="12.75">
      <c r="D3442" s="132">
        <v>470826.8378429413</v>
      </c>
      <c r="F3442" s="132">
        <v>5260</v>
      </c>
      <c r="G3442" s="132">
        <v>4730</v>
      </c>
      <c r="H3442" s="154" t="s">
        <v>962</v>
      </c>
    </row>
    <row r="3444" spans="1:10" ht="12.75">
      <c r="A3444" s="149" t="s">
        <v>801</v>
      </c>
      <c r="C3444" s="155" t="s">
        <v>802</v>
      </c>
      <c r="D3444" s="132">
        <v>475228.45935090387</v>
      </c>
      <c r="F3444" s="132">
        <v>5260</v>
      </c>
      <c r="G3444" s="132">
        <v>4730</v>
      </c>
      <c r="H3444" s="132">
        <v>470237.5633332048</v>
      </c>
      <c r="I3444" s="132">
        <v>-0.0001</v>
      </c>
      <c r="J3444" s="132">
        <v>-0.0001</v>
      </c>
    </row>
    <row r="3445" spans="1:8" ht="12.75">
      <c r="A3445" s="131">
        <v>38375.232152777775</v>
      </c>
      <c r="C3445" s="155" t="s">
        <v>803</v>
      </c>
      <c r="D3445" s="132">
        <v>4537.121675297934</v>
      </c>
      <c r="H3445" s="132">
        <v>4537.121675297934</v>
      </c>
    </row>
    <row r="3447" spans="3:8" ht="12.75">
      <c r="C3447" s="155" t="s">
        <v>804</v>
      </c>
      <c r="D3447" s="132">
        <v>0.9547243196451266</v>
      </c>
      <c r="F3447" s="132">
        <v>0</v>
      </c>
      <c r="G3447" s="132">
        <v>0</v>
      </c>
      <c r="H3447" s="132">
        <v>0.9648573463883371</v>
      </c>
    </row>
    <row r="3448" spans="1:10" ht="12.75">
      <c r="A3448" s="149" t="s">
        <v>793</v>
      </c>
      <c r="C3448" s="150" t="s">
        <v>794</v>
      </c>
      <c r="D3448" s="150" t="s">
        <v>795</v>
      </c>
      <c r="F3448" s="150" t="s">
        <v>796</v>
      </c>
      <c r="G3448" s="150" t="s">
        <v>797</v>
      </c>
      <c r="H3448" s="150" t="s">
        <v>798</v>
      </c>
      <c r="I3448" s="151" t="s">
        <v>799</v>
      </c>
      <c r="J3448" s="150" t="s">
        <v>800</v>
      </c>
    </row>
    <row r="3449" spans="1:8" ht="12.75">
      <c r="A3449" s="152" t="s">
        <v>630</v>
      </c>
      <c r="C3449" s="153">
        <v>334.94100000010803</v>
      </c>
      <c r="D3449" s="132">
        <v>149550.55602025986</v>
      </c>
      <c r="F3449" s="132">
        <v>33500</v>
      </c>
      <c r="H3449" s="154" t="s">
        <v>963</v>
      </c>
    </row>
    <row r="3451" spans="4:8" ht="12.75">
      <c r="D3451" s="132">
        <v>149059.31967139244</v>
      </c>
      <c r="F3451" s="132">
        <v>33600</v>
      </c>
      <c r="H3451" s="154" t="s">
        <v>964</v>
      </c>
    </row>
    <row r="3453" spans="4:8" ht="12.75">
      <c r="D3453" s="132">
        <v>144318.98178172112</v>
      </c>
      <c r="F3453" s="132">
        <v>33900</v>
      </c>
      <c r="H3453" s="154" t="s">
        <v>965</v>
      </c>
    </row>
    <row r="3455" spans="1:10" ht="12.75">
      <c r="A3455" s="149" t="s">
        <v>801</v>
      </c>
      <c r="C3455" s="155" t="s">
        <v>802</v>
      </c>
      <c r="D3455" s="132">
        <v>147642.95249112448</v>
      </c>
      <c r="F3455" s="132">
        <v>33666.666666666664</v>
      </c>
      <c r="H3455" s="132">
        <v>113976.2858244578</v>
      </c>
      <c r="I3455" s="132">
        <v>-0.0001</v>
      </c>
      <c r="J3455" s="132">
        <v>-0.0001</v>
      </c>
    </row>
    <row r="3456" spans="1:8" ht="12.75">
      <c r="A3456" s="131">
        <v>38375.23269675926</v>
      </c>
      <c r="C3456" s="155" t="s">
        <v>803</v>
      </c>
      <c r="D3456" s="132">
        <v>2889.1026713044557</v>
      </c>
      <c r="F3456" s="132">
        <v>208.16659994661327</v>
      </c>
      <c r="H3456" s="132">
        <v>2889.1026713044557</v>
      </c>
    </row>
    <row r="3458" spans="3:8" ht="12.75">
      <c r="C3458" s="155" t="s">
        <v>804</v>
      </c>
      <c r="D3458" s="132">
        <v>1.9568171880592362</v>
      </c>
      <c r="F3458" s="132">
        <v>0.618316633504792</v>
      </c>
      <c r="H3458" s="132">
        <v>2.5348278814368013</v>
      </c>
    </row>
    <row r="3459" spans="1:10" ht="12.75">
      <c r="A3459" s="149" t="s">
        <v>793</v>
      </c>
      <c r="C3459" s="150" t="s">
        <v>794</v>
      </c>
      <c r="D3459" s="150" t="s">
        <v>795</v>
      </c>
      <c r="F3459" s="150" t="s">
        <v>796</v>
      </c>
      <c r="G3459" s="150" t="s">
        <v>797</v>
      </c>
      <c r="H3459" s="150" t="s">
        <v>798</v>
      </c>
      <c r="I3459" s="151" t="s">
        <v>799</v>
      </c>
      <c r="J3459" s="150" t="s">
        <v>800</v>
      </c>
    </row>
    <row r="3460" spans="1:8" ht="12.75">
      <c r="A3460" s="152" t="s">
        <v>634</v>
      </c>
      <c r="C3460" s="153">
        <v>393.36599999992177</v>
      </c>
      <c r="D3460" s="132">
        <v>4562007.95249939</v>
      </c>
      <c r="F3460" s="132">
        <v>18100</v>
      </c>
      <c r="G3460" s="132">
        <v>15400</v>
      </c>
      <c r="H3460" s="154" t="s">
        <v>966</v>
      </c>
    </row>
    <row r="3462" spans="4:8" ht="12.75">
      <c r="D3462" s="132">
        <v>4600918.752685547</v>
      </c>
      <c r="F3462" s="132">
        <v>18200</v>
      </c>
      <c r="G3462" s="132">
        <v>14800</v>
      </c>
      <c r="H3462" s="154" t="s">
        <v>967</v>
      </c>
    </row>
    <row r="3464" spans="4:8" ht="12.75">
      <c r="D3464" s="132">
        <v>4761936.525032043</v>
      </c>
      <c r="F3464" s="132">
        <v>18000</v>
      </c>
      <c r="G3464" s="132">
        <v>15700</v>
      </c>
      <c r="H3464" s="154" t="s">
        <v>968</v>
      </c>
    </row>
    <row r="3466" spans="1:10" ht="12.75">
      <c r="A3466" s="149" t="s">
        <v>801</v>
      </c>
      <c r="C3466" s="155" t="s">
        <v>802</v>
      </c>
      <c r="D3466" s="132">
        <v>4641621.076738994</v>
      </c>
      <c r="F3466" s="132">
        <v>18100</v>
      </c>
      <c r="G3466" s="132">
        <v>15300</v>
      </c>
      <c r="H3466" s="132">
        <v>4624921.076738994</v>
      </c>
      <c r="I3466" s="132">
        <v>-0.0001</v>
      </c>
      <c r="J3466" s="132">
        <v>-0.0001</v>
      </c>
    </row>
    <row r="3467" spans="1:8" ht="12.75">
      <c r="A3467" s="131">
        <v>38375.233252314814</v>
      </c>
      <c r="C3467" s="155" t="s">
        <v>803</v>
      </c>
      <c r="D3467" s="132">
        <v>105997.01843099174</v>
      </c>
      <c r="F3467" s="132">
        <v>100</v>
      </c>
      <c r="G3467" s="132">
        <v>458.25756949558405</v>
      </c>
      <c r="H3467" s="132">
        <v>105997.01843099174</v>
      </c>
    </row>
    <row r="3469" spans="3:8" ht="12.75">
      <c r="C3469" s="155" t="s">
        <v>804</v>
      </c>
      <c r="D3469" s="132">
        <v>2.2836206721437238</v>
      </c>
      <c r="F3469" s="132">
        <v>0.5524861878453039</v>
      </c>
      <c r="G3469" s="132">
        <v>2.995147513043033</v>
      </c>
      <c r="H3469" s="132">
        <v>2.2918665350659273</v>
      </c>
    </row>
    <row r="3470" spans="1:10" ht="12.75">
      <c r="A3470" s="149" t="s">
        <v>793</v>
      </c>
      <c r="C3470" s="150" t="s">
        <v>794</v>
      </c>
      <c r="D3470" s="150" t="s">
        <v>795</v>
      </c>
      <c r="F3470" s="150" t="s">
        <v>796</v>
      </c>
      <c r="G3470" s="150" t="s">
        <v>797</v>
      </c>
      <c r="H3470" s="150" t="s">
        <v>798</v>
      </c>
      <c r="I3470" s="151" t="s">
        <v>799</v>
      </c>
      <c r="J3470" s="150" t="s">
        <v>800</v>
      </c>
    </row>
    <row r="3471" spans="1:8" ht="12.75">
      <c r="A3471" s="152" t="s">
        <v>628</v>
      </c>
      <c r="C3471" s="153">
        <v>396.15199999976903</v>
      </c>
      <c r="D3471" s="132">
        <v>5288368.32611084</v>
      </c>
      <c r="F3471" s="132">
        <v>116900</v>
      </c>
      <c r="G3471" s="132">
        <v>112700</v>
      </c>
      <c r="H3471" s="154" t="s">
        <v>969</v>
      </c>
    </row>
    <row r="3473" spans="4:8" ht="12.75">
      <c r="D3473" s="132">
        <v>5282866.767921448</v>
      </c>
      <c r="F3473" s="132">
        <v>115200</v>
      </c>
      <c r="G3473" s="132">
        <v>111100</v>
      </c>
      <c r="H3473" s="154" t="s">
        <v>970</v>
      </c>
    </row>
    <row r="3475" spans="4:8" ht="12.75">
      <c r="D3475" s="132">
        <v>5425742.548019409</v>
      </c>
      <c r="F3475" s="132">
        <v>113500</v>
      </c>
      <c r="G3475" s="132">
        <v>113200</v>
      </c>
      <c r="H3475" s="154" t="s">
        <v>971</v>
      </c>
    </row>
    <row r="3477" spans="1:10" ht="12.75">
      <c r="A3477" s="149" t="s">
        <v>801</v>
      </c>
      <c r="C3477" s="155" t="s">
        <v>802</v>
      </c>
      <c r="D3477" s="132">
        <v>5332325.880683899</v>
      </c>
      <c r="F3477" s="132">
        <v>115200</v>
      </c>
      <c r="G3477" s="132">
        <v>112333.33333333334</v>
      </c>
      <c r="H3477" s="132">
        <v>5218543.875134949</v>
      </c>
      <c r="I3477" s="132">
        <v>-0.0001</v>
      </c>
      <c r="J3477" s="132">
        <v>-0.0001</v>
      </c>
    </row>
    <row r="3478" spans="1:8" ht="12.75">
      <c r="A3478" s="131">
        <v>38375.233819444446</v>
      </c>
      <c r="C3478" s="155" t="s">
        <v>803</v>
      </c>
      <c r="D3478" s="132">
        <v>80947.95913227214</v>
      </c>
      <c r="F3478" s="132">
        <v>1700</v>
      </c>
      <c r="G3478" s="132">
        <v>1096.9655114602888</v>
      </c>
      <c r="H3478" s="132">
        <v>80947.95913227214</v>
      </c>
    </row>
    <row r="3480" spans="3:8" ht="12.75">
      <c r="C3480" s="155" t="s">
        <v>804</v>
      </c>
      <c r="D3480" s="132">
        <v>1.518060991461575</v>
      </c>
      <c r="F3480" s="132">
        <v>1.4756944444444442</v>
      </c>
      <c r="G3480" s="132">
        <v>0.9765271615373493</v>
      </c>
      <c r="H3480" s="132">
        <v>1.5511598842345438</v>
      </c>
    </row>
    <row r="3481" spans="1:10" ht="12.75">
      <c r="A3481" s="149" t="s">
        <v>793</v>
      </c>
      <c r="C3481" s="150" t="s">
        <v>794</v>
      </c>
      <c r="D3481" s="150" t="s">
        <v>795</v>
      </c>
      <c r="F3481" s="150" t="s">
        <v>796</v>
      </c>
      <c r="G3481" s="150" t="s">
        <v>797</v>
      </c>
      <c r="H3481" s="150" t="s">
        <v>798</v>
      </c>
      <c r="I3481" s="151" t="s">
        <v>799</v>
      </c>
      <c r="J3481" s="150" t="s">
        <v>800</v>
      </c>
    </row>
    <row r="3482" spans="1:8" ht="12.75">
      <c r="A3482" s="152" t="s">
        <v>635</v>
      </c>
      <c r="C3482" s="153">
        <v>589.5920000001788</v>
      </c>
      <c r="D3482" s="132">
        <v>235550.11822891235</v>
      </c>
      <c r="F3482" s="132">
        <v>3060</v>
      </c>
      <c r="G3482" s="132">
        <v>2790</v>
      </c>
      <c r="H3482" s="154" t="s">
        <v>972</v>
      </c>
    </row>
    <row r="3484" spans="4:8" ht="12.75">
      <c r="D3484" s="132">
        <v>234602.85752034187</v>
      </c>
      <c r="F3484" s="132">
        <v>2980</v>
      </c>
      <c r="G3484" s="132">
        <v>2810</v>
      </c>
      <c r="H3484" s="154" t="s">
        <v>973</v>
      </c>
    </row>
    <row r="3486" spans="4:8" ht="12.75">
      <c r="D3486" s="132">
        <v>225562.0408964157</v>
      </c>
      <c r="F3486" s="132">
        <v>3040</v>
      </c>
      <c r="G3486" s="132">
        <v>2780</v>
      </c>
      <c r="H3486" s="154" t="s">
        <v>974</v>
      </c>
    </row>
    <row r="3488" spans="1:10" ht="12.75">
      <c r="A3488" s="149" t="s">
        <v>801</v>
      </c>
      <c r="C3488" s="155" t="s">
        <v>802</v>
      </c>
      <c r="D3488" s="132">
        <v>231905.00554855663</v>
      </c>
      <c r="F3488" s="132">
        <v>3026.666666666667</v>
      </c>
      <c r="G3488" s="132">
        <v>2793.333333333333</v>
      </c>
      <c r="H3488" s="132">
        <v>228995.00554855663</v>
      </c>
      <c r="I3488" s="132">
        <v>-0.0001</v>
      </c>
      <c r="J3488" s="132">
        <v>-0.0001</v>
      </c>
    </row>
    <row r="3489" spans="1:8" ht="12.75">
      <c r="A3489" s="131">
        <v>38375.2344212963</v>
      </c>
      <c r="C3489" s="155" t="s">
        <v>803</v>
      </c>
      <c r="D3489" s="132">
        <v>5513.549323823718</v>
      </c>
      <c r="F3489" s="132">
        <v>41.63331998932265</v>
      </c>
      <c r="G3489" s="132">
        <v>15.275252316519468</v>
      </c>
      <c r="H3489" s="132">
        <v>5513.549323823718</v>
      </c>
    </row>
    <row r="3491" spans="3:8" ht="12.75">
      <c r="C3491" s="155" t="s">
        <v>804</v>
      </c>
      <c r="D3491" s="132">
        <v>2.3775033707365503</v>
      </c>
      <c r="F3491" s="132">
        <v>1.3755502199115415</v>
      </c>
      <c r="G3491" s="132">
        <v>0.5468467416415086</v>
      </c>
      <c r="H3491" s="132">
        <v>2.4077159720649943</v>
      </c>
    </row>
    <row r="3492" spans="1:10" ht="12.75">
      <c r="A3492" s="149" t="s">
        <v>793</v>
      </c>
      <c r="C3492" s="150" t="s">
        <v>794</v>
      </c>
      <c r="D3492" s="150" t="s">
        <v>795</v>
      </c>
      <c r="F3492" s="150" t="s">
        <v>796</v>
      </c>
      <c r="G3492" s="150" t="s">
        <v>797</v>
      </c>
      <c r="H3492" s="150" t="s">
        <v>798</v>
      </c>
      <c r="I3492" s="151" t="s">
        <v>799</v>
      </c>
      <c r="J3492" s="150" t="s">
        <v>800</v>
      </c>
    </row>
    <row r="3493" spans="1:8" ht="12.75">
      <c r="A3493" s="152" t="s">
        <v>636</v>
      </c>
      <c r="C3493" s="153">
        <v>766.4900000002235</v>
      </c>
      <c r="D3493" s="132">
        <v>2693.554749213159</v>
      </c>
      <c r="F3493" s="132">
        <v>1822</v>
      </c>
      <c r="G3493" s="132">
        <v>1694</v>
      </c>
      <c r="H3493" s="154" t="s">
        <v>975</v>
      </c>
    </row>
    <row r="3495" spans="4:8" ht="12.75">
      <c r="D3495" s="132">
        <v>2656.028442442417</v>
      </c>
      <c r="F3495" s="132">
        <v>1932.9999999981374</v>
      </c>
      <c r="G3495" s="132">
        <v>1957</v>
      </c>
      <c r="H3495" s="154" t="s">
        <v>976</v>
      </c>
    </row>
    <row r="3497" spans="4:8" ht="12.75">
      <c r="D3497" s="132">
        <v>2784.4402079321444</v>
      </c>
      <c r="F3497" s="132">
        <v>1651.0000000018626</v>
      </c>
      <c r="G3497" s="132">
        <v>1785.9999999981374</v>
      </c>
      <c r="H3497" s="154" t="s">
        <v>977</v>
      </c>
    </row>
    <row r="3499" spans="1:10" ht="12.75">
      <c r="A3499" s="149" t="s">
        <v>801</v>
      </c>
      <c r="C3499" s="155" t="s">
        <v>802</v>
      </c>
      <c r="D3499" s="132">
        <v>2711.341133195907</v>
      </c>
      <c r="F3499" s="132">
        <v>1802</v>
      </c>
      <c r="G3499" s="132">
        <v>1812.3333333327123</v>
      </c>
      <c r="H3499" s="132">
        <v>903.9728405133025</v>
      </c>
      <c r="I3499" s="132">
        <v>-0.0001</v>
      </c>
      <c r="J3499" s="132">
        <v>-0.0001</v>
      </c>
    </row>
    <row r="3500" spans="1:8" ht="12.75">
      <c r="A3500" s="131">
        <v>38375.23502314815</v>
      </c>
      <c r="C3500" s="155" t="s">
        <v>803</v>
      </c>
      <c r="D3500" s="132">
        <v>66.02773637218066</v>
      </c>
      <c r="F3500" s="132">
        <v>142.05984654178212</v>
      </c>
      <c r="G3500" s="132">
        <v>133.4628537585714</v>
      </c>
      <c r="H3500" s="132">
        <v>66.02773637218066</v>
      </c>
    </row>
    <row r="3502" spans="3:8" ht="12.75">
      <c r="C3502" s="155" t="s">
        <v>804</v>
      </c>
      <c r="D3502" s="132">
        <v>2.435242676171573</v>
      </c>
      <c r="F3502" s="132">
        <v>7.883454303095565</v>
      </c>
      <c r="G3502" s="132">
        <v>7.364144956333482</v>
      </c>
      <c r="H3502" s="132">
        <v>7.30417258273912</v>
      </c>
    </row>
    <row r="3503" spans="1:16" ht="12.75">
      <c r="A3503" s="143" t="s">
        <v>784</v>
      </c>
      <c r="B3503" s="138" t="s">
        <v>978</v>
      </c>
      <c r="D3503" s="143" t="s">
        <v>785</v>
      </c>
      <c r="E3503" s="138" t="s">
        <v>786</v>
      </c>
      <c r="F3503" s="139" t="s">
        <v>838</v>
      </c>
      <c r="G3503" s="144" t="s">
        <v>788</v>
      </c>
      <c r="H3503" s="145">
        <v>2</v>
      </c>
      <c r="I3503" s="146" t="s">
        <v>789</v>
      </c>
      <c r="J3503" s="145">
        <v>13</v>
      </c>
      <c r="K3503" s="144" t="s">
        <v>790</v>
      </c>
      <c r="L3503" s="147">
        <v>1</v>
      </c>
      <c r="M3503" s="144" t="s">
        <v>791</v>
      </c>
      <c r="N3503" s="148">
        <v>1</v>
      </c>
      <c r="O3503" s="144" t="s">
        <v>792</v>
      </c>
      <c r="P3503" s="148">
        <v>1</v>
      </c>
    </row>
    <row r="3505" spans="1:10" ht="12.75">
      <c r="A3505" s="149" t="s">
        <v>793</v>
      </c>
      <c r="C3505" s="150" t="s">
        <v>794</v>
      </c>
      <c r="D3505" s="150" t="s">
        <v>795</v>
      </c>
      <c r="F3505" s="150" t="s">
        <v>796</v>
      </c>
      <c r="G3505" s="150" t="s">
        <v>797</v>
      </c>
      <c r="H3505" s="150" t="s">
        <v>798</v>
      </c>
      <c r="I3505" s="151" t="s">
        <v>799</v>
      </c>
      <c r="J3505" s="150" t="s">
        <v>800</v>
      </c>
    </row>
    <row r="3506" spans="1:8" ht="12.75">
      <c r="A3506" s="152" t="s">
        <v>765</v>
      </c>
      <c r="C3506" s="153">
        <v>178.2290000000503</v>
      </c>
      <c r="D3506" s="132">
        <v>928.0038769552484</v>
      </c>
      <c r="F3506" s="132">
        <v>574</v>
      </c>
      <c r="G3506" s="132">
        <v>560</v>
      </c>
      <c r="H3506" s="154" t="s">
        <v>979</v>
      </c>
    </row>
    <row r="3508" spans="4:8" ht="12.75">
      <c r="D3508" s="132">
        <v>910.4682832630351</v>
      </c>
      <c r="F3508" s="132">
        <v>506</v>
      </c>
      <c r="G3508" s="132">
        <v>597</v>
      </c>
      <c r="H3508" s="154" t="s">
        <v>980</v>
      </c>
    </row>
    <row r="3510" spans="4:8" ht="12.75">
      <c r="D3510" s="132">
        <v>921.6079447446391</v>
      </c>
      <c r="F3510" s="132">
        <v>528</v>
      </c>
      <c r="G3510" s="132">
        <v>595</v>
      </c>
      <c r="H3510" s="154" t="s">
        <v>981</v>
      </c>
    </row>
    <row r="3512" spans="1:8" ht="12.75">
      <c r="A3512" s="149" t="s">
        <v>801</v>
      </c>
      <c r="C3512" s="155" t="s">
        <v>802</v>
      </c>
      <c r="D3512" s="132">
        <v>920.0267016543075</v>
      </c>
      <c r="F3512" s="132">
        <v>536</v>
      </c>
      <c r="G3512" s="132">
        <v>584</v>
      </c>
      <c r="H3512" s="132">
        <v>356.6180060021337</v>
      </c>
    </row>
    <row r="3513" spans="1:8" ht="12.75">
      <c r="A3513" s="131">
        <v>38375.237349537034</v>
      </c>
      <c r="C3513" s="155" t="s">
        <v>803</v>
      </c>
      <c r="D3513" s="132">
        <v>8.874091999601681</v>
      </c>
      <c r="F3513" s="132">
        <v>34.698703145794944</v>
      </c>
      <c r="G3513" s="132">
        <v>20.80865204668481</v>
      </c>
      <c r="H3513" s="132">
        <v>8.874091999601681</v>
      </c>
    </row>
    <row r="3515" spans="3:8" ht="12.75">
      <c r="C3515" s="155" t="s">
        <v>804</v>
      </c>
      <c r="D3515" s="132">
        <v>0.96454722277572</v>
      </c>
      <c r="F3515" s="132">
        <v>6.473638646603535</v>
      </c>
      <c r="G3515" s="132">
        <v>3.5631253504597282</v>
      </c>
      <c r="H3515" s="132">
        <v>2.488402674639089</v>
      </c>
    </row>
    <row r="3516" spans="1:10" ht="12.75">
      <c r="A3516" s="149" t="s">
        <v>793</v>
      </c>
      <c r="C3516" s="150" t="s">
        <v>794</v>
      </c>
      <c r="D3516" s="150" t="s">
        <v>795</v>
      </c>
      <c r="F3516" s="150" t="s">
        <v>796</v>
      </c>
      <c r="G3516" s="150" t="s">
        <v>797</v>
      </c>
      <c r="H3516" s="150" t="s">
        <v>798</v>
      </c>
      <c r="I3516" s="151" t="s">
        <v>799</v>
      </c>
      <c r="J3516" s="150" t="s">
        <v>800</v>
      </c>
    </row>
    <row r="3517" spans="1:8" ht="12.75">
      <c r="A3517" s="152" t="s">
        <v>629</v>
      </c>
      <c r="C3517" s="153">
        <v>212.41200000001118</v>
      </c>
      <c r="D3517" s="132">
        <v>485600.7472038269</v>
      </c>
      <c r="F3517" s="132">
        <v>4700</v>
      </c>
      <c r="G3517" s="132">
        <v>3820</v>
      </c>
      <c r="H3517" s="154" t="s">
        <v>982</v>
      </c>
    </row>
    <row r="3519" spans="4:8" ht="12.75">
      <c r="D3519" s="132">
        <v>497557.8774085045</v>
      </c>
      <c r="F3519" s="132">
        <v>4700</v>
      </c>
      <c r="G3519" s="132">
        <v>3820</v>
      </c>
      <c r="H3519" s="154" t="s">
        <v>983</v>
      </c>
    </row>
    <row r="3521" spans="4:8" ht="12.75">
      <c r="D3521" s="132">
        <v>507591.2343840599</v>
      </c>
      <c r="F3521" s="132">
        <v>4700</v>
      </c>
      <c r="G3521" s="132">
        <v>3820</v>
      </c>
      <c r="H3521" s="154" t="s">
        <v>984</v>
      </c>
    </row>
    <row r="3523" spans="1:10" ht="12.75">
      <c r="A3523" s="149" t="s">
        <v>801</v>
      </c>
      <c r="C3523" s="155" t="s">
        <v>802</v>
      </c>
      <c r="D3523" s="132">
        <v>496916.6196654638</v>
      </c>
      <c r="F3523" s="132">
        <v>4700</v>
      </c>
      <c r="G3523" s="132">
        <v>3820</v>
      </c>
      <c r="H3523" s="132">
        <v>492636.4076513294</v>
      </c>
      <c r="I3523" s="132">
        <v>-0.0001</v>
      </c>
      <c r="J3523" s="132">
        <v>-0.0001</v>
      </c>
    </row>
    <row r="3524" spans="1:8" ht="12.75">
      <c r="A3524" s="131">
        <v>38375.23784722222</v>
      </c>
      <c r="C3524" s="155" t="s">
        <v>803</v>
      </c>
      <c r="D3524" s="132">
        <v>11009.259295056198</v>
      </c>
      <c r="H3524" s="132">
        <v>11009.259295056198</v>
      </c>
    </row>
    <row r="3526" spans="3:8" ht="12.75">
      <c r="C3526" s="155" t="s">
        <v>804</v>
      </c>
      <c r="D3526" s="132">
        <v>2.2155144061126184</v>
      </c>
      <c r="F3526" s="132">
        <v>0</v>
      </c>
      <c r="G3526" s="132">
        <v>0</v>
      </c>
      <c r="H3526" s="132">
        <v>2.234763635831025</v>
      </c>
    </row>
    <row r="3527" spans="1:10" ht="12.75">
      <c r="A3527" s="149" t="s">
        <v>793</v>
      </c>
      <c r="C3527" s="150" t="s">
        <v>794</v>
      </c>
      <c r="D3527" s="150" t="s">
        <v>795</v>
      </c>
      <c r="F3527" s="150" t="s">
        <v>796</v>
      </c>
      <c r="G3527" s="150" t="s">
        <v>797</v>
      </c>
      <c r="H3527" s="150" t="s">
        <v>798</v>
      </c>
      <c r="I3527" s="151" t="s">
        <v>799</v>
      </c>
      <c r="J3527" s="150" t="s">
        <v>800</v>
      </c>
    </row>
    <row r="3528" spans="1:8" ht="12.75">
      <c r="A3528" s="152" t="s">
        <v>629</v>
      </c>
      <c r="C3528" s="153">
        <v>251.61100000003353</v>
      </c>
      <c r="D3528" s="132">
        <v>5095503.405784607</v>
      </c>
      <c r="F3528" s="132">
        <v>34700</v>
      </c>
      <c r="G3528" s="132">
        <v>30400</v>
      </c>
      <c r="H3528" s="154" t="s">
        <v>985</v>
      </c>
    </row>
    <row r="3530" spans="4:8" ht="12.75">
      <c r="D3530" s="132">
        <v>5094267.37147522</v>
      </c>
      <c r="F3530" s="132">
        <v>36900</v>
      </c>
      <c r="G3530" s="132">
        <v>29700</v>
      </c>
      <c r="H3530" s="154" t="s">
        <v>986</v>
      </c>
    </row>
    <row r="3532" spans="4:8" ht="12.75">
      <c r="D3532" s="132">
        <v>4952682.749153137</v>
      </c>
      <c r="F3532" s="132">
        <v>37400</v>
      </c>
      <c r="G3532" s="132">
        <v>30300</v>
      </c>
      <c r="H3532" s="154" t="s">
        <v>987</v>
      </c>
    </row>
    <row r="3534" spans="1:10" ht="12.75">
      <c r="A3534" s="149" t="s">
        <v>801</v>
      </c>
      <c r="C3534" s="155" t="s">
        <v>802</v>
      </c>
      <c r="D3534" s="132">
        <v>5047484.508804321</v>
      </c>
      <c r="F3534" s="132">
        <v>36333.333333333336</v>
      </c>
      <c r="G3534" s="132">
        <v>30133.333333333336</v>
      </c>
      <c r="H3534" s="132">
        <v>5014281.734069017</v>
      </c>
      <c r="I3534" s="132">
        <v>-0.0001</v>
      </c>
      <c r="J3534" s="132">
        <v>-0.0001</v>
      </c>
    </row>
    <row r="3535" spans="1:8" ht="12.75">
      <c r="A3535" s="131">
        <v>38375.23842592593</v>
      </c>
      <c r="C3535" s="155" t="s">
        <v>803</v>
      </c>
      <c r="D3535" s="132">
        <v>82103.05822521677</v>
      </c>
      <c r="F3535" s="132">
        <v>1436.4307617610164</v>
      </c>
      <c r="G3535" s="132">
        <v>378.5938897200183</v>
      </c>
      <c r="H3535" s="132">
        <v>82103.05822521677</v>
      </c>
    </row>
    <row r="3537" spans="3:8" ht="12.75">
      <c r="C3537" s="155" t="s">
        <v>804</v>
      </c>
      <c r="D3537" s="132">
        <v>1.6266133770594937</v>
      </c>
      <c r="F3537" s="132">
        <v>3.9534791608101374</v>
      </c>
      <c r="G3537" s="132">
        <v>1.256395651725724</v>
      </c>
      <c r="H3537" s="132">
        <v>1.6373842272837615</v>
      </c>
    </row>
    <row r="3538" spans="1:10" ht="12.75">
      <c r="A3538" s="149" t="s">
        <v>793</v>
      </c>
      <c r="C3538" s="150" t="s">
        <v>794</v>
      </c>
      <c r="D3538" s="150" t="s">
        <v>795</v>
      </c>
      <c r="F3538" s="150" t="s">
        <v>796</v>
      </c>
      <c r="G3538" s="150" t="s">
        <v>797</v>
      </c>
      <c r="H3538" s="150" t="s">
        <v>798</v>
      </c>
      <c r="I3538" s="151" t="s">
        <v>799</v>
      </c>
      <c r="J3538" s="150" t="s">
        <v>800</v>
      </c>
    </row>
    <row r="3539" spans="1:8" ht="12.75">
      <c r="A3539" s="152" t="s">
        <v>632</v>
      </c>
      <c r="C3539" s="153">
        <v>257.6099999998696</v>
      </c>
      <c r="D3539" s="132">
        <v>449703.29064130783</v>
      </c>
      <c r="F3539" s="132">
        <v>18370</v>
      </c>
      <c r="G3539" s="132">
        <v>14157.5</v>
      </c>
      <c r="H3539" s="154" t="s">
        <v>988</v>
      </c>
    </row>
    <row r="3541" spans="4:8" ht="12.75">
      <c r="D3541" s="132">
        <v>472611.1621069908</v>
      </c>
      <c r="F3541" s="132">
        <v>17662.5</v>
      </c>
      <c r="G3541" s="132">
        <v>14207.5</v>
      </c>
      <c r="H3541" s="154" t="s">
        <v>989</v>
      </c>
    </row>
    <row r="3543" spans="4:8" ht="12.75">
      <c r="D3543" s="132">
        <v>478477.8277235031</v>
      </c>
      <c r="F3543" s="132">
        <v>16877.5</v>
      </c>
      <c r="G3543" s="132">
        <v>13914.999999985099</v>
      </c>
      <c r="H3543" s="154" t="s">
        <v>990</v>
      </c>
    </row>
    <row r="3545" spans="1:10" ht="12.75">
      <c r="A3545" s="149" t="s">
        <v>801</v>
      </c>
      <c r="C3545" s="155" t="s">
        <v>802</v>
      </c>
      <c r="D3545" s="132">
        <v>466930.7601572672</v>
      </c>
      <c r="F3545" s="132">
        <v>17636.666666666668</v>
      </c>
      <c r="G3545" s="132">
        <v>14093.333333328366</v>
      </c>
      <c r="H3545" s="132">
        <v>451065.7601572698</v>
      </c>
      <c r="I3545" s="132">
        <v>-0.0001</v>
      </c>
      <c r="J3545" s="132">
        <v>-0.0001</v>
      </c>
    </row>
    <row r="3546" spans="1:8" ht="12.75">
      <c r="A3546" s="131">
        <v>38375.23917824074</v>
      </c>
      <c r="C3546" s="155" t="s">
        <v>803</v>
      </c>
      <c r="D3546" s="132">
        <v>15205.05576466125</v>
      </c>
      <c r="F3546" s="132">
        <v>746.5852820229806</v>
      </c>
      <c r="G3546" s="132">
        <v>156.45153670075936</v>
      </c>
      <c r="H3546" s="132">
        <v>15205.05576466125</v>
      </c>
    </row>
    <row r="3548" spans="3:8" ht="12.75">
      <c r="C3548" s="155" t="s">
        <v>804</v>
      </c>
      <c r="D3548" s="132">
        <v>3.2563834003011563</v>
      </c>
      <c r="F3548" s="132">
        <v>4.233142782213082</v>
      </c>
      <c r="G3548" s="132">
        <v>1.1101102414911153</v>
      </c>
      <c r="H3548" s="132">
        <v>3.3709177480817476</v>
      </c>
    </row>
    <row r="3549" spans="1:10" ht="12.75">
      <c r="A3549" s="149" t="s">
        <v>793</v>
      </c>
      <c r="C3549" s="150" t="s">
        <v>794</v>
      </c>
      <c r="D3549" s="150" t="s">
        <v>795</v>
      </c>
      <c r="F3549" s="150" t="s">
        <v>796</v>
      </c>
      <c r="G3549" s="150" t="s">
        <v>797</v>
      </c>
      <c r="H3549" s="150" t="s">
        <v>798</v>
      </c>
      <c r="I3549" s="151" t="s">
        <v>799</v>
      </c>
      <c r="J3549" s="150" t="s">
        <v>800</v>
      </c>
    </row>
    <row r="3550" spans="1:8" ht="12.75">
      <c r="A3550" s="152" t="s">
        <v>631</v>
      </c>
      <c r="C3550" s="153">
        <v>259.9399999999441</v>
      </c>
      <c r="D3550" s="132">
        <v>4932531.766746521</v>
      </c>
      <c r="F3550" s="132">
        <v>32650</v>
      </c>
      <c r="G3550" s="132">
        <v>27000</v>
      </c>
      <c r="H3550" s="154" t="s">
        <v>991</v>
      </c>
    </row>
    <row r="3552" spans="4:8" ht="12.75">
      <c r="D3552" s="132">
        <v>4825448.5860672</v>
      </c>
      <c r="F3552" s="132">
        <v>33575</v>
      </c>
      <c r="G3552" s="132">
        <v>27050</v>
      </c>
      <c r="H3552" s="154" t="s">
        <v>992</v>
      </c>
    </row>
    <row r="3554" spans="4:8" ht="12.75">
      <c r="D3554" s="132">
        <v>4848721.5729904175</v>
      </c>
      <c r="F3554" s="132">
        <v>33375</v>
      </c>
      <c r="G3554" s="132">
        <v>26925</v>
      </c>
      <c r="H3554" s="154" t="s">
        <v>993</v>
      </c>
    </row>
    <row r="3556" spans="1:10" ht="12.75">
      <c r="A3556" s="149" t="s">
        <v>801</v>
      </c>
      <c r="C3556" s="155" t="s">
        <v>802</v>
      </c>
      <c r="D3556" s="132">
        <v>4868900.641934712</v>
      </c>
      <c r="F3556" s="132">
        <v>33200</v>
      </c>
      <c r="G3556" s="132">
        <v>26991.666666666664</v>
      </c>
      <c r="H3556" s="132">
        <v>4838773.453382524</v>
      </c>
      <c r="I3556" s="132">
        <v>-0.0001</v>
      </c>
      <c r="J3556" s="132">
        <v>-0.0001</v>
      </c>
    </row>
    <row r="3557" spans="1:8" ht="12.75">
      <c r="A3557" s="131">
        <v>38375.239953703705</v>
      </c>
      <c r="C3557" s="155" t="s">
        <v>803</v>
      </c>
      <c r="D3557" s="132">
        <v>56321.38149666903</v>
      </c>
      <c r="F3557" s="132">
        <v>486.6980583482946</v>
      </c>
      <c r="G3557" s="132">
        <v>62.91528696058958</v>
      </c>
      <c r="H3557" s="132">
        <v>56321.38149666903</v>
      </c>
    </row>
    <row r="3559" spans="3:8" ht="12.75">
      <c r="C3559" s="155" t="s">
        <v>804</v>
      </c>
      <c r="D3559" s="132">
        <v>1.156757667461645</v>
      </c>
      <c r="F3559" s="132">
        <v>1.4659580070731764</v>
      </c>
      <c r="G3559" s="132">
        <v>0.23309152316365395</v>
      </c>
      <c r="H3559" s="132">
        <v>1.1639598761809737</v>
      </c>
    </row>
    <row r="3560" spans="1:10" ht="12.75">
      <c r="A3560" s="149" t="s">
        <v>793</v>
      </c>
      <c r="C3560" s="150" t="s">
        <v>794</v>
      </c>
      <c r="D3560" s="150" t="s">
        <v>795</v>
      </c>
      <c r="F3560" s="150" t="s">
        <v>796</v>
      </c>
      <c r="G3560" s="150" t="s">
        <v>797</v>
      </c>
      <c r="H3560" s="150" t="s">
        <v>798</v>
      </c>
      <c r="I3560" s="151" t="s">
        <v>799</v>
      </c>
      <c r="J3560" s="150" t="s">
        <v>800</v>
      </c>
    </row>
    <row r="3561" spans="1:8" ht="12.75">
      <c r="A3561" s="152" t="s">
        <v>633</v>
      </c>
      <c r="C3561" s="153">
        <v>285.2129999999888</v>
      </c>
      <c r="D3561" s="132">
        <v>796440.5070724487</v>
      </c>
      <c r="F3561" s="132">
        <v>13100</v>
      </c>
      <c r="G3561" s="132">
        <v>12150</v>
      </c>
      <c r="H3561" s="154" t="s">
        <v>994</v>
      </c>
    </row>
    <row r="3563" spans="4:8" ht="12.75">
      <c r="D3563" s="132">
        <v>873505.9095916748</v>
      </c>
      <c r="F3563" s="132">
        <v>13300</v>
      </c>
      <c r="G3563" s="132">
        <v>12200</v>
      </c>
      <c r="H3563" s="154" t="s">
        <v>995</v>
      </c>
    </row>
    <row r="3565" spans="4:8" ht="12.75">
      <c r="D3565" s="132">
        <v>835504.8477630615</v>
      </c>
      <c r="F3565" s="132">
        <v>13775</v>
      </c>
      <c r="G3565" s="132">
        <v>12200</v>
      </c>
      <c r="H3565" s="154" t="s">
        <v>996</v>
      </c>
    </row>
    <row r="3567" spans="1:10" ht="12.75">
      <c r="A3567" s="149" t="s">
        <v>801</v>
      </c>
      <c r="C3567" s="155" t="s">
        <v>802</v>
      </c>
      <c r="D3567" s="132">
        <v>835150.4214757283</v>
      </c>
      <c r="F3567" s="132">
        <v>13391.666666666668</v>
      </c>
      <c r="G3567" s="132">
        <v>12183.333333333332</v>
      </c>
      <c r="H3567" s="132">
        <v>822426.7884259106</v>
      </c>
      <c r="I3567" s="132">
        <v>-0.0001</v>
      </c>
      <c r="J3567" s="132">
        <v>-0.0001</v>
      </c>
    </row>
    <row r="3568" spans="1:8" ht="12.75">
      <c r="A3568" s="131">
        <v>38375.24072916667</v>
      </c>
      <c r="C3568" s="155" t="s">
        <v>803</v>
      </c>
      <c r="D3568" s="132">
        <v>38533.92375372262</v>
      </c>
      <c r="F3568" s="132">
        <v>346.71073437857865</v>
      </c>
      <c r="G3568" s="132">
        <v>28.867513459481284</v>
      </c>
      <c r="H3568" s="132">
        <v>38533.92375372262</v>
      </c>
    </row>
    <row r="3570" spans="3:8" ht="12.75">
      <c r="C3570" s="155" t="s">
        <v>804</v>
      </c>
      <c r="D3570" s="132">
        <v>4.614009975069207</v>
      </c>
      <c r="F3570" s="132">
        <v>2.5890036170149</v>
      </c>
      <c r="G3570" s="132">
        <v>0.23694265493418296</v>
      </c>
      <c r="H3570" s="132">
        <v>4.685392583998254</v>
      </c>
    </row>
    <row r="3571" spans="1:10" ht="12.75">
      <c r="A3571" s="149" t="s">
        <v>793</v>
      </c>
      <c r="C3571" s="150" t="s">
        <v>794</v>
      </c>
      <c r="D3571" s="150" t="s">
        <v>795</v>
      </c>
      <c r="F3571" s="150" t="s">
        <v>796</v>
      </c>
      <c r="G3571" s="150" t="s">
        <v>797</v>
      </c>
      <c r="H3571" s="150" t="s">
        <v>798</v>
      </c>
      <c r="I3571" s="151" t="s">
        <v>799</v>
      </c>
      <c r="J3571" s="150" t="s">
        <v>800</v>
      </c>
    </row>
    <row r="3572" spans="1:8" ht="12.75">
      <c r="A3572" s="152" t="s">
        <v>629</v>
      </c>
      <c r="C3572" s="153">
        <v>288.1579999998212</v>
      </c>
      <c r="D3572" s="132">
        <v>515924.7227101326</v>
      </c>
      <c r="F3572" s="132">
        <v>5370</v>
      </c>
      <c r="G3572" s="132">
        <v>4670</v>
      </c>
      <c r="H3572" s="154" t="s">
        <v>997</v>
      </c>
    </row>
    <row r="3574" spans="4:8" ht="12.75">
      <c r="D3574" s="132">
        <v>473836.55141305923</v>
      </c>
      <c r="F3574" s="132">
        <v>5370</v>
      </c>
      <c r="G3574" s="132">
        <v>4670</v>
      </c>
      <c r="H3574" s="154" t="s">
        <v>998</v>
      </c>
    </row>
    <row r="3576" spans="4:8" ht="12.75">
      <c r="D3576" s="132">
        <v>497538.67525815964</v>
      </c>
      <c r="F3576" s="132">
        <v>5370</v>
      </c>
      <c r="G3576" s="132">
        <v>4670</v>
      </c>
      <c r="H3576" s="154" t="s">
        <v>999</v>
      </c>
    </row>
    <row r="3578" spans="1:10" ht="12.75">
      <c r="A3578" s="149" t="s">
        <v>801</v>
      </c>
      <c r="C3578" s="155" t="s">
        <v>802</v>
      </c>
      <c r="D3578" s="132">
        <v>495766.6497937838</v>
      </c>
      <c r="F3578" s="132">
        <v>5370</v>
      </c>
      <c r="G3578" s="132">
        <v>4670</v>
      </c>
      <c r="H3578" s="132">
        <v>490752.0701477661</v>
      </c>
      <c r="I3578" s="132">
        <v>-0.0001</v>
      </c>
      <c r="J3578" s="132">
        <v>-0.0001</v>
      </c>
    </row>
    <row r="3579" spans="1:8" ht="12.75">
      <c r="A3579" s="131">
        <v>38375.241261574076</v>
      </c>
      <c r="C3579" s="155" t="s">
        <v>803</v>
      </c>
      <c r="D3579" s="132">
        <v>21099.966740913507</v>
      </c>
      <c r="H3579" s="132">
        <v>21099.966740913507</v>
      </c>
    </row>
    <row r="3581" spans="3:8" ht="12.75">
      <c r="C3581" s="155" t="s">
        <v>804</v>
      </c>
      <c r="D3581" s="132">
        <v>4.256027861029</v>
      </c>
      <c r="F3581" s="132">
        <v>0</v>
      </c>
      <c r="G3581" s="132">
        <v>0</v>
      </c>
      <c r="H3581" s="132">
        <v>4.29951660408896</v>
      </c>
    </row>
    <row r="3582" spans="1:10" ht="12.75">
      <c r="A3582" s="149" t="s">
        <v>793</v>
      </c>
      <c r="C3582" s="150" t="s">
        <v>794</v>
      </c>
      <c r="D3582" s="150" t="s">
        <v>795</v>
      </c>
      <c r="F3582" s="150" t="s">
        <v>796</v>
      </c>
      <c r="G3582" s="150" t="s">
        <v>797</v>
      </c>
      <c r="H3582" s="150" t="s">
        <v>798</v>
      </c>
      <c r="I3582" s="151" t="s">
        <v>799</v>
      </c>
      <c r="J3582" s="150" t="s">
        <v>800</v>
      </c>
    </row>
    <row r="3583" spans="1:8" ht="12.75">
      <c r="A3583" s="152" t="s">
        <v>630</v>
      </c>
      <c r="C3583" s="153">
        <v>334.94100000010803</v>
      </c>
      <c r="D3583" s="132">
        <v>1684589.3668708801</v>
      </c>
      <c r="F3583" s="132">
        <v>51300</v>
      </c>
      <c r="H3583" s="154" t="s">
        <v>1000</v>
      </c>
    </row>
    <row r="3585" spans="4:8" ht="12.75">
      <c r="D3585" s="132">
        <v>1724007.6291713715</v>
      </c>
      <c r="F3585" s="132">
        <v>50600</v>
      </c>
      <c r="H3585" s="154" t="s">
        <v>1001</v>
      </c>
    </row>
    <row r="3587" spans="4:8" ht="12.75">
      <c r="D3587" s="132">
        <v>1756290.6556053162</v>
      </c>
      <c r="F3587" s="132">
        <v>47800</v>
      </c>
      <c r="H3587" s="154" t="s">
        <v>1002</v>
      </c>
    </row>
    <row r="3589" spans="1:10" ht="12.75">
      <c r="A3589" s="149" t="s">
        <v>801</v>
      </c>
      <c r="C3589" s="155" t="s">
        <v>802</v>
      </c>
      <c r="D3589" s="132">
        <v>1721629.217215856</v>
      </c>
      <c r="F3589" s="132">
        <v>49900</v>
      </c>
      <c r="H3589" s="132">
        <v>1671729.217215856</v>
      </c>
      <c r="I3589" s="132">
        <v>-0.0001</v>
      </c>
      <c r="J3589" s="132">
        <v>-0.0001</v>
      </c>
    </row>
    <row r="3590" spans="1:8" ht="12.75">
      <c r="A3590" s="131">
        <v>38375.24180555555</v>
      </c>
      <c r="C3590" s="155" t="s">
        <v>803</v>
      </c>
      <c r="D3590" s="132">
        <v>35909.76655615433</v>
      </c>
      <c r="F3590" s="132">
        <v>1852.0259177452133</v>
      </c>
      <c r="H3590" s="132">
        <v>35909.76655615433</v>
      </c>
    </row>
    <row r="3592" spans="3:8" ht="12.75">
      <c r="C3592" s="155" t="s">
        <v>804</v>
      </c>
      <c r="D3592" s="132">
        <v>2.0858014139784435</v>
      </c>
      <c r="F3592" s="132">
        <v>3.711474785060548</v>
      </c>
      <c r="H3592" s="132">
        <v>2.148061192347852</v>
      </c>
    </row>
    <row r="3593" spans="1:10" ht="12.75">
      <c r="A3593" s="149" t="s">
        <v>793</v>
      </c>
      <c r="C3593" s="150" t="s">
        <v>794</v>
      </c>
      <c r="D3593" s="150" t="s">
        <v>795</v>
      </c>
      <c r="F3593" s="150" t="s">
        <v>796</v>
      </c>
      <c r="G3593" s="150" t="s">
        <v>797</v>
      </c>
      <c r="H3593" s="150" t="s">
        <v>798</v>
      </c>
      <c r="I3593" s="151" t="s">
        <v>799</v>
      </c>
      <c r="J3593" s="150" t="s">
        <v>800</v>
      </c>
    </row>
    <row r="3594" spans="1:8" ht="12.75">
      <c r="A3594" s="152" t="s">
        <v>634</v>
      </c>
      <c r="C3594" s="153">
        <v>393.36599999992177</v>
      </c>
      <c r="D3594" s="132">
        <v>4422189.154556274</v>
      </c>
      <c r="F3594" s="132">
        <v>18000</v>
      </c>
      <c r="G3594" s="132">
        <v>14000</v>
      </c>
      <c r="H3594" s="154" t="s">
        <v>1003</v>
      </c>
    </row>
    <row r="3596" spans="4:8" ht="12.75">
      <c r="D3596" s="132">
        <v>3926521.767124176</v>
      </c>
      <c r="F3596" s="132">
        <v>18500</v>
      </c>
      <c r="G3596" s="132">
        <v>14000</v>
      </c>
      <c r="H3596" s="154" t="s">
        <v>1004</v>
      </c>
    </row>
    <row r="3598" spans="4:8" ht="12.75">
      <c r="D3598" s="132">
        <v>4401033.830749512</v>
      </c>
      <c r="F3598" s="132">
        <v>19000</v>
      </c>
      <c r="G3598" s="132">
        <v>14300</v>
      </c>
      <c r="H3598" s="154" t="s">
        <v>1005</v>
      </c>
    </row>
    <row r="3600" spans="1:10" ht="12.75">
      <c r="A3600" s="149" t="s">
        <v>801</v>
      </c>
      <c r="C3600" s="155" t="s">
        <v>802</v>
      </c>
      <c r="D3600" s="132">
        <v>4249914.917476654</v>
      </c>
      <c r="F3600" s="132">
        <v>18500</v>
      </c>
      <c r="G3600" s="132">
        <v>14100</v>
      </c>
      <c r="H3600" s="132">
        <v>4233614.917476654</v>
      </c>
      <c r="I3600" s="132">
        <v>-0.0001</v>
      </c>
      <c r="J3600" s="132">
        <v>-0.0001</v>
      </c>
    </row>
    <row r="3601" spans="1:8" ht="12.75">
      <c r="A3601" s="131">
        <v>38375.24236111111</v>
      </c>
      <c r="C3601" s="155" t="s">
        <v>803</v>
      </c>
      <c r="D3601" s="132">
        <v>280266.3629523113</v>
      </c>
      <c r="F3601" s="132">
        <v>500</v>
      </c>
      <c r="G3601" s="132">
        <v>173.20508075688772</v>
      </c>
      <c r="H3601" s="132">
        <v>280266.3629523113</v>
      </c>
    </row>
    <row r="3603" spans="3:8" ht="12.75">
      <c r="C3603" s="155" t="s">
        <v>804</v>
      </c>
      <c r="D3603" s="132">
        <v>6.594634678444732</v>
      </c>
      <c r="F3603" s="132">
        <v>2.7027027027027026</v>
      </c>
      <c r="G3603" s="132">
        <v>1.2284048280630335</v>
      </c>
      <c r="H3603" s="132">
        <v>6.6200249294132165</v>
      </c>
    </row>
    <row r="3604" spans="1:10" ht="12.75">
      <c r="A3604" s="149" t="s">
        <v>793</v>
      </c>
      <c r="C3604" s="150" t="s">
        <v>794</v>
      </c>
      <c r="D3604" s="150" t="s">
        <v>795</v>
      </c>
      <c r="F3604" s="150" t="s">
        <v>796</v>
      </c>
      <c r="G3604" s="150" t="s">
        <v>797</v>
      </c>
      <c r="H3604" s="150" t="s">
        <v>798</v>
      </c>
      <c r="I3604" s="151" t="s">
        <v>799</v>
      </c>
      <c r="J3604" s="150" t="s">
        <v>800</v>
      </c>
    </row>
    <row r="3605" spans="1:8" ht="12.75">
      <c r="A3605" s="152" t="s">
        <v>628</v>
      </c>
      <c r="C3605" s="153">
        <v>396.15199999976903</v>
      </c>
      <c r="D3605" s="132">
        <v>4873735.691520691</v>
      </c>
      <c r="F3605" s="132">
        <v>115300</v>
      </c>
      <c r="G3605" s="132">
        <v>110800</v>
      </c>
      <c r="H3605" s="154" t="s">
        <v>1006</v>
      </c>
    </row>
    <row r="3607" spans="4:8" ht="12.75">
      <c r="D3607" s="132">
        <v>4659744.209747314</v>
      </c>
      <c r="F3607" s="132">
        <v>113600</v>
      </c>
      <c r="G3607" s="132">
        <v>111000</v>
      </c>
      <c r="H3607" s="154" t="s">
        <v>1007</v>
      </c>
    </row>
    <row r="3609" spans="4:8" ht="12.75">
      <c r="D3609" s="132">
        <v>3283175</v>
      </c>
      <c r="F3609" s="132">
        <v>116000</v>
      </c>
      <c r="G3609" s="132">
        <v>110300</v>
      </c>
      <c r="H3609" s="154" t="s">
        <v>1008</v>
      </c>
    </row>
    <row r="3611" spans="1:10" ht="12.75">
      <c r="A3611" s="149" t="s">
        <v>801</v>
      </c>
      <c r="C3611" s="155" t="s">
        <v>802</v>
      </c>
      <c r="D3611" s="132">
        <v>4272218.300422668</v>
      </c>
      <c r="F3611" s="132">
        <v>114966.66666666666</v>
      </c>
      <c r="G3611" s="132">
        <v>110700</v>
      </c>
      <c r="H3611" s="132">
        <v>4159362.1371250073</v>
      </c>
      <c r="I3611" s="132">
        <v>-0.0001</v>
      </c>
      <c r="J3611" s="132">
        <v>-0.0001</v>
      </c>
    </row>
    <row r="3612" spans="1:8" ht="12.75">
      <c r="A3612" s="131">
        <v>38375.24292824074</v>
      </c>
      <c r="C3612" s="155" t="s">
        <v>803</v>
      </c>
      <c r="D3612" s="132">
        <v>863193.5334275351</v>
      </c>
      <c r="F3612" s="132">
        <v>1234.2339054382412</v>
      </c>
      <c r="G3612" s="132">
        <v>360.5551275463989</v>
      </c>
      <c r="H3612" s="132">
        <v>863193.5334275351</v>
      </c>
    </row>
    <row r="3614" spans="3:8" ht="12.75">
      <c r="C3614" s="155" t="s">
        <v>804</v>
      </c>
      <c r="D3614" s="132">
        <v>20.204808666779403</v>
      </c>
      <c r="F3614" s="132">
        <v>1.0735580505406566</v>
      </c>
      <c r="G3614" s="132">
        <v>0.32570472226413644</v>
      </c>
      <c r="H3614" s="132">
        <v>20.75302666538632</v>
      </c>
    </row>
    <row r="3615" spans="1:10" ht="12.75">
      <c r="A3615" s="149" t="s">
        <v>793</v>
      </c>
      <c r="C3615" s="150" t="s">
        <v>794</v>
      </c>
      <c r="D3615" s="150" t="s">
        <v>795</v>
      </c>
      <c r="F3615" s="150" t="s">
        <v>796</v>
      </c>
      <c r="G3615" s="150" t="s">
        <v>797</v>
      </c>
      <c r="H3615" s="150" t="s">
        <v>798</v>
      </c>
      <c r="I3615" s="151" t="s">
        <v>799</v>
      </c>
      <c r="J3615" s="150" t="s">
        <v>800</v>
      </c>
    </row>
    <row r="3616" spans="1:8" ht="12.75">
      <c r="A3616" s="152" t="s">
        <v>635</v>
      </c>
      <c r="C3616" s="153">
        <v>589.5920000001788</v>
      </c>
      <c r="D3616" s="132">
        <v>511313.6960926056</v>
      </c>
      <c r="F3616" s="132">
        <v>4400</v>
      </c>
      <c r="G3616" s="132">
        <v>3709.9999999962747</v>
      </c>
      <c r="H3616" s="154" t="s">
        <v>1009</v>
      </c>
    </row>
    <row r="3618" spans="4:8" ht="12.75">
      <c r="D3618" s="132">
        <v>509518.21513700485</v>
      </c>
      <c r="F3618" s="132">
        <v>4420</v>
      </c>
      <c r="G3618" s="132">
        <v>3700</v>
      </c>
      <c r="H3618" s="154" t="s">
        <v>1010</v>
      </c>
    </row>
    <row r="3620" spans="4:8" ht="12.75">
      <c r="D3620" s="132">
        <v>519989.93321609497</v>
      </c>
      <c r="F3620" s="132">
        <v>4310</v>
      </c>
      <c r="G3620" s="132">
        <v>3600</v>
      </c>
      <c r="H3620" s="154" t="s">
        <v>1011</v>
      </c>
    </row>
    <row r="3622" spans="1:10" ht="12.75">
      <c r="A3622" s="149" t="s">
        <v>801</v>
      </c>
      <c r="C3622" s="155" t="s">
        <v>802</v>
      </c>
      <c r="D3622" s="132">
        <v>513607.28148190177</v>
      </c>
      <c r="F3622" s="132">
        <v>4376.666666666667</v>
      </c>
      <c r="G3622" s="132">
        <v>3669.9999999987585</v>
      </c>
      <c r="H3622" s="132">
        <v>509583.9481485691</v>
      </c>
      <c r="I3622" s="132">
        <v>-0.0001</v>
      </c>
      <c r="J3622" s="132">
        <v>-0.0001</v>
      </c>
    </row>
    <row r="3623" spans="1:8" ht="12.75">
      <c r="A3623" s="131">
        <v>38375.24353009259</v>
      </c>
      <c r="C3623" s="155" t="s">
        <v>803</v>
      </c>
      <c r="D3623" s="132">
        <v>5599.966101283189</v>
      </c>
      <c r="F3623" s="132">
        <v>58.59465277082316</v>
      </c>
      <c r="G3623" s="132">
        <v>60.82762530175406</v>
      </c>
      <c r="H3623" s="132">
        <v>5599.966101283189</v>
      </c>
    </row>
    <row r="3625" spans="3:8" ht="12.75">
      <c r="C3625" s="155" t="s">
        <v>804</v>
      </c>
      <c r="D3625" s="132">
        <v>1.0903206210639593</v>
      </c>
      <c r="F3625" s="132">
        <v>1.3387963313973303</v>
      </c>
      <c r="G3625" s="132">
        <v>1.6574284823371834</v>
      </c>
      <c r="H3625" s="132">
        <v>1.0989290619590946</v>
      </c>
    </row>
    <row r="3626" spans="1:10" ht="12.75">
      <c r="A3626" s="149" t="s">
        <v>793</v>
      </c>
      <c r="C3626" s="150" t="s">
        <v>794</v>
      </c>
      <c r="D3626" s="150" t="s">
        <v>795</v>
      </c>
      <c r="F3626" s="150" t="s">
        <v>796</v>
      </c>
      <c r="G3626" s="150" t="s">
        <v>797</v>
      </c>
      <c r="H3626" s="150" t="s">
        <v>798</v>
      </c>
      <c r="I3626" s="151" t="s">
        <v>799</v>
      </c>
      <c r="J3626" s="150" t="s">
        <v>800</v>
      </c>
    </row>
    <row r="3627" spans="1:8" ht="12.75">
      <c r="A3627" s="152" t="s">
        <v>636</v>
      </c>
      <c r="C3627" s="153">
        <v>766.4900000002235</v>
      </c>
      <c r="D3627" s="132">
        <v>28441.845009356737</v>
      </c>
      <c r="F3627" s="132">
        <v>1969</v>
      </c>
      <c r="G3627" s="132">
        <v>2102</v>
      </c>
      <c r="H3627" s="154" t="s">
        <v>1012</v>
      </c>
    </row>
    <row r="3629" spans="4:8" ht="12.75">
      <c r="D3629" s="132">
        <v>27694.3602591753</v>
      </c>
      <c r="F3629" s="132">
        <v>2051</v>
      </c>
      <c r="G3629" s="132">
        <v>2100</v>
      </c>
      <c r="H3629" s="154" t="s">
        <v>1013</v>
      </c>
    </row>
    <row r="3631" spans="4:8" ht="12.75">
      <c r="D3631" s="132">
        <v>27581.57037177682</v>
      </c>
      <c r="F3631" s="132">
        <v>2020.0000000018626</v>
      </c>
      <c r="G3631" s="132">
        <v>1935</v>
      </c>
      <c r="H3631" s="154" t="s">
        <v>1014</v>
      </c>
    </row>
    <row r="3633" spans="1:10" ht="12.75">
      <c r="A3633" s="149" t="s">
        <v>801</v>
      </c>
      <c r="C3633" s="155" t="s">
        <v>802</v>
      </c>
      <c r="D3633" s="132">
        <v>27905.925213436283</v>
      </c>
      <c r="F3633" s="132">
        <v>2013.3333333339542</v>
      </c>
      <c r="G3633" s="132">
        <v>2045.6666666666665</v>
      </c>
      <c r="H3633" s="132">
        <v>25875.794319127042</v>
      </c>
      <c r="I3633" s="132">
        <v>-0.0001</v>
      </c>
      <c r="J3633" s="132">
        <v>-0.0001</v>
      </c>
    </row>
    <row r="3634" spans="1:8" ht="12.75">
      <c r="A3634" s="131">
        <v>38375.24413194445</v>
      </c>
      <c r="C3634" s="155" t="s">
        <v>803</v>
      </c>
      <c r="D3634" s="132">
        <v>467.5338601848122</v>
      </c>
      <c r="F3634" s="132">
        <v>41.404508611324616</v>
      </c>
      <c r="G3634" s="132">
        <v>95.8453615639971</v>
      </c>
      <c r="H3634" s="132">
        <v>467.5338601848122</v>
      </c>
    </row>
    <row r="3636" spans="3:8" ht="12.75">
      <c r="C3636" s="155" t="s">
        <v>804</v>
      </c>
      <c r="D3636" s="132">
        <v>1.6753927942145481</v>
      </c>
      <c r="F3636" s="132">
        <v>2.056515328376417</v>
      </c>
      <c r="G3636" s="132">
        <v>4.6852873503664885</v>
      </c>
      <c r="H3636" s="132">
        <v>1.8068386787230615</v>
      </c>
    </row>
    <row r="3637" spans="1:16" ht="12.75">
      <c r="A3637" s="143" t="s">
        <v>784</v>
      </c>
      <c r="B3637" s="138" t="s">
        <v>1015</v>
      </c>
      <c r="D3637" s="143" t="s">
        <v>785</v>
      </c>
      <c r="E3637" s="138" t="s">
        <v>786</v>
      </c>
      <c r="F3637" s="139" t="s">
        <v>840</v>
      </c>
      <c r="G3637" s="144" t="s">
        <v>788</v>
      </c>
      <c r="H3637" s="145">
        <v>2</v>
      </c>
      <c r="I3637" s="146" t="s">
        <v>789</v>
      </c>
      <c r="J3637" s="145">
        <v>14</v>
      </c>
      <c r="K3637" s="144" t="s">
        <v>790</v>
      </c>
      <c r="L3637" s="147">
        <v>1</v>
      </c>
      <c r="M3637" s="144" t="s">
        <v>791</v>
      </c>
      <c r="N3637" s="148">
        <v>1</v>
      </c>
      <c r="O3637" s="144" t="s">
        <v>792</v>
      </c>
      <c r="P3637" s="148">
        <v>1</v>
      </c>
    </row>
    <row r="3639" spans="1:10" ht="12.75">
      <c r="A3639" s="149" t="s">
        <v>793</v>
      </c>
      <c r="C3639" s="150" t="s">
        <v>794</v>
      </c>
      <c r="D3639" s="150" t="s">
        <v>795</v>
      </c>
      <c r="F3639" s="150" t="s">
        <v>796</v>
      </c>
      <c r="G3639" s="150" t="s">
        <v>797</v>
      </c>
      <c r="H3639" s="150" t="s">
        <v>798</v>
      </c>
      <c r="I3639" s="151" t="s">
        <v>799</v>
      </c>
      <c r="J3639" s="150" t="s">
        <v>800</v>
      </c>
    </row>
    <row r="3640" spans="1:8" ht="12.75">
      <c r="A3640" s="152" t="s">
        <v>765</v>
      </c>
      <c r="C3640" s="153">
        <v>178.2290000000503</v>
      </c>
      <c r="D3640" s="132">
        <v>688.1989390579984</v>
      </c>
      <c r="F3640" s="132">
        <v>489</v>
      </c>
      <c r="G3640" s="132">
        <v>534</v>
      </c>
      <c r="H3640" s="154" t="s">
        <v>1016</v>
      </c>
    </row>
    <row r="3642" spans="4:8" ht="12.75">
      <c r="D3642" s="132">
        <v>606.5</v>
      </c>
      <c r="F3642" s="132">
        <v>539</v>
      </c>
      <c r="G3642" s="132">
        <v>553</v>
      </c>
      <c r="H3642" s="154" t="s">
        <v>1017</v>
      </c>
    </row>
    <row r="3644" spans="4:8" ht="12.75">
      <c r="D3644" s="132">
        <v>680.4771154904738</v>
      </c>
      <c r="F3644" s="132">
        <v>527</v>
      </c>
      <c r="G3644" s="132">
        <v>630</v>
      </c>
      <c r="H3644" s="154" t="s">
        <v>1018</v>
      </c>
    </row>
    <row r="3646" spans="1:8" ht="12.75">
      <c r="A3646" s="149" t="s">
        <v>801</v>
      </c>
      <c r="C3646" s="155" t="s">
        <v>802</v>
      </c>
      <c r="D3646" s="132">
        <v>658.3920181828241</v>
      </c>
      <c r="F3646" s="132">
        <v>518.3333333333334</v>
      </c>
      <c r="G3646" s="132">
        <v>572.3333333333334</v>
      </c>
      <c r="H3646" s="132">
        <v>109.22390224079507</v>
      </c>
    </row>
    <row r="3647" spans="1:8" ht="12.75">
      <c r="A3647" s="131">
        <v>38375.246469907404</v>
      </c>
      <c r="C3647" s="155" t="s">
        <v>803</v>
      </c>
      <c r="D3647" s="132">
        <v>45.10535226685229</v>
      </c>
      <c r="F3647" s="132">
        <v>26.10236260060252</v>
      </c>
      <c r="G3647" s="132">
        <v>50.836338708972086</v>
      </c>
      <c r="H3647" s="132">
        <v>45.10535226685229</v>
      </c>
    </row>
    <row r="3649" spans="3:8" ht="12.75">
      <c r="C3649" s="155" t="s">
        <v>804</v>
      </c>
      <c r="D3649" s="132">
        <v>6.850835219926273</v>
      </c>
      <c r="F3649" s="132">
        <v>5.03582558210981</v>
      </c>
      <c r="G3649" s="132">
        <v>8.882295639307879</v>
      </c>
      <c r="H3649" s="132">
        <v>41.29622851911391</v>
      </c>
    </row>
    <row r="3650" spans="1:10" ht="12.75">
      <c r="A3650" s="149" t="s">
        <v>793</v>
      </c>
      <c r="C3650" s="150" t="s">
        <v>794</v>
      </c>
      <c r="D3650" s="150" t="s">
        <v>795</v>
      </c>
      <c r="F3650" s="150" t="s">
        <v>796</v>
      </c>
      <c r="G3650" s="150" t="s">
        <v>797</v>
      </c>
      <c r="H3650" s="150" t="s">
        <v>798</v>
      </c>
      <c r="I3650" s="151" t="s">
        <v>799</v>
      </c>
      <c r="J3650" s="150" t="s">
        <v>800</v>
      </c>
    </row>
    <row r="3651" spans="1:8" ht="12.75">
      <c r="A3651" s="152" t="s">
        <v>629</v>
      </c>
      <c r="C3651" s="153">
        <v>212.41200000001118</v>
      </c>
      <c r="D3651" s="132">
        <v>595802.5640745163</v>
      </c>
      <c r="F3651" s="132">
        <v>5350</v>
      </c>
      <c r="G3651" s="132">
        <v>4210</v>
      </c>
      <c r="H3651" s="154" t="s">
        <v>1019</v>
      </c>
    </row>
    <row r="3653" spans="4:8" ht="12.75">
      <c r="D3653" s="132">
        <v>604641.2784099579</v>
      </c>
      <c r="F3653" s="132">
        <v>5350</v>
      </c>
      <c r="G3653" s="132">
        <v>4210</v>
      </c>
      <c r="H3653" s="154" t="s">
        <v>1020</v>
      </c>
    </row>
    <row r="3655" spans="4:8" ht="12.75">
      <c r="D3655" s="132">
        <v>573302.8253068924</v>
      </c>
      <c r="F3655" s="132">
        <v>5350</v>
      </c>
      <c r="G3655" s="132">
        <v>4210</v>
      </c>
      <c r="H3655" s="154" t="s">
        <v>1021</v>
      </c>
    </row>
    <row r="3657" spans="1:10" ht="12.75">
      <c r="A3657" s="149" t="s">
        <v>801</v>
      </c>
      <c r="C3657" s="155" t="s">
        <v>802</v>
      </c>
      <c r="D3657" s="132">
        <v>591248.8892637888</v>
      </c>
      <c r="F3657" s="132">
        <v>5350</v>
      </c>
      <c r="G3657" s="132">
        <v>4210</v>
      </c>
      <c r="H3657" s="132">
        <v>586442.7055182058</v>
      </c>
      <c r="I3657" s="132">
        <v>-0.0001</v>
      </c>
      <c r="J3657" s="132">
        <v>-0.0001</v>
      </c>
    </row>
    <row r="3658" spans="1:8" ht="12.75">
      <c r="A3658" s="131">
        <v>38375.24696759259</v>
      </c>
      <c r="C3658" s="155" t="s">
        <v>803</v>
      </c>
      <c r="D3658" s="132">
        <v>16157.865775986369</v>
      </c>
      <c r="H3658" s="132">
        <v>16157.865775986369</v>
      </c>
    </row>
    <row r="3660" spans="3:8" ht="12.75">
      <c r="C3660" s="155" t="s">
        <v>804</v>
      </c>
      <c r="D3660" s="132">
        <v>2.732836554856927</v>
      </c>
      <c r="F3660" s="132">
        <v>0</v>
      </c>
      <c r="G3660" s="132">
        <v>0</v>
      </c>
      <c r="H3660" s="132">
        <v>2.755233482136775</v>
      </c>
    </row>
    <row r="3661" spans="1:10" ht="12.75">
      <c r="A3661" s="149" t="s">
        <v>793</v>
      </c>
      <c r="C3661" s="150" t="s">
        <v>794</v>
      </c>
      <c r="D3661" s="150" t="s">
        <v>795</v>
      </c>
      <c r="F3661" s="150" t="s">
        <v>796</v>
      </c>
      <c r="G3661" s="150" t="s">
        <v>797</v>
      </c>
      <c r="H3661" s="150" t="s">
        <v>798</v>
      </c>
      <c r="I3661" s="151" t="s">
        <v>799</v>
      </c>
      <c r="J3661" s="150" t="s">
        <v>800</v>
      </c>
    </row>
    <row r="3662" spans="1:8" ht="12.75">
      <c r="A3662" s="152" t="s">
        <v>629</v>
      </c>
      <c r="C3662" s="153">
        <v>251.61100000003353</v>
      </c>
      <c r="D3662" s="132">
        <v>6342064.590522766</v>
      </c>
      <c r="F3662" s="132">
        <v>37900</v>
      </c>
      <c r="G3662" s="132">
        <v>31100</v>
      </c>
      <c r="H3662" s="154" t="s">
        <v>1022</v>
      </c>
    </row>
    <row r="3664" spans="4:8" ht="12.75">
      <c r="D3664" s="132">
        <v>6109575.806907654</v>
      </c>
      <c r="F3664" s="132">
        <v>41000</v>
      </c>
      <c r="G3664" s="132">
        <v>31800</v>
      </c>
      <c r="H3664" s="154" t="s">
        <v>1023</v>
      </c>
    </row>
    <row r="3666" spans="4:8" ht="12.75">
      <c r="D3666" s="132">
        <v>6415793.802902222</v>
      </c>
      <c r="F3666" s="132">
        <v>39700</v>
      </c>
      <c r="G3666" s="132">
        <v>31000</v>
      </c>
      <c r="H3666" s="154" t="s">
        <v>1024</v>
      </c>
    </row>
    <row r="3668" spans="1:10" ht="12.75">
      <c r="A3668" s="149" t="s">
        <v>801</v>
      </c>
      <c r="C3668" s="155" t="s">
        <v>802</v>
      </c>
      <c r="D3668" s="132">
        <v>6289144.733444214</v>
      </c>
      <c r="F3668" s="132">
        <v>39533.333333333336</v>
      </c>
      <c r="G3668" s="132">
        <v>31300</v>
      </c>
      <c r="H3668" s="132">
        <v>6253768.647281381</v>
      </c>
      <c r="I3668" s="132">
        <v>-0.0001</v>
      </c>
      <c r="J3668" s="132">
        <v>-0.0001</v>
      </c>
    </row>
    <row r="3669" spans="1:8" ht="12.75">
      <c r="A3669" s="131">
        <v>38375.2475462963</v>
      </c>
      <c r="C3669" s="155" t="s">
        <v>803</v>
      </c>
      <c r="D3669" s="132">
        <v>159820.9896185104</v>
      </c>
      <c r="F3669" s="132">
        <v>1556.7059238447491</v>
      </c>
      <c r="G3669" s="132">
        <v>435.88989435406734</v>
      </c>
      <c r="H3669" s="132">
        <v>159820.9896185104</v>
      </c>
    </row>
    <row r="3671" spans="3:8" ht="12.75">
      <c r="C3671" s="155" t="s">
        <v>804</v>
      </c>
      <c r="D3671" s="132">
        <v>2.5412197745842837</v>
      </c>
      <c r="F3671" s="132">
        <v>3.937704697752316</v>
      </c>
      <c r="G3671" s="132">
        <v>1.3926194707797683</v>
      </c>
      <c r="H3671" s="132">
        <v>2.555594852201437</v>
      </c>
    </row>
    <row r="3672" spans="1:10" ht="12.75">
      <c r="A3672" s="149" t="s">
        <v>793</v>
      </c>
      <c r="C3672" s="150" t="s">
        <v>794</v>
      </c>
      <c r="D3672" s="150" t="s">
        <v>795</v>
      </c>
      <c r="F3672" s="150" t="s">
        <v>796</v>
      </c>
      <c r="G3672" s="150" t="s">
        <v>797</v>
      </c>
      <c r="H3672" s="150" t="s">
        <v>798</v>
      </c>
      <c r="I3672" s="151" t="s">
        <v>799</v>
      </c>
      <c r="J3672" s="150" t="s">
        <v>800</v>
      </c>
    </row>
    <row r="3673" spans="1:8" ht="12.75">
      <c r="A3673" s="152" t="s">
        <v>632</v>
      </c>
      <c r="C3673" s="153">
        <v>257.6099999998696</v>
      </c>
      <c r="D3673" s="132">
        <v>294589.81327724457</v>
      </c>
      <c r="F3673" s="132">
        <v>15680</v>
      </c>
      <c r="G3673" s="132">
        <v>13237.5</v>
      </c>
      <c r="H3673" s="154" t="s">
        <v>1025</v>
      </c>
    </row>
    <row r="3675" spans="4:8" ht="12.75">
      <c r="D3675" s="132">
        <v>302567.323905468</v>
      </c>
      <c r="F3675" s="132">
        <v>15610.000000014901</v>
      </c>
      <c r="G3675" s="132">
        <v>13139.999999985099</v>
      </c>
      <c r="H3675" s="154" t="s">
        <v>1026</v>
      </c>
    </row>
    <row r="3677" spans="4:8" ht="12.75">
      <c r="D3677" s="132">
        <v>305201.7026348114</v>
      </c>
      <c r="F3677" s="132">
        <v>15835.000000014901</v>
      </c>
      <c r="G3677" s="132">
        <v>13322.500000014901</v>
      </c>
      <c r="H3677" s="154" t="s">
        <v>1027</v>
      </c>
    </row>
    <row r="3679" spans="1:10" ht="12.75">
      <c r="A3679" s="149" t="s">
        <v>801</v>
      </c>
      <c r="C3679" s="155" t="s">
        <v>802</v>
      </c>
      <c r="D3679" s="132">
        <v>300786.27993917465</v>
      </c>
      <c r="F3679" s="132">
        <v>15708.333333343267</v>
      </c>
      <c r="G3679" s="132">
        <v>13233.333333333332</v>
      </c>
      <c r="H3679" s="132">
        <v>286315.44660583633</v>
      </c>
      <c r="I3679" s="132">
        <v>-0.0001</v>
      </c>
      <c r="J3679" s="132">
        <v>-0.0001</v>
      </c>
    </row>
    <row r="3680" spans="1:8" ht="12.75">
      <c r="A3680" s="131">
        <v>38375.24829861111</v>
      </c>
      <c r="C3680" s="155" t="s">
        <v>803</v>
      </c>
      <c r="D3680" s="132">
        <v>5525.589302661999</v>
      </c>
      <c r="F3680" s="132">
        <v>115.14483633120608</v>
      </c>
      <c r="G3680" s="132">
        <v>91.32131917619192</v>
      </c>
      <c r="H3680" s="132">
        <v>5525.589302661999</v>
      </c>
    </row>
    <row r="3682" spans="3:8" ht="12.75">
      <c r="C3682" s="155" t="s">
        <v>804</v>
      </c>
      <c r="D3682" s="132">
        <v>1.837048320082748</v>
      </c>
      <c r="F3682" s="132">
        <v>0.7330175257154372</v>
      </c>
      <c r="G3682" s="132">
        <v>0.6900855353364629</v>
      </c>
      <c r="H3682" s="132">
        <v>1.929895633702553</v>
      </c>
    </row>
    <row r="3683" spans="1:10" ht="12.75">
      <c r="A3683" s="149" t="s">
        <v>793</v>
      </c>
      <c r="C3683" s="150" t="s">
        <v>794</v>
      </c>
      <c r="D3683" s="150" t="s">
        <v>795</v>
      </c>
      <c r="F3683" s="150" t="s">
        <v>796</v>
      </c>
      <c r="G3683" s="150" t="s">
        <v>797</v>
      </c>
      <c r="H3683" s="150" t="s">
        <v>798</v>
      </c>
      <c r="I3683" s="151" t="s">
        <v>799</v>
      </c>
      <c r="J3683" s="150" t="s">
        <v>800</v>
      </c>
    </row>
    <row r="3684" spans="1:8" ht="12.75">
      <c r="A3684" s="152" t="s">
        <v>631</v>
      </c>
      <c r="C3684" s="153">
        <v>259.9399999999441</v>
      </c>
      <c r="D3684" s="132">
        <v>2527770.4945106506</v>
      </c>
      <c r="F3684" s="132">
        <v>26225</v>
      </c>
      <c r="G3684" s="132">
        <v>22025</v>
      </c>
      <c r="H3684" s="154" t="s">
        <v>1028</v>
      </c>
    </row>
    <row r="3686" spans="4:8" ht="12.75">
      <c r="D3686" s="132">
        <v>2559542.9790267944</v>
      </c>
      <c r="F3686" s="132">
        <v>26225</v>
      </c>
      <c r="G3686" s="132">
        <v>22150</v>
      </c>
      <c r="H3686" s="154" t="s">
        <v>1029</v>
      </c>
    </row>
    <row r="3688" spans="4:8" ht="12.75">
      <c r="D3688" s="132">
        <v>2430193.3847732544</v>
      </c>
      <c r="F3688" s="132">
        <v>26500</v>
      </c>
      <c r="G3688" s="132">
        <v>22050</v>
      </c>
      <c r="H3688" s="154" t="s">
        <v>1030</v>
      </c>
    </row>
    <row r="3690" spans="1:10" ht="12.75">
      <c r="A3690" s="149" t="s">
        <v>801</v>
      </c>
      <c r="C3690" s="155" t="s">
        <v>802</v>
      </c>
      <c r="D3690" s="132">
        <v>2505835.6194368997</v>
      </c>
      <c r="F3690" s="132">
        <v>26316.666666666664</v>
      </c>
      <c r="G3690" s="132">
        <v>22075</v>
      </c>
      <c r="H3690" s="132">
        <v>2481618.363544644</v>
      </c>
      <c r="I3690" s="132">
        <v>-0.0001</v>
      </c>
      <c r="J3690" s="132">
        <v>-0.0001</v>
      </c>
    </row>
    <row r="3691" spans="1:8" ht="12.75">
      <c r="A3691" s="131">
        <v>38375.249074074076</v>
      </c>
      <c r="C3691" s="155" t="s">
        <v>803</v>
      </c>
      <c r="D3691" s="132">
        <v>67406.85011010875</v>
      </c>
      <c r="F3691" s="132">
        <v>158.77132402714707</v>
      </c>
      <c r="G3691" s="132">
        <v>66.14378277661476</v>
      </c>
      <c r="H3691" s="132">
        <v>67406.85011010875</v>
      </c>
    </row>
    <row r="3693" spans="3:8" ht="12.75">
      <c r="C3693" s="155" t="s">
        <v>804</v>
      </c>
      <c r="D3693" s="132">
        <v>2.6899948898186756</v>
      </c>
      <c r="F3693" s="132">
        <v>0.6033109209391276</v>
      </c>
      <c r="G3693" s="132">
        <v>0.2996320850582775</v>
      </c>
      <c r="H3693" s="132">
        <v>2.716245620210011</v>
      </c>
    </row>
    <row r="3694" spans="1:10" ht="12.75">
      <c r="A3694" s="149" t="s">
        <v>793</v>
      </c>
      <c r="C3694" s="150" t="s">
        <v>794</v>
      </c>
      <c r="D3694" s="150" t="s">
        <v>795</v>
      </c>
      <c r="F3694" s="150" t="s">
        <v>796</v>
      </c>
      <c r="G3694" s="150" t="s">
        <v>797</v>
      </c>
      <c r="H3694" s="150" t="s">
        <v>798</v>
      </c>
      <c r="I3694" s="151" t="s">
        <v>799</v>
      </c>
      <c r="J3694" s="150" t="s">
        <v>800</v>
      </c>
    </row>
    <row r="3695" spans="1:8" ht="12.75">
      <c r="A3695" s="152" t="s">
        <v>633</v>
      </c>
      <c r="C3695" s="153">
        <v>285.2129999999888</v>
      </c>
      <c r="D3695" s="132">
        <v>440302.20991420746</v>
      </c>
      <c r="F3695" s="132">
        <v>11850</v>
      </c>
      <c r="G3695" s="132">
        <v>11225</v>
      </c>
      <c r="H3695" s="154" t="s">
        <v>1031</v>
      </c>
    </row>
    <row r="3697" spans="4:8" ht="12.75">
      <c r="D3697" s="132">
        <v>439860.33046102524</v>
      </c>
      <c r="F3697" s="132">
        <v>11800</v>
      </c>
      <c r="G3697" s="132">
        <v>11175</v>
      </c>
      <c r="H3697" s="154" t="s">
        <v>1032</v>
      </c>
    </row>
    <row r="3699" spans="4:8" ht="12.75">
      <c r="D3699" s="132">
        <v>412577.0655732155</v>
      </c>
      <c r="F3699" s="132">
        <v>12100</v>
      </c>
      <c r="G3699" s="132">
        <v>11225</v>
      </c>
      <c r="H3699" s="154" t="s">
        <v>1033</v>
      </c>
    </row>
    <row r="3701" spans="1:10" ht="12.75">
      <c r="A3701" s="149" t="s">
        <v>801</v>
      </c>
      <c r="C3701" s="155" t="s">
        <v>802</v>
      </c>
      <c r="D3701" s="132">
        <v>430913.2019828161</v>
      </c>
      <c r="F3701" s="132">
        <v>11916.666666666668</v>
      </c>
      <c r="G3701" s="132">
        <v>11208.333333333332</v>
      </c>
      <c r="H3701" s="132">
        <v>419388.1412294746</v>
      </c>
      <c r="I3701" s="132">
        <v>-0.0001</v>
      </c>
      <c r="J3701" s="132">
        <v>-0.0001</v>
      </c>
    </row>
    <row r="3702" spans="1:8" ht="12.75">
      <c r="A3702" s="131">
        <v>38375.24986111111</v>
      </c>
      <c r="C3702" s="155" t="s">
        <v>803</v>
      </c>
      <c r="D3702" s="132">
        <v>15881.096882342674</v>
      </c>
      <c r="F3702" s="132">
        <v>160.7275126832159</v>
      </c>
      <c r="G3702" s="132">
        <v>28.867513459481284</v>
      </c>
      <c r="H3702" s="132">
        <v>15881.096882342674</v>
      </c>
    </row>
    <row r="3704" spans="3:8" ht="12.75">
      <c r="C3704" s="155" t="s">
        <v>804</v>
      </c>
      <c r="D3704" s="132">
        <v>3.6854514573391928</v>
      </c>
      <c r="F3704" s="132">
        <v>1.3487623441948187</v>
      </c>
      <c r="G3704" s="132">
        <v>0.25755402343031636</v>
      </c>
      <c r="H3704" s="132">
        <v>3.786730076769885</v>
      </c>
    </row>
    <row r="3705" spans="1:10" ht="12.75">
      <c r="A3705" s="149" t="s">
        <v>793</v>
      </c>
      <c r="C3705" s="150" t="s">
        <v>794</v>
      </c>
      <c r="D3705" s="150" t="s">
        <v>795</v>
      </c>
      <c r="F3705" s="150" t="s">
        <v>796</v>
      </c>
      <c r="G3705" s="150" t="s">
        <v>797</v>
      </c>
      <c r="H3705" s="150" t="s">
        <v>798</v>
      </c>
      <c r="I3705" s="151" t="s">
        <v>799</v>
      </c>
      <c r="J3705" s="150" t="s">
        <v>800</v>
      </c>
    </row>
    <row r="3706" spans="1:8" ht="12.75">
      <c r="A3706" s="152" t="s">
        <v>629</v>
      </c>
      <c r="C3706" s="153">
        <v>288.1579999998212</v>
      </c>
      <c r="D3706" s="132">
        <v>610174.2757320404</v>
      </c>
      <c r="F3706" s="132">
        <v>5640</v>
      </c>
      <c r="G3706" s="132">
        <v>4860</v>
      </c>
      <c r="H3706" s="154" t="s">
        <v>1034</v>
      </c>
    </row>
    <row r="3708" spans="4:8" ht="12.75">
      <c r="D3708" s="132">
        <v>631081.7958669662</v>
      </c>
      <c r="F3708" s="132">
        <v>5640</v>
      </c>
      <c r="G3708" s="132">
        <v>4860</v>
      </c>
      <c r="H3708" s="154" t="s">
        <v>1035</v>
      </c>
    </row>
    <row r="3710" spans="4:8" ht="12.75">
      <c r="D3710" s="132">
        <v>631458.0147771835</v>
      </c>
      <c r="F3710" s="132">
        <v>5640</v>
      </c>
      <c r="G3710" s="132">
        <v>4860</v>
      </c>
      <c r="H3710" s="154" t="s">
        <v>1036</v>
      </c>
    </row>
    <row r="3712" spans="1:10" ht="12.75">
      <c r="A3712" s="149" t="s">
        <v>801</v>
      </c>
      <c r="C3712" s="155" t="s">
        <v>802</v>
      </c>
      <c r="D3712" s="132">
        <v>624238.0287920634</v>
      </c>
      <c r="F3712" s="132">
        <v>5640</v>
      </c>
      <c r="G3712" s="132">
        <v>4860</v>
      </c>
      <c r="H3712" s="132">
        <v>618994.0686150723</v>
      </c>
      <c r="I3712" s="132">
        <v>-0.0001</v>
      </c>
      <c r="J3712" s="132">
        <v>-0.0001</v>
      </c>
    </row>
    <row r="3713" spans="1:8" ht="12.75">
      <c r="A3713" s="131">
        <v>38375.250393518516</v>
      </c>
      <c r="C3713" s="155" t="s">
        <v>803</v>
      </c>
      <c r="D3713" s="132">
        <v>12181.01998057155</v>
      </c>
      <c r="H3713" s="132">
        <v>12181.01998057155</v>
      </c>
    </row>
    <row r="3715" spans="3:8" ht="12.75">
      <c r="C3715" s="155" t="s">
        <v>804</v>
      </c>
      <c r="D3715" s="132">
        <v>1.9513421833883668</v>
      </c>
      <c r="F3715" s="132">
        <v>0</v>
      </c>
      <c r="G3715" s="132">
        <v>0</v>
      </c>
      <c r="H3715" s="132">
        <v>1.9678734576286285</v>
      </c>
    </row>
    <row r="3716" spans="1:10" ht="12.75">
      <c r="A3716" s="149" t="s">
        <v>793</v>
      </c>
      <c r="C3716" s="150" t="s">
        <v>794</v>
      </c>
      <c r="D3716" s="150" t="s">
        <v>795</v>
      </c>
      <c r="F3716" s="150" t="s">
        <v>796</v>
      </c>
      <c r="G3716" s="150" t="s">
        <v>797</v>
      </c>
      <c r="H3716" s="150" t="s">
        <v>798</v>
      </c>
      <c r="I3716" s="151" t="s">
        <v>799</v>
      </c>
      <c r="J3716" s="150" t="s">
        <v>800</v>
      </c>
    </row>
    <row r="3717" spans="1:8" ht="12.75">
      <c r="A3717" s="152" t="s">
        <v>630</v>
      </c>
      <c r="C3717" s="153">
        <v>334.94100000010803</v>
      </c>
      <c r="D3717" s="132">
        <v>428087.91533994675</v>
      </c>
      <c r="F3717" s="132">
        <v>35600</v>
      </c>
      <c r="H3717" s="154" t="s">
        <v>1037</v>
      </c>
    </row>
    <row r="3719" spans="4:8" ht="12.75">
      <c r="D3719" s="132">
        <v>439909.9924402237</v>
      </c>
      <c r="F3719" s="132">
        <v>37000</v>
      </c>
      <c r="H3719" s="154" t="s">
        <v>1038</v>
      </c>
    </row>
    <row r="3721" spans="4:8" ht="12.75">
      <c r="D3721" s="132">
        <v>292975</v>
      </c>
      <c r="F3721" s="132">
        <v>36400</v>
      </c>
      <c r="H3721" s="154" t="s">
        <v>1039</v>
      </c>
    </row>
    <row r="3723" spans="1:10" ht="12.75">
      <c r="A3723" s="149" t="s">
        <v>801</v>
      </c>
      <c r="C3723" s="155" t="s">
        <v>802</v>
      </c>
      <c r="D3723" s="132">
        <v>386990.96926005685</v>
      </c>
      <c r="F3723" s="132">
        <v>36333.333333333336</v>
      </c>
      <c r="H3723" s="132">
        <v>350657.6359267235</v>
      </c>
      <c r="I3723" s="132">
        <v>-0.0001</v>
      </c>
      <c r="J3723" s="132">
        <v>-0.0001</v>
      </c>
    </row>
    <row r="3724" spans="1:8" ht="12.75">
      <c r="A3724" s="131">
        <v>38375.2509375</v>
      </c>
      <c r="C3724" s="155" t="s">
        <v>803</v>
      </c>
      <c r="D3724" s="132">
        <v>81634.5039408715</v>
      </c>
      <c r="F3724" s="132">
        <v>702.3769168568492</v>
      </c>
      <c r="H3724" s="132">
        <v>81634.5039408715</v>
      </c>
    </row>
    <row r="3726" spans="3:8" ht="12.75">
      <c r="C3726" s="155" t="s">
        <v>804</v>
      </c>
      <c r="D3726" s="132">
        <v>21.09467931434166</v>
      </c>
      <c r="F3726" s="132">
        <v>1.933147477587659</v>
      </c>
      <c r="H3726" s="132">
        <v>23.28040104563146</v>
      </c>
    </row>
    <row r="3727" spans="1:10" ht="12.75">
      <c r="A3727" s="149" t="s">
        <v>793</v>
      </c>
      <c r="C3727" s="150" t="s">
        <v>794</v>
      </c>
      <c r="D3727" s="150" t="s">
        <v>795</v>
      </c>
      <c r="F3727" s="150" t="s">
        <v>796</v>
      </c>
      <c r="G3727" s="150" t="s">
        <v>797</v>
      </c>
      <c r="H3727" s="150" t="s">
        <v>798</v>
      </c>
      <c r="I3727" s="151" t="s">
        <v>799</v>
      </c>
      <c r="J3727" s="150" t="s">
        <v>800</v>
      </c>
    </row>
    <row r="3728" spans="1:8" ht="12.75">
      <c r="A3728" s="152" t="s">
        <v>634</v>
      </c>
      <c r="C3728" s="153">
        <v>393.36599999992177</v>
      </c>
      <c r="D3728" s="132">
        <v>2320735.87726593</v>
      </c>
      <c r="F3728" s="132">
        <v>14700</v>
      </c>
      <c r="G3728" s="132">
        <v>11100</v>
      </c>
      <c r="H3728" s="154" t="s">
        <v>1040</v>
      </c>
    </row>
    <row r="3730" spans="4:8" ht="12.75">
      <c r="D3730" s="132">
        <v>2281125.0991134644</v>
      </c>
      <c r="F3730" s="132">
        <v>13600</v>
      </c>
      <c r="G3730" s="132">
        <v>10900</v>
      </c>
      <c r="H3730" s="154" t="s">
        <v>1041</v>
      </c>
    </row>
    <row r="3732" spans="4:8" ht="12.75">
      <c r="D3732" s="132">
        <v>1450375</v>
      </c>
      <c r="F3732" s="132">
        <v>14800</v>
      </c>
      <c r="G3732" s="132">
        <v>10900</v>
      </c>
      <c r="H3732" s="154" t="s">
        <v>1042</v>
      </c>
    </row>
    <row r="3734" spans="1:10" ht="12.75">
      <c r="A3734" s="149" t="s">
        <v>801</v>
      </c>
      <c r="C3734" s="155" t="s">
        <v>802</v>
      </c>
      <c r="D3734" s="132">
        <v>2017411.9921264648</v>
      </c>
      <c r="F3734" s="132">
        <v>14366.666666666668</v>
      </c>
      <c r="G3734" s="132">
        <v>10966.666666666668</v>
      </c>
      <c r="H3734" s="132">
        <v>2004745.3254597983</v>
      </c>
      <c r="I3734" s="132">
        <v>-0.0001</v>
      </c>
      <c r="J3734" s="132">
        <v>-0.0001</v>
      </c>
    </row>
    <row r="3735" spans="1:8" ht="12.75">
      <c r="A3735" s="131">
        <v>38375.251493055555</v>
      </c>
      <c r="C3735" s="155" t="s">
        <v>803</v>
      </c>
      <c r="D3735" s="132">
        <v>491467.66553490655</v>
      </c>
      <c r="F3735" s="132">
        <v>665.8328118479393</v>
      </c>
      <c r="G3735" s="132">
        <v>115.47005383792514</v>
      </c>
      <c r="H3735" s="132">
        <v>491467.66553490655</v>
      </c>
    </row>
    <row r="3737" spans="3:8" ht="12.75">
      <c r="C3737" s="155" t="s">
        <v>804</v>
      </c>
      <c r="D3737" s="132">
        <v>24.361293947542773</v>
      </c>
      <c r="F3737" s="132">
        <v>4.634567135832523</v>
      </c>
      <c r="G3737" s="132">
        <v>1.0529184240540284</v>
      </c>
      <c r="H3737" s="132">
        <v>24.515216935207768</v>
      </c>
    </row>
    <row r="3738" spans="1:10" ht="12.75">
      <c r="A3738" s="149" t="s">
        <v>793</v>
      </c>
      <c r="C3738" s="150" t="s">
        <v>794</v>
      </c>
      <c r="D3738" s="150" t="s">
        <v>795</v>
      </c>
      <c r="F3738" s="150" t="s">
        <v>796</v>
      </c>
      <c r="G3738" s="150" t="s">
        <v>797</v>
      </c>
      <c r="H3738" s="150" t="s">
        <v>798</v>
      </c>
      <c r="I3738" s="151" t="s">
        <v>799</v>
      </c>
      <c r="J3738" s="150" t="s">
        <v>800</v>
      </c>
    </row>
    <row r="3739" spans="1:8" ht="12.75">
      <c r="A3739" s="152" t="s">
        <v>628</v>
      </c>
      <c r="C3739" s="153">
        <v>396.15199999976903</v>
      </c>
      <c r="D3739" s="132">
        <v>5291702.958152771</v>
      </c>
      <c r="F3739" s="132">
        <v>110800</v>
      </c>
      <c r="G3739" s="132">
        <v>106700</v>
      </c>
      <c r="H3739" s="154" t="s">
        <v>1043</v>
      </c>
    </row>
    <row r="3741" spans="4:8" ht="12.75">
      <c r="D3741" s="132">
        <v>2865000</v>
      </c>
      <c r="F3741" s="132">
        <v>113700</v>
      </c>
      <c r="G3741" s="132">
        <v>105600</v>
      </c>
      <c r="H3741" s="154" t="s">
        <v>1044</v>
      </c>
    </row>
    <row r="3743" spans="4:8" ht="12.75">
      <c r="D3743" s="132">
        <v>5321595.658187866</v>
      </c>
      <c r="F3743" s="132">
        <v>111900</v>
      </c>
      <c r="G3743" s="132">
        <v>106000</v>
      </c>
      <c r="H3743" s="154" t="s">
        <v>1045</v>
      </c>
    </row>
    <row r="3745" spans="1:10" ht="12.75">
      <c r="A3745" s="149" t="s">
        <v>801</v>
      </c>
      <c r="C3745" s="155" t="s">
        <v>802</v>
      </c>
      <c r="D3745" s="132">
        <v>4492766.205446879</v>
      </c>
      <c r="F3745" s="132">
        <v>112133.33333333334</v>
      </c>
      <c r="G3745" s="132">
        <v>106100</v>
      </c>
      <c r="H3745" s="132">
        <v>4383617.255783779</v>
      </c>
      <c r="I3745" s="132">
        <v>-0.0001</v>
      </c>
      <c r="J3745" s="132">
        <v>-0.0001</v>
      </c>
    </row>
    <row r="3746" spans="1:8" ht="12.75">
      <c r="A3746" s="131">
        <v>38375.25206018519</v>
      </c>
      <c r="C3746" s="155" t="s">
        <v>803</v>
      </c>
      <c r="D3746" s="132">
        <v>1409766.1182178555</v>
      </c>
      <c r="F3746" s="132">
        <v>1464.01275039985</v>
      </c>
      <c r="G3746" s="132">
        <v>556.7764362830022</v>
      </c>
      <c r="H3746" s="132">
        <v>1409766.1182178555</v>
      </c>
    </row>
    <row r="3748" spans="3:8" ht="12.75">
      <c r="C3748" s="155" t="s">
        <v>804</v>
      </c>
      <c r="D3748" s="132">
        <v>31.378577334131077</v>
      </c>
      <c r="F3748" s="132">
        <v>1.3055999557668099</v>
      </c>
      <c r="G3748" s="132">
        <v>0.5247657269396816</v>
      </c>
      <c r="H3748" s="132">
        <v>32.159881576289514</v>
      </c>
    </row>
    <row r="3749" spans="1:10" ht="12.75">
      <c r="A3749" s="149" t="s">
        <v>793</v>
      </c>
      <c r="C3749" s="150" t="s">
        <v>794</v>
      </c>
      <c r="D3749" s="150" t="s">
        <v>795</v>
      </c>
      <c r="F3749" s="150" t="s">
        <v>796</v>
      </c>
      <c r="G3749" s="150" t="s">
        <v>797</v>
      </c>
      <c r="H3749" s="150" t="s">
        <v>798</v>
      </c>
      <c r="I3749" s="151" t="s">
        <v>799</v>
      </c>
      <c r="J3749" s="150" t="s">
        <v>800</v>
      </c>
    </row>
    <row r="3750" spans="1:8" ht="12.75">
      <c r="A3750" s="152" t="s">
        <v>635</v>
      </c>
      <c r="C3750" s="153">
        <v>589.5920000001788</v>
      </c>
      <c r="D3750" s="132">
        <v>711132.9427957535</v>
      </c>
      <c r="F3750" s="132">
        <v>5310</v>
      </c>
      <c r="G3750" s="132">
        <v>4250</v>
      </c>
      <c r="H3750" s="154" t="s">
        <v>1046</v>
      </c>
    </row>
    <row r="3752" spans="4:8" ht="12.75">
      <c r="D3752" s="132">
        <v>739628.6267652512</v>
      </c>
      <c r="F3752" s="132">
        <v>5330</v>
      </c>
      <c r="G3752" s="132">
        <v>4280</v>
      </c>
      <c r="H3752" s="154" t="s">
        <v>1047</v>
      </c>
    </row>
    <row r="3754" spans="4:8" ht="12.75">
      <c r="D3754" s="132">
        <v>705115.2178945541</v>
      </c>
      <c r="F3754" s="132">
        <v>5450</v>
      </c>
      <c r="G3754" s="132">
        <v>4220</v>
      </c>
      <c r="H3754" s="154" t="s">
        <v>1048</v>
      </c>
    </row>
    <row r="3756" spans="1:10" ht="12.75">
      <c r="A3756" s="149" t="s">
        <v>801</v>
      </c>
      <c r="C3756" s="155" t="s">
        <v>802</v>
      </c>
      <c r="D3756" s="132">
        <v>718625.5958185196</v>
      </c>
      <c r="F3756" s="132">
        <v>5363.333333333334</v>
      </c>
      <c r="G3756" s="132">
        <v>4250</v>
      </c>
      <c r="H3756" s="132">
        <v>713818.9291518528</v>
      </c>
      <c r="I3756" s="132">
        <v>-0.0001</v>
      </c>
      <c r="J3756" s="132">
        <v>-0.0001</v>
      </c>
    </row>
    <row r="3757" spans="1:8" ht="12.75">
      <c r="A3757" s="131">
        <v>38375.25266203703</v>
      </c>
      <c r="C3757" s="155" t="s">
        <v>803</v>
      </c>
      <c r="D3757" s="132">
        <v>18436.342776121455</v>
      </c>
      <c r="F3757" s="132">
        <v>75.71877794400365</v>
      </c>
      <c r="G3757" s="132">
        <v>30</v>
      </c>
      <c r="H3757" s="132">
        <v>18436.342776121455</v>
      </c>
    </row>
    <row r="3759" spans="3:8" ht="12.75">
      <c r="C3759" s="155" t="s">
        <v>804</v>
      </c>
      <c r="D3759" s="132">
        <v>2.565500433521622</v>
      </c>
      <c r="F3759" s="132">
        <v>1.411785791373592</v>
      </c>
      <c r="G3759" s="132">
        <v>0.7058823529411765</v>
      </c>
      <c r="H3759" s="132">
        <v>2.5827758305635298</v>
      </c>
    </row>
    <row r="3760" spans="1:10" ht="12.75">
      <c r="A3760" s="149" t="s">
        <v>793</v>
      </c>
      <c r="C3760" s="150" t="s">
        <v>794</v>
      </c>
      <c r="D3760" s="150" t="s">
        <v>795</v>
      </c>
      <c r="F3760" s="150" t="s">
        <v>796</v>
      </c>
      <c r="G3760" s="150" t="s">
        <v>797</v>
      </c>
      <c r="H3760" s="150" t="s">
        <v>798</v>
      </c>
      <c r="I3760" s="151" t="s">
        <v>799</v>
      </c>
      <c r="J3760" s="150" t="s">
        <v>800</v>
      </c>
    </row>
    <row r="3761" spans="1:8" ht="12.75">
      <c r="A3761" s="152" t="s">
        <v>636</v>
      </c>
      <c r="C3761" s="153">
        <v>766.4900000002235</v>
      </c>
      <c r="D3761" s="132">
        <v>74115.07725811005</v>
      </c>
      <c r="F3761" s="132">
        <v>2300</v>
      </c>
      <c r="G3761" s="132">
        <v>2440</v>
      </c>
      <c r="H3761" s="154" t="s">
        <v>1049</v>
      </c>
    </row>
    <row r="3763" spans="4:8" ht="12.75">
      <c r="D3763" s="132">
        <v>71020.1590847969</v>
      </c>
      <c r="F3763" s="132">
        <v>2317</v>
      </c>
      <c r="G3763" s="132">
        <v>2437</v>
      </c>
      <c r="H3763" s="154" t="s">
        <v>1050</v>
      </c>
    </row>
    <row r="3765" spans="4:8" ht="12.75">
      <c r="D3765" s="132">
        <v>74940.64172196388</v>
      </c>
      <c r="F3765" s="132">
        <v>2466</v>
      </c>
      <c r="G3765" s="132">
        <v>2460</v>
      </c>
      <c r="H3765" s="154" t="s">
        <v>1051</v>
      </c>
    </row>
    <row r="3767" spans="1:10" ht="12.75">
      <c r="A3767" s="149" t="s">
        <v>801</v>
      </c>
      <c r="C3767" s="155" t="s">
        <v>802</v>
      </c>
      <c r="D3767" s="132">
        <v>73358.62602162361</v>
      </c>
      <c r="F3767" s="132">
        <v>2361</v>
      </c>
      <c r="G3767" s="132">
        <v>2445.6666666666665</v>
      </c>
      <c r="H3767" s="132">
        <v>70953.64065576995</v>
      </c>
      <c r="I3767" s="132">
        <v>-0.0001</v>
      </c>
      <c r="J3767" s="132">
        <v>-0.0001</v>
      </c>
    </row>
    <row r="3768" spans="1:8" ht="12.75">
      <c r="A3768" s="131">
        <v>38375.25326388889</v>
      </c>
      <c r="C3768" s="155" t="s">
        <v>803</v>
      </c>
      <c r="D3768" s="132">
        <v>2066.811525506807</v>
      </c>
      <c r="F3768" s="132">
        <v>91.32907532653552</v>
      </c>
      <c r="G3768" s="132">
        <v>12.503332889007368</v>
      </c>
      <c r="H3768" s="132">
        <v>2066.811525506807</v>
      </c>
    </row>
    <row r="3770" spans="3:8" ht="12.75">
      <c r="C3770" s="155" t="s">
        <v>804</v>
      </c>
      <c r="D3770" s="132">
        <v>2.8174076282420843</v>
      </c>
      <c r="F3770" s="132">
        <v>3.8682369896880777</v>
      </c>
      <c r="G3770" s="132">
        <v>0.5112443596432071</v>
      </c>
      <c r="H3770" s="132">
        <v>2.9129041250101566</v>
      </c>
    </row>
    <row r="3771" spans="1:16" ht="12.75">
      <c r="A3771" s="143" t="s">
        <v>784</v>
      </c>
      <c r="B3771" s="138" t="s">
        <v>1052</v>
      </c>
      <c r="D3771" s="143" t="s">
        <v>785</v>
      </c>
      <c r="E3771" s="138" t="s">
        <v>786</v>
      </c>
      <c r="F3771" s="139" t="s">
        <v>841</v>
      </c>
      <c r="G3771" s="144" t="s">
        <v>788</v>
      </c>
      <c r="H3771" s="145">
        <v>3</v>
      </c>
      <c r="I3771" s="146" t="s">
        <v>789</v>
      </c>
      <c r="J3771" s="145">
        <v>1</v>
      </c>
      <c r="K3771" s="144" t="s">
        <v>790</v>
      </c>
      <c r="L3771" s="147">
        <v>1</v>
      </c>
      <c r="M3771" s="144" t="s">
        <v>791</v>
      </c>
      <c r="N3771" s="148">
        <v>1</v>
      </c>
      <c r="O3771" s="144" t="s">
        <v>792</v>
      </c>
      <c r="P3771" s="148">
        <v>1</v>
      </c>
    </row>
    <row r="3773" spans="1:10" ht="12.75">
      <c r="A3773" s="149" t="s">
        <v>793</v>
      </c>
      <c r="C3773" s="150" t="s">
        <v>794</v>
      </c>
      <c r="D3773" s="150" t="s">
        <v>795</v>
      </c>
      <c r="F3773" s="150" t="s">
        <v>796</v>
      </c>
      <c r="G3773" s="150" t="s">
        <v>797</v>
      </c>
      <c r="H3773" s="150" t="s">
        <v>798</v>
      </c>
      <c r="I3773" s="151" t="s">
        <v>799</v>
      </c>
      <c r="J3773" s="150" t="s">
        <v>800</v>
      </c>
    </row>
    <row r="3774" spans="1:8" ht="12.75">
      <c r="A3774" s="152" t="s">
        <v>765</v>
      </c>
      <c r="C3774" s="153">
        <v>178.2290000000503</v>
      </c>
      <c r="D3774" s="132">
        <v>443.5</v>
      </c>
      <c r="F3774" s="132">
        <v>389</v>
      </c>
      <c r="G3774" s="132">
        <v>397</v>
      </c>
      <c r="H3774" s="154" t="s">
        <v>1053</v>
      </c>
    </row>
    <row r="3776" spans="4:8" ht="12.75">
      <c r="D3776" s="132">
        <v>477.7177774165757</v>
      </c>
      <c r="F3776" s="132">
        <v>469.00000000046566</v>
      </c>
      <c r="G3776" s="132">
        <v>362</v>
      </c>
      <c r="H3776" s="154" t="s">
        <v>1054</v>
      </c>
    </row>
    <row r="3778" spans="4:8" ht="12.75">
      <c r="D3778" s="132">
        <v>455.00000000046566</v>
      </c>
      <c r="F3778" s="132">
        <v>460</v>
      </c>
      <c r="G3778" s="132">
        <v>397</v>
      </c>
      <c r="H3778" s="154" t="s">
        <v>1055</v>
      </c>
    </row>
    <row r="3780" spans="1:8" ht="12.75">
      <c r="A3780" s="149" t="s">
        <v>801</v>
      </c>
      <c r="C3780" s="155" t="s">
        <v>802</v>
      </c>
      <c r="D3780" s="132">
        <v>458.7392591390138</v>
      </c>
      <c r="F3780" s="132">
        <v>439.33333333348855</v>
      </c>
      <c r="G3780" s="132">
        <v>385.33333333333337</v>
      </c>
      <c r="H3780" s="132">
        <v>50.24070841430951</v>
      </c>
    </row>
    <row r="3781" spans="1:8" ht="12.75">
      <c r="A3781" s="131">
        <v>38375.25560185185</v>
      </c>
      <c r="C3781" s="155" t="s">
        <v>803</v>
      </c>
      <c r="D3781" s="132">
        <v>17.4126568050811</v>
      </c>
      <c r="F3781" s="132">
        <v>43.821608064368114</v>
      </c>
      <c r="G3781" s="132">
        <v>20.207259421636902</v>
      </c>
      <c r="H3781" s="132">
        <v>17.4126568050811</v>
      </c>
    </row>
    <row r="3783" spans="3:8" ht="12.75">
      <c r="C3783" s="155" t="s">
        <v>804</v>
      </c>
      <c r="D3783" s="132">
        <v>3.7957633793458387</v>
      </c>
      <c r="F3783" s="132">
        <v>9.974569362143997</v>
      </c>
      <c r="G3783" s="132">
        <v>5.244098465822724</v>
      </c>
      <c r="H3783" s="132">
        <v>34.658461941833686</v>
      </c>
    </row>
    <row r="3784" spans="1:10" ht="12.75">
      <c r="A3784" s="149" t="s">
        <v>793</v>
      </c>
      <c r="C3784" s="150" t="s">
        <v>794</v>
      </c>
      <c r="D3784" s="150" t="s">
        <v>795</v>
      </c>
      <c r="F3784" s="150" t="s">
        <v>796</v>
      </c>
      <c r="G3784" s="150" t="s">
        <v>797</v>
      </c>
      <c r="H3784" s="150" t="s">
        <v>798</v>
      </c>
      <c r="I3784" s="151" t="s">
        <v>799</v>
      </c>
      <c r="J3784" s="150" t="s">
        <v>800</v>
      </c>
    </row>
    <row r="3785" spans="1:8" ht="12.75">
      <c r="A3785" s="152" t="s">
        <v>629</v>
      </c>
      <c r="C3785" s="153">
        <v>212.41200000001118</v>
      </c>
      <c r="D3785" s="132">
        <v>3676.4587637260556</v>
      </c>
      <c r="F3785" s="132">
        <v>2650</v>
      </c>
      <c r="G3785" s="132">
        <v>2500</v>
      </c>
      <c r="H3785" s="154" t="s">
        <v>1056</v>
      </c>
    </row>
    <row r="3787" spans="4:8" ht="12.75">
      <c r="D3787" s="132">
        <v>3683.8330454677343</v>
      </c>
      <c r="F3787" s="132">
        <v>2650</v>
      </c>
      <c r="G3787" s="132">
        <v>2500</v>
      </c>
      <c r="H3787" s="154" t="s">
        <v>1057</v>
      </c>
    </row>
    <row r="3789" spans="4:8" ht="12.75">
      <c r="D3789" s="132">
        <v>3634.63344251737</v>
      </c>
      <c r="F3789" s="132">
        <v>2650</v>
      </c>
      <c r="G3789" s="132">
        <v>2500</v>
      </c>
      <c r="H3789" s="154" t="s">
        <v>1058</v>
      </c>
    </row>
    <row r="3791" spans="1:10" ht="12.75">
      <c r="A3791" s="149" t="s">
        <v>801</v>
      </c>
      <c r="C3791" s="155" t="s">
        <v>802</v>
      </c>
      <c r="D3791" s="132">
        <v>3664.9750839037197</v>
      </c>
      <c r="F3791" s="132">
        <v>2650</v>
      </c>
      <c r="G3791" s="132">
        <v>2500</v>
      </c>
      <c r="H3791" s="132">
        <v>1086.529854221741</v>
      </c>
      <c r="I3791" s="132">
        <v>-0.0001</v>
      </c>
      <c r="J3791" s="132">
        <v>-0.0001</v>
      </c>
    </row>
    <row r="3792" spans="1:8" ht="12.75">
      <c r="A3792" s="131">
        <v>38375.25609953704</v>
      </c>
      <c r="C3792" s="155" t="s">
        <v>803</v>
      </c>
      <c r="D3792" s="132">
        <v>26.534061304566126</v>
      </c>
      <c r="H3792" s="132">
        <v>26.534061304566126</v>
      </c>
    </row>
    <row r="3794" spans="3:8" ht="12.75">
      <c r="C3794" s="155" t="s">
        <v>804</v>
      </c>
      <c r="D3794" s="132">
        <v>0.7239902235925593</v>
      </c>
      <c r="F3794" s="132">
        <v>0</v>
      </c>
      <c r="G3794" s="132">
        <v>0</v>
      </c>
      <c r="H3794" s="132">
        <v>2.4420922445404805</v>
      </c>
    </row>
    <row r="3795" spans="1:10" ht="12.75">
      <c r="A3795" s="149" t="s">
        <v>793</v>
      </c>
      <c r="C3795" s="150" t="s">
        <v>794</v>
      </c>
      <c r="D3795" s="150" t="s">
        <v>795</v>
      </c>
      <c r="F3795" s="150" t="s">
        <v>796</v>
      </c>
      <c r="G3795" s="150" t="s">
        <v>797</v>
      </c>
      <c r="H3795" s="150" t="s">
        <v>798</v>
      </c>
      <c r="I3795" s="151" t="s">
        <v>799</v>
      </c>
      <c r="J3795" s="150" t="s">
        <v>800</v>
      </c>
    </row>
    <row r="3796" spans="1:8" ht="12.75">
      <c r="A3796" s="152" t="s">
        <v>629</v>
      </c>
      <c r="C3796" s="153">
        <v>251.61100000003353</v>
      </c>
      <c r="D3796" s="132">
        <v>29281.07867744565</v>
      </c>
      <c r="F3796" s="132">
        <v>20600</v>
      </c>
      <c r="G3796" s="132">
        <v>20600</v>
      </c>
      <c r="H3796" s="154" t="s">
        <v>1059</v>
      </c>
    </row>
    <row r="3798" spans="4:8" ht="12.75">
      <c r="D3798" s="132">
        <v>29519.69654878974</v>
      </c>
      <c r="F3798" s="132">
        <v>20900</v>
      </c>
      <c r="G3798" s="132">
        <v>20300</v>
      </c>
      <c r="H3798" s="154" t="s">
        <v>1060</v>
      </c>
    </row>
    <row r="3800" spans="4:8" ht="12.75">
      <c r="D3800" s="132">
        <v>29237.333936303854</v>
      </c>
      <c r="F3800" s="132">
        <v>20800</v>
      </c>
      <c r="G3800" s="132">
        <v>20600</v>
      </c>
      <c r="H3800" s="154" t="s">
        <v>1061</v>
      </c>
    </row>
    <row r="3802" spans="1:10" ht="12.75">
      <c r="A3802" s="149" t="s">
        <v>801</v>
      </c>
      <c r="C3802" s="155" t="s">
        <v>802</v>
      </c>
      <c r="D3802" s="132">
        <v>29346.03638751308</v>
      </c>
      <c r="F3802" s="132">
        <v>20766.666666666668</v>
      </c>
      <c r="G3802" s="132">
        <v>20500</v>
      </c>
      <c r="H3802" s="132">
        <v>8714.017402482046</v>
      </c>
      <c r="I3802" s="132">
        <v>-0.0001</v>
      </c>
      <c r="J3802" s="132">
        <v>-0.0001</v>
      </c>
    </row>
    <row r="3803" spans="1:8" ht="12.75">
      <c r="A3803" s="131">
        <v>38375.25667824074</v>
      </c>
      <c r="C3803" s="155" t="s">
        <v>803</v>
      </c>
      <c r="D3803" s="132">
        <v>151.97627875828672</v>
      </c>
      <c r="F3803" s="132">
        <v>152.7525231651947</v>
      </c>
      <c r="G3803" s="132">
        <v>173.20508075688772</v>
      </c>
      <c r="H3803" s="132">
        <v>151.97627875828672</v>
      </c>
    </row>
    <row r="3805" spans="3:8" ht="12.75">
      <c r="C3805" s="155" t="s">
        <v>804</v>
      </c>
      <c r="D3805" s="132">
        <v>0.5178766793288432</v>
      </c>
      <c r="F3805" s="132">
        <v>0.7355659221437948</v>
      </c>
      <c r="G3805" s="132">
        <v>0.844902832960428</v>
      </c>
      <c r="H3805" s="132">
        <v>1.744043783008727</v>
      </c>
    </row>
    <row r="3806" spans="1:10" ht="12.75">
      <c r="A3806" s="149" t="s">
        <v>793</v>
      </c>
      <c r="C3806" s="150" t="s">
        <v>794</v>
      </c>
      <c r="D3806" s="150" t="s">
        <v>795</v>
      </c>
      <c r="F3806" s="150" t="s">
        <v>796</v>
      </c>
      <c r="G3806" s="150" t="s">
        <v>797</v>
      </c>
      <c r="H3806" s="150" t="s">
        <v>798</v>
      </c>
      <c r="I3806" s="151" t="s">
        <v>799</v>
      </c>
      <c r="J3806" s="150" t="s">
        <v>800</v>
      </c>
    </row>
    <row r="3807" spans="1:8" ht="12.75">
      <c r="A3807" s="152" t="s">
        <v>632</v>
      </c>
      <c r="C3807" s="153">
        <v>257.6099999998696</v>
      </c>
      <c r="D3807" s="132">
        <v>32192.120563715696</v>
      </c>
      <c r="F3807" s="132">
        <v>11982.5</v>
      </c>
      <c r="G3807" s="132">
        <v>11840</v>
      </c>
      <c r="H3807" s="154" t="s">
        <v>1062</v>
      </c>
    </row>
    <row r="3809" spans="4:8" ht="12.75">
      <c r="D3809" s="132">
        <v>31910.888571172953</v>
      </c>
      <c r="F3809" s="132">
        <v>12020</v>
      </c>
      <c r="G3809" s="132">
        <v>11792.5</v>
      </c>
      <c r="H3809" s="154" t="s">
        <v>1063</v>
      </c>
    </row>
    <row r="3811" spans="4:8" ht="12.75">
      <c r="D3811" s="132">
        <v>32257.060534268618</v>
      </c>
      <c r="F3811" s="132">
        <v>12000</v>
      </c>
      <c r="G3811" s="132">
        <v>11802.5</v>
      </c>
      <c r="H3811" s="154" t="s">
        <v>1064</v>
      </c>
    </row>
    <row r="3813" spans="1:10" ht="12.75">
      <c r="A3813" s="149" t="s">
        <v>801</v>
      </c>
      <c r="C3813" s="155" t="s">
        <v>802</v>
      </c>
      <c r="D3813" s="132">
        <v>32120.02322305242</v>
      </c>
      <c r="F3813" s="132">
        <v>12000.833333333332</v>
      </c>
      <c r="G3813" s="132">
        <v>11811.666666666668</v>
      </c>
      <c r="H3813" s="132">
        <v>20213.773223052423</v>
      </c>
      <c r="I3813" s="132">
        <v>-0.0001</v>
      </c>
      <c r="J3813" s="132">
        <v>-0.0001</v>
      </c>
    </row>
    <row r="3814" spans="1:8" ht="12.75">
      <c r="A3814" s="131">
        <v>38375.25743055555</v>
      </c>
      <c r="C3814" s="155" t="s">
        <v>803</v>
      </c>
      <c r="D3814" s="132">
        <v>184.0034698214449</v>
      </c>
      <c r="F3814" s="132">
        <v>18.76388374866284</v>
      </c>
      <c r="G3814" s="132">
        <v>25.041632002194532</v>
      </c>
      <c r="H3814" s="132">
        <v>184.0034698214449</v>
      </c>
    </row>
    <row r="3816" spans="3:8" ht="12.75">
      <c r="C3816" s="155" t="s">
        <v>804</v>
      </c>
      <c r="D3816" s="132">
        <v>0.5728621942258944</v>
      </c>
      <c r="F3816" s="132">
        <v>0.1563548399305285</v>
      </c>
      <c r="G3816" s="132">
        <v>0.21200760831546092</v>
      </c>
      <c r="H3816" s="132">
        <v>0.9102875934691973</v>
      </c>
    </row>
    <row r="3817" spans="1:10" ht="12.75">
      <c r="A3817" s="149" t="s">
        <v>793</v>
      </c>
      <c r="C3817" s="150" t="s">
        <v>794</v>
      </c>
      <c r="D3817" s="150" t="s">
        <v>795</v>
      </c>
      <c r="F3817" s="150" t="s">
        <v>796</v>
      </c>
      <c r="G3817" s="150" t="s">
        <v>797</v>
      </c>
      <c r="H3817" s="150" t="s">
        <v>798</v>
      </c>
      <c r="I3817" s="151" t="s">
        <v>799</v>
      </c>
      <c r="J3817" s="150" t="s">
        <v>800</v>
      </c>
    </row>
    <row r="3818" spans="1:8" ht="12.75">
      <c r="A3818" s="152" t="s">
        <v>631</v>
      </c>
      <c r="C3818" s="153">
        <v>259.9399999999441</v>
      </c>
      <c r="D3818" s="132">
        <v>36352.89450800419</v>
      </c>
      <c r="F3818" s="132">
        <v>17925</v>
      </c>
      <c r="G3818" s="132">
        <v>17950</v>
      </c>
      <c r="H3818" s="154" t="s">
        <v>1065</v>
      </c>
    </row>
    <row r="3820" spans="4:8" ht="12.75">
      <c r="D3820" s="132">
        <v>38357.164936840534</v>
      </c>
      <c r="F3820" s="132">
        <v>17875</v>
      </c>
      <c r="G3820" s="132">
        <v>17875</v>
      </c>
      <c r="H3820" s="154" t="s">
        <v>1066</v>
      </c>
    </row>
    <row r="3822" spans="4:8" ht="12.75">
      <c r="D3822" s="132">
        <v>37522.265451967716</v>
      </c>
      <c r="F3822" s="132">
        <v>17925</v>
      </c>
      <c r="G3822" s="132">
        <v>17925</v>
      </c>
      <c r="H3822" s="154" t="s">
        <v>1067</v>
      </c>
    </row>
    <row r="3824" spans="1:10" ht="12.75">
      <c r="A3824" s="149" t="s">
        <v>801</v>
      </c>
      <c r="C3824" s="155" t="s">
        <v>802</v>
      </c>
      <c r="D3824" s="132">
        <v>37410.77496560415</v>
      </c>
      <c r="F3824" s="132">
        <v>17908.333333333332</v>
      </c>
      <c r="G3824" s="132">
        <v>17916.666666666668</v>
      </c>
      <c r="H3824" s="132">
        <v>19498.31705314623</v>
      </c>
      <c r="I3824" s="132">
        <v>-0.0001</v>
      </c>
      <c r="J3824" s="132">
        <v>-0.0001</v>
      </c>
    </row>
    <row r="3825" spans="1:8" ht="12.75">
      <c r="A3825" s="131">
        <v>38375.258206018516</v>
      </c>
      <c r="C3825" s="155" t="s">
        <v>803</v>
      </c>
      <c r="D3825" s="132">
        <v>1006.775836216405</v>
      </c>
      <c r="F3825" s="132">
        <v>28.867513459481284</v>
      </c>
      <c r="G3825" s="132">
        <v>38.188130791298676</v>
      </c>
      <c r="H3825" s="132">
        <v>1006.775836216405</v>
      </c>
    </row>
    <row r="3827" spans="3:8" ht="12.75">
      <c r="C3827" s="155" t="s">
        <v>804</v>
      </c>
      <c r="D3827" s="132">
        <v>2.691138681682069</v>
      </c>
      <c r="F3827" s="132">
        <v>0.1611959802297699</v>
      </c>
      <c r="G3827" s="132">
        <v>0.21314305557934143</v>
      </c>
      <c r="H3827" s="132">
        <v>5.1633986331858965</v>
      </c>
    </row>
    <row r="3828" spans="1:10" ht="12.75">
      <c r="A3828" s="149" t="s">
        <v>793</v>
      </c>
      <c r="C3828" s="150" t="s">
        <v>794</v>
      </c>
      <c r="D3828" s="150" t="s">
        <v>795</v>
      </c>
      <c r="F3828" s="150" t="s">
        <v>796</v>
      </c>
      <c r="G3828" s="150" t="s">
        <v>797</v>
      </c>
      <c r="H3828" s="150" t="s">
        <v>798</v>
      </c>
      <c r="I3828" s="151" t="s">
        <v>799</v>
      </c>
      <c r="J3828" s="150" t="s">
        <v>800</v>
      </c>
    </row>
    <row r="3829" spans="1:8" ht="12.75">
      <c r="A3829" s="152" t="s">
        <v>633</v>
      </c>
      <c r="C3829" s="153">
        <v>285.2129999999888</v>
      </c>
      <c r="D3829" s="132">
        <v>10250</v>
      </c>
      <c r="F3829" s="132">
        <v>9925</v>
      </c>
      <c r="G3829" s="132">
        <v>10150</v>
      </c>
      <c r="H3829" s="154" t="s">
        <v>1068</v>
      </c>
    </row>
    <row r="3831" spans="4:8" ht="12.75">
      <c r="D3831" s="132">
        <v>10250.708436265588</v>
      </c>
      <c r="F3831" s="132">
        <v>9925</v>
      </c>
      <c r="G3831" s="132">
        <v>10100</v>
      </c>
      <c r="H3831" s="154" t="s">
        <v>1069</v>
      </c>
    </row>
    <row r="3833" spans="4:8" ht="12.75">
      <c r="D3833" s="132">
        <v>10258.18421447277</v>
      </c>
      <c r="F3833" s="132">
        <v>9900</v>
      </c>
      <c r="G3833" s="132">
        <v>10150</v>
      </c>
      <c r="H3833" s="154" t="s">
        <v>1070</v>
      </c>
    </row>
    <row r="3835" spans="1:10" ht="12.75">
      <c r="A3835" s="149" t="s">
        <v>801</v>
      </c>
      <c r="C3835" s="155" t="s">
        <v>802</v>
      </c>
      <c r="D3835" s="132">
        <v>10252.964216912786</v>
      </c>
      <c r="F3835" s="132">
        <v>9916.666666666666</v>
      </c>
      <c r="G3835" s="132">
        <v>10133.333333333334</v>
      </c>
      <c r="H3835" s="132">
        <v>216.51221205251883</v>
      </c>
      <c r="I3835" s="132">
        <v>-0.0001</v>
      </c>
      <c r="J3835" s="132">
        <v>-0.0001</v>
      </c>
    </row>
    <row r="3836" spans="1:8" ht="12.75">
      <c r="A3836" s="131">
        <v>38375.258993055555</v>
      </c>
      <c r="C3836" s="155" t="s">
        <v>803</v>
      </c>
      <c r="D3836" s="132">
        <v>4.534506737556574</v>
      </c>
      <c r="F3836" s="132">
        <v>14.433756729740642</v>
      </c>
      <c r="G3836" s="132">
        <v>28.867513459481284</v>
      </c>
      <c r="H3836" s="132">
        <v>4.534506737556574</v>
      </c>
    </row>
    <row r="3838" spans="3:8" ht="12.75">
      <c r="C3838" s="155" t="s">
        <v>804</v>
      </c>
      <c r="D3838" s="132">
        <v>0.04422630023497667</v>
      </c>
      <c r="F3838" s="132">
        <v>0.14555048803099807</v>
      </c>
      <c r="G3838" s="132">
        <v>0.28487677756067054</v>
      </c>
      <c r="H3838" s="132">
        <v>2.094342251908012</v>
      </c>
    </row>
    <row r="3839" spans="1:10" ht="12.75">
      <c r="A3839" s="149" t="s">
        <v>793</v>
      </c>
      <c r="C3839" s="150" t="s">
        <v>794</v>
      </c>
      <c r="D3839" s="150" t="s">
        <v>795</v>
      </c>
      <c r="F3839" s="150" t="s">
        <v>796</v>
      </c>
      <c r="G3839" s="150" t="s">
        <v>797</v>
      </c>
      <c r="H3839" s="150" t="s">
        <v>798</v>
      </c>
      <c r="I3839" s="151" t="s">
        <v>799</v>
      </c>
      <c r="J3839" s="150" t="s">
        <v>800</v>
      </c>
    </row>
    <row r="3840" spans="1:8" ht="12.75">
      <c r="A3840" s="152" t="s">
        <v>629</v>
      </c>
      <c r="C3840" s="153">
        <v>288.1579999998212</v>
      </c>
      <c r="D3840" s="132">
        <v>4889.574898265302</v>
      </c>
      <c r="F3840" s="132">
        <v>3920</v>
      </c>
      <c r="G3840" s="132">
        <v>3700</v>
      </c>
      <c r="H3840" s="154" t="s">
        <v>1071</v>
      </c>
    </row>
    <row r="3842" spans="4:8" ht="12.75">
      <c r="D3842" s="132">
        <v>4918.542806647718</v>
      </c>
      <c r="F3842" s="132">
        <v>3920</v>
      </c>
      <c r="G3842" s="132">
        <v>3700</v>
      </c>
      <c r="H3842" s="154" t="s">
        <v>1072</v>
      </c>
    </row>
    <row r="3844" spans="4:8" ht="12.75">
      <c r="D3844" s="132">
        <v>4865.052549757063</v>
      </c>
      <c r="F3844" s="132">
        <v>3920</v>
      </c>
      <c r="G3844" s="132">
        <v>3700</v>
      </c>
      <c r="H3844" s="154" t="s">
        <v>1073</v>
      </c>
    </row>
    <row r="3846" spans="1:10" ht="12.75">
      <c r="A3846" s="149" t="s">
        <v>801</v>
      </c>
      <c r="C3846" s="155" t="s">
        <v>802</v>
      </c>
      <c r="D3846" s="132">
        <v>4891.0567515566945</v>
      </c>
      <c r="F3846" s="132">
        <v>3920</v>
      </c>
      <c r="G3846" s="132">
        <v>3700</v>
      </c>
      <c r="H3846" s="132">
        <v>1082.7602913797034</v>
      </c>
      <c r="I3846" s="132">
        <v>-0.0001</v>
      </c>
      <c r="J3846" s="132">
        <v>-0.0001</v>
      </c>
    </row>
    <row r="3847" spans="1:8" ht="12.75">
      <c r="A3847" s="131">
        <v>38375.25952546296</v>
      </c>
      <c r="C3847" s="155" t="s">
        <v>803</v>
      </c>
      <c r="D3847" s="132">
        <v>26.775899843707148</v>
      </c>
      <c r="H3847" s="132">
        <v>26.775899843707148</v>
      </c>
    </row>
    <row r="3849" spans="3:8" ht="12.75">
      <c r="C3849" s="155" t="s">
        <v>804</v>
      </c>
      <c r="D3849" s="132">
        <v>0.5474461083524554</v>
      </c>
      <c r="F3849" s="132">
        <v>0</v>
      </c>
      <c r="G3849" s="132">
        <v>0</v>
      </c>
      <c r="H3849" s="132">
        <v>2.472929609340222</v>
      </c>
    </row>
    <row r="3850" spans="1:10" ht="12.75">
      <c r="A3850" s="149" t="s">
        <v>793</v>
      </c>
      <c r="C3850" s="150" t="s">
        <v>794</v>
      </c>
      <c r="D3850" s="150" t="s">
        <v>795</v>
      </c>
      <c r="F3850" s="150" t="s">
        <v>796</v>
      </c>
      <c r="G3850" s="150" t="s">
        <v>797</v>
      </c>
      <c r="H3850" s="150" t="s">
        <v>798</v>
      </c>
      <c r="I3850" s="151" t="s">
        <v>799</v>
      </c>
      <c r="J3850" s="150" t="s">
        <v>800</v>
      </c>
    </row>
    <row r="3851" spans="1:8" ht="12.75">
      <c r="A3851" s="152" t="s">
        <v>630</v>
      </c>
      <c r="C3851" s="153">
        <v>334.94100000010803</v>
      </c>
      <c r="D3851" s="132">
        <v>33474.15003526211</v>
      </c>
      <c r="F3851" s="132">
        <v>32700</v>
      </c>
      <c r="H3851" s="154" t="s">
        <v>1074</v>
      </c>
    </row>
    <row r="3853" spans="4:8" ht="12.75">
      <c r="D3853" s="132">
        <v>32900</v>
      </c>
      <c r="F3853" s="132">
        <v>33000</v>
      </c>
      <c r="H3853" s="154" t="s">
        <v>849</v>
      </c>
    </row>
    <row r="3855" spans="4:8" ht="12.75">
      <c r="D3855" s="132">
        <v>33275</v>
      </c>
      <c r="F3855" s="132">
        <v>33000</v>
      </c>
      <c r="H3855" s="154" t="s">
        <v>850</v>
      </c>
    </row>
    <row r="3857" spans="1:10" ht="12.75">
      <c r="A3857" s="149" t="s">
        <v>801</v>
      </c>
      <c r="C3857" s="155" t="s">
        <v>802</v>
      </c>
      <c r="D3857" s="132">
        <v>33216.38334508737</v>
      </c>
      <c r="F3857" s="132">
        <v>32900</v>
      </c>
      <c r="H3857" s="132">
        <v>316.38334508736926</v>
      </c>
      <c r="I3857" s="132">
        <v>-0.0001</v>
      </c>
      <c r="J3857" s="132">
        <v>-0.0001</v>
      </c>
    </row>
    <row r="3858" spans="1:8" ht="12.75">
      <c r="A3858" s="131">
        <v>38375.26005787037</v>
      </c>
      <c r="C3858" s="155" t="s">
        <v>803</v>
      </c>
      <c r="D3858" s="132">
        <v>291.52872915527934</v>
      </c>
      <c r="F3858" s="132">
        <v>173.20508075688772</v>
      </c>
      <c r="H3858" s="132">
        <v>291.52872915527934</v>
      </c>
    </row>
    <row r="3860" spans="3:8" ht="12.75">
      <c r="C3860" s="155" t="s">
        <v>804</v>
      </c>
      <c r="D3860" s="132">
        <v>0.8776654764805869</v>
      </c>
      <c r="F3860" s="132">
        <v>0.5264592120270144</v>
      </c>
      <c r="H3860" s="132">
        <v>92.14414528513623</v>
      </c>
    </row>
    <row r="3861" spans="1:10" ht="12.75">
      <c r="A3861" s="149" t="s">
        <v>793</v>
      </c>
      <c r="C3861" s="150" t="s">
        <v>794</v>
      </c>
      <c r="D3861" s="150" t="s">
        <v>795</v>
      </c>
      <c r="F3861" s="150" t="s">
        <v>796</v>
      </c>
      <c r="G3861" s="150" t="s">
        <v>797</v>
      </c>
      <c r="H3861" s="150" t="s">
        <v>798</v>
      </c>
      <c r="I3861" s="151" t="s">
        <v>799</v>
      </c>
      <c r="J3861" s="150" t="s">
        <v>800</v>
      </c>
    </row>
    <row r="3862" spans="1:8" ht="12.75">
      <c r="A3862" s="152" t="s">
        <v>634</v>
      </c>
      <c r="C3862" s="153">
        <v>393.36599999992177</v>
      </c>
      <c r="D3862" s="132">
        <v>26552.300312310457</v>
      </c>
      <c r="F3862" s="132">
        <v>7800</v>
      </c>
      <c r="G3862" s="132">
        <v>7900</v>
      </c>
      <c r="H3862" s="154" t="s">
        <v>851</v>
      </c>
    </row>
    <row r="3864" spans="4:8" ht="12.75">
      <c r="D3864" s="132">
        <v>26729.118338257074</v>
      </c>
      <c r="F3864" s="132">
        <v>7900</v>
      </c>
      <c r="G3864" s="132">
        <v>7800</v>
      </c>
      <c r="H3864" s="154" t="s">
        <v>852</v>
      </c>
    </row>
    <row r="3866" spans="4:8" ht="12.75">
      <c r="D3866" s="132">
        <v>26947.840182363987</v>
      </c>
      <c r="F3866" s="132">
        <v>7900</v>
      </c>
      <c r="G3866" s="132">
        <v>7800</v>
      </c>
      <c r="H3866" s="154" t="s">
        <v>853</v>
      </c>
    </row>
    <row r="3868" spans="1:10" ht="12.75">
      <c r="A3868" s="149" t="s">
        <v>801</v>
      </c>
      <c r="C3868" s="155" t="s">
        <v>802</v>
      </c>
      <c r="D3868" s="132">
        <v>26743.086277643837</v>
      </c>
      <c r="F3868" s="132">
        <v>7866.666666666666</v>
      </c>
      <c r="G3868" s="132">
        <v>7833.333333333334</v>
      </c>
      <c r="H3868" s="132">
        <v>18893.08627764384</v>
      </c>
      <c r="I3868" s="132">
        <v>-0.0001</v>
      </c>
      <c r="J3868" s="132">
        <v>-0.0001</v>
      </c>
    </row>
    <row r="3869" spans="1:8" ht="12.75">
      <c r="A3869" s="131">
        <v>38375.260625</v>
      </c>
      <c r="C3869" s="155" t="s">
        <v>803</v>
      </c>
      <c r="D3869" s="132">
        <v>198.139533406864</v>
      </c>
      <c r="F3869" s="132">
        <v>57.73502691896257</v>
      </c>
      <c r="G3869" s="132">
        <v>57.73502691896257</v>
      </c>
      <c r="H3869" s="132">
        <v>198.139533406864</v>
      </c>
    </row>
    <row r="3871" spans="3:8" ht="12.75">
      <c r="C3871" s="155" t="s">
        <v>804</v>
      </c>
      <c r="D3871" s="132">
        <v>0.7409000268323589</v>
      </c>
      <c r="F3871" s="132">
        <v>0.7339198337156261</v>
      </c>
      <c r="G3871" s="132">
        <v>0.73704289683782</v>
      </c>
      <c r="H3871" s="132">
        <v>1.0487409547339137</v>
      </c>
    </row>
    <row r="3872" spans="1:10" ht="12.75">
      <c r="A3872" s="149" t="s">
        <v>793</v>
      </c>
      <c r="C3872" s="150" t="s">
        <v>794</v>
      </c>
      <c r="D3872" s="150" t="s">
        <v>795</v>
      </c>
      <c r="F3872" s="150" t="s">
        <v>796</v>
      </c>
      <c r="G3872" s="150" t="s">
        <v>797</v>
      </c>
      <c r="H3872" s="150" t="s">
        <v>798</v>
      </c>
      <c r="I3872" s="151" t="s">
        <v>799</v>
      </c>
      <c r="J3872" s="150" t="s">
        <v>800</v>
      </c>
    </row>
    <row r="3873" spans="1:8" ht="12.75">
      <c r="A3873" s="152" t="s">
        <v>628</v>
      </c>
      <c r="C3873" s="153">
        <v>396.15199999976903</v>
      </c>
      <c r="D3873" s="132">
        <v>95150</v>
      </c>
      <c r="F3873" s="132">
        <v>88700</v>
      </c>
      <c r="G3873" s="132">
        <v>89300</v>
      </c>
      <c r="H3873" s="154" t="s">
        <v>854</v>
      </c>
    </row>
    <row r="3875" spans="4:8" ht="12.75">
      <c r="D3875" s="132">
        <v>95727.83999860287</v>
      </c>
      <c r="F3875" s="132">
        <v>87200</v>
      </c>
      <c r="G3875" s="132">
        <v>89100</v>
      </c>
      <c r="H3875" s="154" t="s">
        <v>855</v>
      </c>
    </row>
    <row r="3877" spans="4:8" ht="12.75">
      <c r="D3877" s="132">
        <v>96635.8911793232</v>
      </c>
      <c r="F3877" s="132">
        <v>88800</v>
      </c>
      <c r="G3877" s="132">
        <v>88100</v>
      </c>
      <c r="H3877" s="154" t="s">
        <v>856</v>
      </c>
    </row>
    <row r="3879" spans="1:10" ht="12.75">
      <c r="A3879" s="149" t="s">
        <v>801</v>
      </c>
      <c r="C3879" s="155" t="s">
        <v>802</v>
      </c>
      <c r="D3879" s="132">
        <v>95837.91039264202</v>
      </c>
      <c r="F3879" s="132">
        <v>88233.33333333334</v>
      </c>
      <c r="G3879" s="132">
        <v>88833.33333333334</v>
      </c>
      <c r="H3879" s="132">
        <v>7307.78752304234</v>
      </c>
      <c r="I3879" s="132">
        <v>-0.0001</v>
      </c>
      <c r="J3879" s="132">
        <v>-0.0001</v>
      </c>
    </row>
    <row r="3880" spans="1:8" ht="12.75">
      <c r="A3880" s="131">
        <v>38375.26119212963</v>
      </c>
      <c r="C3880" s="155" t="s">
        <v>803</v>
      </c>
      <c r="D3880" s="132">
        <v>749.0358922850861</v>
      </c>
      <c r="F3880" s="132">
        <v>896.28864398325</v>
      </c>
      <c r="G3880" s="132">
        <v>642.9100507328636</v>
      </c>
      <c r="H3880" s="132">
        <v>749.0358922850861</v>
      </c>
    </row>
    <row r="3882" spans="3:8" ht="12.75">
      <c r="C3882" s="155" t="s">
        <v>804</v>
      </c>
      <c r="D3882" s="132">
        <v>0.781565342166093</v>
      </c>
      <c r="F3882" s="132">
        <v>1.015816370211466</v>
      </c>
      <c r="G3882" s="132">
        <v>0.7237261359094149</v>
      </c>
      <c r="H3882" s="132">
        <v>10.249831291937339</v>
      </c>
    </row>
    <row r="3883" spans="1:10" ht="12.75">
      <c r="A3883" s="149" t="s">
        <v>793</v>
      </c>
      <c r="C3883" s="150" t="s">
        <v>794</v>
      </c>
      <c r="D3883" s="150" t="s">
        <v>795</v>
      </c>
      <c r="F3883" s="150" t="s">
        <v>796</v>
      </c>
      <c r="G3883" s="150" t="s">
        <v>797</v>
      </c>
      <c r="H3883" s="150" t="s">
        <v>798</v>
      </c>
      <c r="I3883" s="151" t="s">
        <v>799</v>
      </c>
      <c r="J3883" s="150" t="s">
        <v>800</v>
      </c>
    </row>
    <row r="3884" spans="1:8" ht="12.75">
      <c r="A3884" s="152" t="s">
        <v>635</v>
      </c>
      <c r="C3884" s="153">
        <v>589.5920000001788</v>
      </c>
      <c r="D3884" s="132">
        <v>5100.974095761776</v>
      </c>
      <c r="F3884" s="132">
        <v>2090</v>
      </c>
      <c r="G3884" s="132">
        <v>2000</v>
      </c>
      <c r="H3884" s="154" t="s">
        <v>857</v>
      </c>
    </row>
    <row r="3886" spans="4:8" ht="12.75">
      <c r="D3886" s="132">
        <v>5119.10146651417</v>
      </c>
      <c r="F3886" s="132">
        <v>2060</v>
      </c>
      <c r="G3886" s="132">
        <v>2029.9999999981374</v>
      </c>
      <c r="H3886" s="154" t="s">
        <v>858</v>
      </c>
    </row>
    <row r="3888" spans="4:8" ht="12.75">
      <c r="D3888" s="132">
        <v>4980.619420781732</v>
      </c>
      <c r="F3888" s="132">
        <v>2040</v>
      </c>
      <c r="G3888" s="132">
        <v>2010</v>
      </c>
      <c r="H3888" s="154" t="s">
        <v>859</v>
      </c>
    </row>
    <row r="3890" spans="1:10" ht="12.75">
      <c r="A3890" s="149" t="s">
        <v>801</v>
      </c>
      <c r="C3890" s="155" t="s">
        <v>802</v>
      </c>
      <c r="D3890" s="132">
        <v>5066.898327685893</v>
      </c>
      <c r="F3890" s="132">
        <v>2063.3333333333335</v>
      </c>
      <c r="G3890" s="132">
        <v>2013.3333333327123</v>
      </c>
      <c r="H3890" s="132">
        <v>3028.5649943528697</v>
      </c>
      <c r="I3890" s="132">
        <v>-0.0001</v>
      </c>
      <c r="J3890" s="132">
        <v>-0.0001</v>
      </c>
    </row>
    <row r="3891" spans="1:8" ht="12.75">
      <c r="A3891" s="131">
        <v>38375.26179398148</v>
      </c>
      <c r="C3891" s="155" t="s">
        <v>803</v>
      </c>
      <c r="D3891" s="132">
        <v>75.26744133445317</v>
      </c>
      <c r="F3891" s="132">
        <v>25.166114784235834</v>
      </c>
      <c r="G3891" s="132">
        <v>15.275252315504936</v>
      </c>
      <c r="H3891" s="132">
        <v>75.26744133445317</v>
      </c>
    </row>
    <row r="3893" spans="3:8" ht="12.75">
      <c r="C3893" s="155" t="s">
        <v>804</v>
      </c>
      <c r="D3893" s="132">
        <v>1.4854736856113042</v>
      </c>
      <c r="F3893" s="132">
        <v>1.2196824612715267</v>
      </c>
      <c r="G3893" s="132">
        <v>0.7587045852074331</v>
      </c>
      <c r="H3893" s="132">
        <v>2.485250984370437</v>
      </c>
    </row>
    <row r="3894" spans="1:10" ht="12.75">
      <c r="A3894" s="149" t="s">
        <v>793</v>
      </c>
      <c r="C3894" s="150" t="s">
        <v>794</v>
      </c>
      <c r="D3894" s="150" t="s">
        <v>795</v>
      </c>
      <c r="F3894" s="150" t="s">
        <v>796</v>
      </c>
      <c r="G3894" s="150" t="s">
        <v>797</v>
      </c>
      <c r="H3894" s="150" t="s">
        <v>798</v>
      </c>
      <c r="I3894" s="151" t="s">
        <v>799</v>
      </c>
      <c r="J3894" s="150" t="s">
        <v>800</v>
      </c>
    </row>
    <row r="3895" spans="1:8" ht="12.75">
      <c r="A3895" s="152" t="s">
        <v>636</v>
      </c>
      <c r="C3895" s="153">
        <v>766.4900000002235</v>
      </c>
      <c r="D3895" s="132">
        <v>1934.8326306212693</v>
      </c>
      <c r="F3895" s="132">
        <v>1810.9999999981374</v>
      </c>
      <c r="G3895" s="132">
        <v>1751.0000000018626</v>
      </c>
      <c r="H3895" s="154" t="s">
        <v>860</v>
      </c>
    </row>
    <row r="3897" spans="4:8" ht="12.75">
      <c r="D3897" s="132">
        <v>1849.75</v>
      </c>
      <c r="F3897" s="132">
        <v>1719</v>
      </c>
      <c r="G3897" s="132">
        <v>1876.0000000018626</v>
      </c>
      <c r="H3897" s="154" t="s">
        <v>861</v>
      </c>
    </row>
    <row r="3899" spans="4:8" ht="12.75">
      <c r="D3899" s="132">
        <v>1943.5830009132624</v>
      </c>
      <c r="F3899" s="132">
        <v>1603</v>
      </c>
      <c r="G3899" s="132">
        <v>1751.0000000018626</v>
      </c>
      <c r="H3899" s="154" t="s">
        <v>862</v>
      </c>
    </row>
    <row r="3901" spans="1:10" ht="12.75">
      <c r="A3901" s="149" t="s">
        <v>801</v>
      </c>
      <c r="C3901" s="155" t="s">
        <v>802</v>
      </c>
      <c r="D3901" s="132">
        <v>1909.3885438448438</v>
      </c>
      <c r="F3901" s="132">
        <v>1710.9999999993793</v>
      </c>
      <c r="G3901" s="132">
        <v>1792.6666666685292</v>
      </c>
      <c r="H3901" s="132">
        <v>155.96171457588187</v>
      </c>
      <c r="I3901" s="132">
        <v>-0.0001</v>
      </c>
      <c r="J3901" s="132">
        <v>-0.0001</v>
      </c>
    </row>
    <row r="3902" spans="1:8" ht="12.75">
      <c r="A3902" s="131">
        <v>38375.262395833335</v>
      </c>
      <c r="C3902" s="155" t="s">
        <v>803</v>
      </c>
      <c r="D3902" s="132">
        <v>51.833475467222776</v>
      </c>
      <c r="F3902" s="132">
        <v>104.23051376546717</v>
      </c>
      <c r="G3902" s="132">
        <v>72.16878364870323</v>
      </c>
      <c r="H3902" s="132">
        <v>51.833475467222776</v>
      </c>
    </row>
    <row r="3904" spans="3:8" ht="12.75">
      <c r="C3904" s="155" t="s">
        <v>804</v>
      </c>
      <c r="D3904" s="132">
        <v>2.714663583497165</v>
      </c>
      <c r="F3904" s="132">
        <v>6.091789232349795</v>
      </c>
      <c r="G3904" s="132">
        <v>4.0257781879115795</v>
      </c>
      <c r="H3904" s="132">
        <v>33.23474328823413</v>
      </c>
    </row>
    <row r="3905" spans="1:16" ht="12.75">
      <c r="A3905" s="143" t="s">
        <v>784</v>
      </c>
      <c r="B3905" s="138" t="s">
        <v>863</v>
      </c>
      <c r="D3905" s="143" t="s">
        <v>785</v>
      </c>
      <c r="E3905" s="138" t="s">
        <v>786</v>
      </c>
      <c r="F3905" s="139" t="s">
        <v>842</v>
      </c>
      <c r="G3905" s="144" t="s">
        <v>788</v>
      </c>
      <c r="H3905" s="145">
        <v>3</v>
      </c>
      <c r="I3905" s="146" t="s">
        <v>789</v>
      </c>
      <c r="J3905" s="145">
        <v>2</v>
      </c>
      <c r="K3905" s="144" t="s">
        <v>790</v>
      </c>
      <c r="L3905" s="147">
        <v>1</v>
      </c>
      <c r="M3905" s="144" t="s">
        <v>791</v>
      </c>
      <c r="N3905" s="148">
        <v>1</v>
      </c>
      <c r="O3905" s="144" t="s">
        <v>792</v>
      </c>
      <c r="P3905" s="148">
        <v>1</v>
      </c>
    </row>
    <row r="3907" spans="1:10" ht="12.75">
      <c r="A3907" s="149" t="s">
        <v>793</v>
      </c>
      <c r="C3907" s="150" t="s">
        <v>794</v>
      </c>
      <c r="D3907" s="150" t="s">
        <v>795</v>
      </c>
      <c r="F3907" s="150" t="s">
        <v>796</v>
      </c>
      <c r="G3907" s="150" t="s">
        <v>797</v>
      </c>
      <c r="H3907" s="150" t="s">
        <v>798</v>
      </c>
      <c r="I3907" s="151" t="s">
        <v>799</v>
      </c>
      <c r="J3907" s="150" t="s">
        <v>800</v>
      </c>
    </row>
    <row r="3908" spans="1:8" ht="12.75">
      <c r="A3908" s="152" t="s">
        <v>765</v>
      </c>
      <c r="C3908" s="153">
        <v>178.2290000000503</v>
      </c>
      <c r="D3908" s="132">
        <v>701.0603784341365</v>
      </c>
      <c r="F3908" s="132">
        <v>627</v>
      </c>
      <c r="G3908" s="132">
        <v>786</v>
      </c>
      <c r="H3908" s="154" t="s">
        <v>864</v>
      </c>
    </row>
    <row r="3910" spans="4:8" ht="12.75">
      <c r="D3910" s="132">
        <v>670.5</v>
      </c>
      <c r="F3910" s="132">
        <v>667</v>
      </c>
      <c r="G3910" s="132">
        <v>702</v>
      </c>
      <c r="H3910" s="154" t="s">
        <v>865</v>
      </c>
    </row>
    <row r="3912" spans="4:8" ht="12.75">
      <c r="D3912" s="132">
        <v>704.5163185195997</v>
      </c>
      <c r="F3912" s="132">
        <v>695</v>
      </c>
      <c r="G3912" s="132">
        <v>715</v>
      </c>
      <c r="H3912" s="154" t="s">
        <v>866</v>
      </c>
    </row>
    <row r="3914" spans="1:8" ht="12.75">
      <c r="A3914" s="149" t="s">
        <v>801</v>
      </c>
      <c r="C3914" s="155" t="s">
        <v>802</v>
      </c>
      <c r="D3914" s="132">
        <v>692.0255656512454</v>
      </c>
      <c r="F3914" s="132">
        <v>663</v>
      </c>
      <c r="G3914" s="132">
        <v>734.3333333333333</v>
      </c>
      <c r="H3914" s="132">
        <v>-11.706801498513038</v>
      </c>
    </row>
    <row r="3915" spans="1:8" ht="12.75">
      <c r="A3915" s="131">
        <v>38375.26472222222</v>
      </c>
      <c r="C3915" s="155" t="s">
        <v>803</v>
      </c>
      <c r="D3915" s="132">
        <v>18.721601505295048</v>
      </c>
      <c r="F3915" s="132">
        <v>34.17601498127012</v>
      </c>
      <c r="G3915" s="132">
        <v>45.21430452117264</v>
      </c>
      <c r="H3915" s="132">
        <v>18.721601505295048</v>
      </c>
    </row>
    <row r="3917" spans="3:7" ht="12.75">
      <c r="C3917" s="155" t="s">
        <v>804</v>
      </c>
      <c r="D3917" s="132">
        <v>2.705333796111518</v>
      </c>
      <c r="F3917" s="132">
        <v>5.154753390840138</v>
      </c>
      <c r="G3917" s="132">
        <v>6.157190810872353</v>
      </c>
    </row>
    <row r="3918" spans="1:10" ht="12.75">
      <c r="A3918" s="149" t="s">
        <v>793</v>
      </c>
      <c r="C3918" s="150" t="s">
        <v>794</v>
      </c>
      <c r="D3918" s="150" t="s">
        <v>795</v>
      </c>
      <c r="F3918" s="150" t="s">
        <v>796</v>
      </c>
      <c r="G3918" s="150" t="s">
        <v>797</v>
      </c>
      <c r="H3918" s="150" t="s">
        <v>798</v>
      </c>
      <c r="I3918" s="151" t="s">
        <v>799</v>
      </c>
      <c r="J3918" s="150" t="s">
        <v>800</v>
      </c>
    </row>
    <row r="3919" spans="1:8" ht="12.75">
      <c r="A3919" s="152" t="s">
        <v>629</v>
      </c>
      <c r="C3919" s="153">
        <v>212.41200000001118</v>
      </c>
      <c r="D3919" s="132">
        <v>389664.7203888893</v>
      </c>
      <c r="F3919" s="132">
        <v>3900</v>
      </c>
      <c r="G3919" s="132">
        <v>3530</v>
      </c>
      <c r="H3919" s="154" t="s">
        <v>867</v>
      </c>
    </row>
    <row r="3921" spans="4:8" ht="12.75">
      <c r="D3921" s="132">
        <v>416614.99758815765</v>
      </c>
      <c r="F3921" s="132">
        <v>3900</v>
      </c>
      <c r="G3921" s="132">
        <v>3530</v>
      </c>
      <c r="H3921" s="154" t="s">
        <v>868</v>
      </c>
    </row>
    <row r="3923" spans="4:8" ht="12.75">
      <c r="D3923" s="132">
        <v>418336.1923003197</v>
      </c>
      <c r="F3923" s="132">
        <v>3900</v>
      </c>
      <c r="G3923" s="132">
        <v>3530</v>
      </c>
      <c r="H3923" s="154" t="s">
        <v>869</v>
      </c>
    </row>
    <row r="3925" spans="1:10" ht="12.75">
      <c r="A3925" s="149" t="s">
        <v>801</v>
      </c>
      <c r="C3925" s="155" t="s">
        <v>802</v>
      </c>
      <c r="D3925" s="132">
        <v>408205.3034257889</v>
      </c>
      <c r="F3925" s="132">
        <v>3900</v>
      </c>
      <c r="G3925" s="132">
        <v>3530</v>
      </c>
      <c r="H3925" s="132">
        <v>404481.80519257335</v>
      </c>
      <c r="I3925" s="132">
        <v>-0.0001</v>
      </c>
      <c r="J3925" s="132">
        <v>-0.0001</v>
      </c>
    </row>
    <row r="3926" spans="1:8" ht="12.75">
      <c r="A3926" s="131">
        <v>38375.26521990741</v>
      </c>
      <c r="C3926" s="155" t="s">
        <v>803</v>
      </c>
      <c r="D3926" s="132">
        <v>16079.662382043996</v>
      </c>
      <c r="H3926" s="132">
        <v>16079.662382043996</v>
      </c>
    </row>
    <row r="3928" spans="3:8" ht="12.75">
      <c r="C3928" s="155" t="s">
        <v>804</v>
      </c>
      <c r="D3928" s="132">
        <v>3.9391115811329134</v>
      </c>
      <c r="F3928" s="132">
        <v>0</v>
      </c>
      <c r="G3928" s="132">
        <v>0</v>
      </c>
      <c r="H3928" s="132">
        <v>3.975373471839726</v>
      </c>
    </row>
    <row r="3929" spans="1:10" ht="12.75">
      <c r="A3929" s="149" t="s">
        <v>793</v>
      </c>
      <c r="C3929" s="150" t="s">
        <v>794</v>
      </c>
      <c r="D3929" s="150" t="s">
        <v>795</v>
      </c>
      <c r="F3929" s="150" t="s">
        <v>796</v>
      </c>
      <c r="G3929" s="150" t="s">
        <v>797</v>
      </c>
      <c r="H3929" s="150" t="s">
        <v>798</v>
      </c>
      <c r="I3929" s="151" t="s">
        <v>799</v>
      </c>
      <c r="J3929" s="150" t="s">
        <v>800</v>
      </c>
    </row>
    <row r="3930" spans="1:8" ht="12.75">
      <c r="A3930" s="152" t="s">
        <v>629</v>
      </c>
      <c r="C3930" s="153">
        <v>251.61100000003353</v>
      </c>
      <c r="D3930" s="132">
        <v>4074167.222328186</v>
      </c>
      <c r="F3930" s="132">
        <v>31300</v>
      </c>
      <c r="G3930" s="132">
        <v>28000</v>
      </c>
      <c r="H3930" s="154" t="s">
        <v>870</v>
      </c>
    </row>
    <row r="3932" spans="4:8" ht="12.75">
      <c r="D3932" s="132">
        <v>4268751.107894897</v>
      </c>
      <c r="F3932" s="132">
        <v>32100</v>
      </c>
      <c r="G3932" s="132">
        <v>29100</v>
      </c>
      <c r="H3932" s="154" t="s">
        <v>871</v>
      </c>
    </row>
    <row r="3934" spans="4:8" ht="12.75">
      <c r="D3934" s="132">
        <v>3896929.046245575</v>
      </c>
      <c r="F3934" s="132">
        <v>31700</v>
      </c>
      <c r="G3934" s="132">
        <v>28800</v>
      </c>
      <c r="H3934" s="154" t="s">
        <v>872</v>
      </c>
    </row>
    <row r="3936" spans="1:10" ht="12.75">
      <c r="A3936" s="149" t="s">
        <v>801</v>
      </c>
      <c r="C3936" s="155" t="s">
        <v>802</v>
      </c>
      <c r="D3936" s="132">
        <v>4079949.1254895525</v>
      </c>
      <c r="F3936" s="132">
        <v>31700</v>
      </c>
      <c r="G3936" s="132">
        <v>28633.333333333336</v>
      </c>
      <c r="H3936" s="132">
        <v>4049797.573828363</v>
      </c>
      <c r="I3936" s="132">
        <v>-0.0001</v>
      </c>
      <c r="J3936" s="132">
        <v>-0.0001</v>
      </c>
    </row>
    <row r="3937" spans="1:8" ht="12.75">
      <c r="A3937" s="131">
        <v>38375.26579861111</v>
      </c>
      <c r="C3937" s="155" t="s">
        <v>803</v>
      </c>
      <c r="D3937" s="132">
        <v>185978.45086304127</v>
      </c>
      <c r="F3937" s="132">
        <v>400</v>
      </c>
      <c r="G3937" s="132">
        <v>568.6240703077326</v>
      </c>
      <c r="H3937" s="132">
        <v>185978.45086304127</v>
      </c>
    </row>
    <row r="3939" spans="3:8" ht="12.75">
      <c r="C3939" s="155" t="s">
        <v>804</v>
      </c>
      <c r="D3939" s="132">
        <v>4.558352203490424</v>
      </c>
      <c r="F3939" s="132">
        <v>1.2618296529968454</v>
      </c>
      <c r="G3939" s="132">
        <v>1.9858815028209522</v>
      </c>
      <c r="H3939" s="132">
        <v>4.592290045925227</v>
      </c>
    </row>
    <row r="3940" spans="1:10" ht="12.75">
      <c r="A3940" s="149" t="s">
        <v>793</v>
      </c>
      <c r="C3940" s="150" t="s">
        <v>794</v>
      </c>
      <c r="D3940" s="150" t="s">
        <v>795</v>
      </c>
      <c r="F3940" s="150" t="s">
        <v>796</v>
      </c>
      <c r="G3940" s="150" t="s">
        <v>797</v>
      </c>
      <c r="H3940" s="150" t="s">
        <v>798</v>
      </c>
      <c r="I3940" s="151" t="s">
        <v>799</v>
      </c>
      <c r="J3940" s="150" t="s">
        <v>800</v>
      </c>
    </row>
    <row r="3941" spans="1:8" ht="12.75">
      <c r="A3941" s="152" t="s">
        <v>632</v>
      </c>
      <c r="C3941" s="153">
        <v>257.6099999998696</v>
      </c>
      <c r="D3941" s="132">
        <v>342210.73662519455</v>
      </c>
      <c r="F3941" s="132">
        <v>15164.999999985099</v>
      </c>
      <c r="G3941" s="132">
        <v>13160.000000014901</v>
      </c>
      <c r="H3941" s="154" t="s">
        <v>873</v>
      </c>
    </row>
    <row r="3943" spans="4:8" ht="12.75">
      <c r="D3943" s="132">
        <v>342983.76609802246</v>
      </c>
      <c r="F3943" s="132">
        <v>14747.500000014901</v>
      </c>
      <c r="G3943" s="132">
        <v>13107.5</v>
      </c>
      <c r="H3943" s="154" t="s">
        <v>874</v>
      </c>
    </row>
    <row r="3945" spans="4:8" ht="12.75">
      <c r="D3945" s="132">
        <v>341588.6385087967</v>
      </c>
      <c r="F3945" s="132">
        <v>14552.499999985099</v>
      </c>
      <c r="G3945" s="132">
        <v>13067.5</v>
      </c>
      <c r="H3945" s="154" t="s">
        <v>875</v>
      </c>
    </row>
    <row r="3947" spans="1:10" ht="12.75">
      <c r="A3947" s="149" t="s">
        <v>801</v>
      </c>
      <c r="C3947" s="155" t="s">
        <v>802</v>
      </c>
      <c r="D3947" s="132">
        <v>342261.04707733786</v>
      </c>
      <c r="F3947" s="132">
        <v>14821.666666661698</v>
      </c>
      <c r="G3947" s="132">
        <v>13111.666666671634</v>
      </c>
      <c r="H3947" s="132">
        <v>328294.38041067123</v>
      </c>
      <c r="I3947" s="132">
        <v>-0.0001</v>
      </c>
      <c r="J3947" s="132">
        <v>-0.0001</v>
      </c>
    </row>
    <row r="3948" spans="1:8" ht="12.75">
      <c r="A3948" s="131">
        <v>38375.266550925924</v>
      </c>
      <c r="C3948" s="155" t="s">
        <v>803</v>
      </c>
      <c r="D3948" s="132">
        <v>698.9231744075728</v>
      </c>
      <c r="F3948" s="132">
        <v>312.91306033960194</v>
      </c>
      <c r="G3948" s="132">
        <v>46.39055220673074</v>
      </c>
      <c r="H3948" s="132">
        <v>698.9231744075728</v>
      </c>
    </row>
    <row r="3950" spans="3:8" ht="12.75">
      <c r="C3950" s="155" t="s">
        <v>804</v>
      </c>
      <c r="D3950" s="132">
        <v>0.20420763051357202</v>
      </c>
      <c r="F3950" s="132">
        <v>2.1111867334288106</v>
      </c>
      <c r="G3950" s="132">
        <v>0.35381125364214955</v>
      </c>
      <c r="H3950" s="132">
        <v>0.21289525989853167</v>
      </c>
    </row>
    <row r="3951" spans="1:10" ht="12.75">
      <c r="A3951" s="149" t="s">
        <v>793</v>
      </c>
      <c r="C3951" s="150" t="s">
        <v>794</v>
      </c>
      <c r="D3951" s="150" t="s">
        <v>795</v>
      </c>
      <c r="F3951" s="150" t="s">
        <v>796</v>
      </c>
      <c r="G3951" s="150" t="s">
        <v>797</v>
      </c>
      <c r="H3951" s="150" t="s">
        <v>798</v>
      </c>
      <c r="I3951" s="151" t="s">
        <v>799</v>
      </c>
      <c r="J3951" s="150" t="s">
        <v>800</v>
      </c>
    </row>
    <row r="3952" spans="1:8" ht="12.75">
      <c r="A3952" s="152" t="s">
        <v>631</v>
      </c>
      <c r="C3952" s="153">
        <v>259.9399999999441</v>
      </c>
      <c r="D3952" s="132">
        <v>3285780.1326446533</v>
      </c>
      <c r="F3952" s="132">
        <v>27900</v>
      </c>
      <c r="G3952" s="132">
        <v>23150</v>
      </c>
      <c r="H3952" s="154" t="s">
        <v>876</v>
      </c>
    </row>
    <row r="3954" spans="4:8" ht="12.75">
      <c r="D3954" s="132">
        <v>3155357.7635383606</v>
      </c>
      <c r="F3954" s="132">
        <v>29025</v>
      </c>
      <c r="G3954" s="132">
        <v>22950</v>
      </c>
      <c r="H3954" s="154" t="s">
        <v>877</v>
      </c>
    </row>
    <row r="3956" spans="4:8" ht="12.75">
      <c r="D3956" s="132">
        <v>3310676.7979164124</v>
      </c>
      <c r="F3956" s="132">
        <v>28650</v>
      </c>
      <c r="G3956" s="132">
        <v>22900</v>
      </c>
      <c r="H3956" s="154" t="s">
        <v>878</v>
      </c>
    </row>
    <row r="3958" spans="1:10" ht="12.75">
      <c r="A3958" s="149" t="s">
        <v>801</v>
      </c>
      <c r="C3958" s="155" t="s">
        <v>802</v>
      </c>
      <c r="D3958" s="132">
        <v>3250604.898033142</v>
      </c>
      <c r="F3958" s="132">
        <v>28525</v>
      </c>
      <c r="G3958" s="132">
        <v>23000</v>
      </c>
      <c r="H3958" s="132">
        <v>3224814.493992738</v>
      </c>
      <c r="I3958" s="132">
        <v>-0.0001</v>
      </c>
      <c r="J3958" s="132">
        <v>-0.0001</v>
      </c>
    </row>
    <row r="3959" spans="1:8" ht="12.75">
      <c r="A3959" s="131">
        <v>38375.26732638889</v>
      </c>
      <c r="C3959" s="155" t="s">
        <v>803</v>
      </c>
      <c r="D3959" s="132">
        <v>83420.46186344212</v>
      </c>
      <c r="F3959" s="132">
        <v>572.82196186948</v>
      </c>
      <c r="G3959" s="132">
        <v>132.2875655532295</v>
      </c>
      <c r="H3959" s="132">
        <v>83420.46186344212</v>
      </c>
    </row>
    <row r="3961" spans="3:8" ht="12.75">
      <c r="C3961" s="155" t="s">
        <v>804</v>
      </c>
      <c r="D3961" s="132">
        <v>2.566305794774312</v>
      </c>
      <c r="F3961" s="132">
        <v>2.0081400941962486</v>
      </c>
      <c r="G3961" s="132">
        <v>0.5751633284923022</v>
      </c>
      <c r="H3961" s="132">
        <v>2.5868297856772773</v>
      </c>
    </row>
    <row r="3962" spans="1:10" ht="12.75">
      <c r="A3962" s="149" t="s">
        <v>793</v>
      </c>
      <c r="C3962" s="150" t="s">
        <v>794</v>
      </c>
      <c r="D3962" s="150" t="s">
        <v>795</v>
      </c>
      <c r="F3962" s="150" t="s">
        <v>796</v>
      </c>
      <c r="G3962" s="150" t="s">
        <v>797</v>
      </c>
      <c r="H3962" s="150" t="s">
        <v>798</v>
      </c>
      <c r="I3962" s="151" t="s">
        <v>799</v>
      </c>
      <c r="J3962" s="150" t="s">
        <v>800</v>
      </c>
    </row>
    <row r="3963" spans="1:8" ht="12.75">
      <c r="A3963" s="152" t="s">
        <v>633</v>
      </c>
      <c r="C3963" s="153">
        <v>285.2129999999888</v>
      </c>
      <c r="D3963" s="132">
        <v>5489029.835853577</v>
      </c>
      <c r="F3963" s="132">
        <v>29450</v>
      </c>
      <c r="G3963" s="132">
        <v>26150</v>
      </c>
      <c r="H3963" s="154" t="s">
        <v>879</v>
      </c>
    </row>
    <row r="3965" spans="4:8" ht="12.75">
      <c r="D3965" s="132">
        <v>5575083.297332764</v>
      </c>
      <c r="F3965" s="132">
        <v>30275</v>
      </c>
      <c r="G3965" s="132">
        <v>25050</v>
      </c>
      <c r="H3965" s="154" t="s">
        <v>880</v>
      </c>
    </row>
    <row r="3967" spans="4:8" ht="12.75">
      <c r="D3967" s="132">
        <v>5627019.706207275</v>
      </c>
      <c r="F3967" s="132">
        <v>29050</v>
      </c>
      <c r="G3967" s="132">
        <v>25175</v>
      </c>
      <c r="H3967" s="154" t="s">
        <v>881</v>
      </c>
    </row>
    <row r="3969" spans="1:10" ht="12.75">
      <c r="A3969" s="149" t="s">
        <v>801</v>
      </c>
      <c r="C3969" s="155" t="s">
        <v>802</v>
      </c>
      <c r="D3969" s="132">
        <v>5563710.946464539</v>
      </c>
      <c r="F3969" s="132">
        <v>29591.666666666664</v>
      </c>
      <c r="G3969" s="132">
        <v>25458.333333333336</v>
      </c>
      <c r="H3969" s="132">
        <v>5536404.415480333</v>
      </c>
      <c r="I3969" s="132">
        <v>-0.0001</v>
      </c>
      <c r="J3969" s="132">
        <v>-0.0001</v>
      </c>
    </row>
    <row r="3970" spans="1:8" ht="12.75">
      <c r="A3970" s="131">
        <v>38375.268113425926</v>
      </c>
      <c r="C3970" s="155" t="s">
        <v>803</v>
      </c>
      <c r="D3970" s="132">
        <v>69694.32439775854</v>
      </c>
      <c r="F3970" s="132">
        <v>624.6665777303388</v>
      </c>
      <c r="G3970" s="132">
        <v>602.2527155051553</v>
      </c>
      <c r="H3970" s="132">
        <v>69694.32439775854</v>
      </c>
    </row>
    <row r="3972" spans="3:8" ht="12.75">
      <c r="C3972" s="155" t="s">
        <v>804</v>
      </c>
      <c r="D3972" s="132">
        <v>1.2526589729117004</v>
      </c>
      <c r="F3972" s="132">
        <v>2.11095436011379</v>
      </c>
      <c r="G3972" s="132">
        <v>2.3656407810349793</v>
      </c>
      <c r="H3972" s="132">
        <v>1.2588373096966388</v>
      </c>
    </row>
    <row r="3973" spans="1:10" ht="12.75">
      <c r="A3973" s="149" t="s">
        <v>793</v>
      </c>
      <c r="C3973" s="150" t="s">
        <v>794</v>
      </c>
      <c r="D3973" s="150" t="s">
        <v>795</v>
      </c>
      <c r="F3973" s="150" t="s">
        <v>796</v>
      </c>
      <c r="G3973" s="150" t="s">
        <v>797</v>
      </c>
      <c r="H3973" s="150" t="s">
        <v>798</v>
      </c>
      <c r="I3973" s="151" t="s">
        <v>799</v>
      </c>
      <c r="J3973" s="150" t="s">
        <v>800</v>
      </c>
    </row>
    <row r="3974" spans="1:8" ht="12.75">
      <c r="A3974" s="152" t="s">
        <v>629</v>
      </c>
      <c r="C3974" s="153">
        <v>288.1579999998212</v>
      </c>
      <c r="D3974" s="132">
        <v>393401.83580064774</v>
      </c>
      <c r="F3974" s="132">
        <v>5260</v>
      </c>
      <c r="G3974" s="132">
        <v>4760</v>
      </c>
      <c r="H3974" s="154" t="s">
        <v>882</v>
      </c>
    </row>
    <row r="3976" spans="4:8" ht="12.75">
      <c r="D3976" s="132">
        <v>397748.0164999962</v>
      </c>
      <c r="F3976" s="132">
        <v>5260</v>
      </c>
      <c r="G3976" s="132">
        <v>4760</v>
      </c>
      <c r="H3976" s="154" t="s">
        <v>883</v>
      </c>
    </row>
    <row r="3978" spans="4:8" ht="12.75">
      <c r="D3978" s="132">
        <v>386400.9595117569</v>
      </c>
      <c r="F3978" s="132">
        <v>5260</v>
      </c>
      <c r="G3978" s="132">
        <v>4760</v>
      </c>
      <c r="H3978" s="154" t="s">
        <v>884</v>
      </c>
    </row>
    <row r="3980" spans="1:10" ht="12.75">
      <c r="A3980" s="149" t="s">
        <v>801</v>
      </c>
      <c r="C3980" s="155" t="s">
        <v>802</v>
      </c>
      <c r="D3980" s="132">
        <v>392516.93727080023</v>
      </c>
      <c r="F3980" s="132">
        <v>5260</v>
      </c>
      <c r="G3980" s="132">
        <v>4760</v>
      </c>
      <c r="H3980" s="132">
        <v>387510.80895221623</v>
      </c>
      <c r="I3980" s="132">
        <v>-0.0001</v>
      </c>
      <c r="J3980" s="132">
        <v>-0.0001</v>
      </c>
    </row>
    <row r="3981" spans="1:8" ht="12.75">
      <c r="A3981" s="131">
        <v>38375.26863425926</v>
      </c>
      <c r="C3981" s="155" t="s">
        <v>803</v>
      </c>
      <c r="D3981" s="132">
        <v>5725.0510591313905</v>
      </c>
      <c r="H3981" s="132">
        <v>5725.0510591313905</v>
      </c>
    </row>
    <row r="3983" spans="3:8" ht="12.75">
      <c r="C3983" s="155" t="s">
        <v>804</v>
      </c>
      <c r="D3983" s="132">
        <v>1.4585487951012002</v>
      </c>
      <c r="F3983" s="132">
        <v>0</v>
      </c>
      <c r="G3983" s="132">
        <v>0</v>
      </c>
      <c r="H3983" s="132">
        <v>1.4773913209314744</v>
      </c>
    </row>
    <row r="3984" spans="1:10" ht="12.75">
      <c r="A3984" s="149" t="s">
        <v>793</v>
      </c>
      <c r="C3984" s="150" t="s">
        <v>794</v>
      </c>
      <c r="D3984" s="150" t="s">
        <v>795</v>
      </c>
      <c r="F3984" s="150" t="s">
        <v>796</v>
      </c>
      <c r="G3984" s="150" t="s">
        <v>797</v>
      </c>
      <c r="H3984" s="150" t="s">
        <v>798</v>
      </c>
      <c r="I3984" s="151" t="s">
        <v>799</v>
      </c>
      <c r="J3984" s="150" t="s">
        <v>800</v>
      </c>
    </row>
    <row r="3985" spans="1:8" ht="12.75">
      <c r="A3985" s="152" t="s">
        <v>630</v>
      </c>
      <c r="C3985" s="153">
        <v>334.94100000010803</v>
      </c>
      <c r="D3985" s="132">
        <v>35522.37436968088</v>
      </c>
      <c r="F3985" s="132">
        <v>33000</v>
      </c>
      <c r="H3985" s="154" t="s">
        <v>885</v>
      </c>
    </row>
    <row r="3987" spans="4:8" ht="12.75">
      <c r="D3987" s="132">
        <v>35478.990740418434</v>
      </c>
      <c r="F3987" s="132">
        <v>32900</v>
      </c>
      <c r="H3987" s="154" t="s">
        <v>886</v>
      </c>
    </row>
    <row r="3989" spans="4:8" ht="12.75">
      <c r="D3989" s="132">
        <v>35410.598016917706</v>
      </c>
      <c r="F3989" s="132">
        <v>33100</v>
      </c>
      <c r="H3989" s="154" t="s">
        <v>887</v>
      </c>
    </row>
    <row r="3991" spans="1:10" ht="12.75">
      <c r="A3991" s="149" t="s">
        <v>801</v>
      </c>
      <c r="C3991" s="155" t="s">
        <v>802</v>
      </c>
      <c r="D3991" s="132">
        <v>35470.65437567234</v>
      </c>
      <c r="F3991" s="132">
        <v>33000</v>
      </c>
      <c r="H3991" s="132">
        <v>2470.6543756723404</v>
      </c>
      <c r="I3991" s="132">
        <v>-0.0001</v>
      </c>
      <c r="J3991" s="132">
        <v>-0.0001</v>
      </c>
    </row>
    <row r="3992" spans="1:8" ht="12.75">
      <c r="A3992" s="131">
        <v>38375.26917824074</v>
      </c>
      <c r="C3992" s="155" t="s">
        <v>803</v>
      </c>
      <c r="D3992" s="132">
        <v>56.35254645699251</v>
      </c>
      <c r="F3992" s="132">
        <v>100</v>
      </c>
      <c r="H3992" s="132">
        <v>56.35254645699251</v>
      </c>
    </row>
    <row r="3994" spans="3:8" ht="12.75">
      <c r="C3994" s="155" t="s">
        <v>804</v>
      </c>
      <c r="D3994" s="132">
        <v>0.15887089609387667</v>
      </c>
      <c r="F3994" s="132">
        <v>0.30303030303030304</v>
      </c>
      <c r="H3994" s="132">
        <v>2.2808753426572377</v>
      </c>
    </row>
    <row r="3995" spans="1:10" ht="12.75">
      <c r="A3995" s="149" t="s">
        <v>793</v>
      </c>
      <c r="C3995" s="150" t="s">
        <v>794</v>
      </c>
      <c r="D3995" s="150" t="s">
        <v>795</v>
      </c>
      <c r="F3995" s="150" t="s">
        <v>796</v>
      </c>
      <c r="G3995" s="150" t="s">
        <v>797</v>
      </c>
      <c r="H3995" s="150" t="s">
        <v>798</v>
      </c>
      <c r="I3995" s="151" t="s">
        <v>799</v>
      </c>
      <c r="J3995" s="150" t="s">
        <v>800</v>
      </c>
    </row>
    <row r="3996" spans="1:8" ht="12.75">
      <c r="A3996" s="152" t="s">
        <v>634</v>
      </c>
      <c r="C3996" s="153">
        <v>393.36599999992177</v>
      </c>
      <c r="D3996" s="132">
        <v>73189.83441793919</v>
      </c>
      <c r="F3996" s="132">
        <v>7900</v>
      </c>
      <c r="G3996" s="132">
        <v>7900</v>
      </c>
      <c r="H3996" s="154" t="s">
        <v>888</v>
      </c>
    </row>
    <row r="3998" spans="4:8" ht="12.75">
      <c r="D3998" s="132">
        <v>75264.7596976757</v>
      </c>
      <c r="F3998" s="132">
        <v>8000</v>
      </c>
      <c r="G3998" s="132">
        <v>7900</v>
      </c>
      <c r="H3998" s="154" t="s">
        <v>889</v>
      </c>
    </row>
    <row r="4000" spans="4:8" ht="12.75">
      <c r="D4000" s="132">
        <v>70505.63722360134</v>
      </c>
      <c r="F4000" s="132">
        <v>8000</v>
      </c>
      <c r="G4000" s="132">
        <v>7900</v>
      </c>
      <c r="H4000" s="154" t="s">
        <v>890</v>
      </c>
    </row>
    <row r="4002" spans="1:10" ht="12.75">
      <c r="A4002" s="149" t="s">
        <v>801</v>
      </c>
      <c r="C4002" s="155" t="s">
        <v>802</v>
      </c>
      <c r="D4002" s="132">
        <v>72986.74377973874</v>
      </c>
      <c r="F4002" s="132">
        <v>7966.666666666666</v>
      </c>
      <c r="G4002" s="132">
        <v>7900</v>
      </c>
      <c r="H4002" s="132">
        <v>65053.41044640541</v>
      </c>
      <c r="I4002" s="132">
        <v>-0.0001</v>
      </c>
      <c r="J4002" s="132">
        <v>-0.0001</v>
      </c>
    </row>
    <row r="4003" spans="1:8" ht="12.75">
      <c r="A4003" s="131">
        <v>38375.269733796296</v>
      </c>
      <c r="C4003" s="155" t="s">
        <v>803</v>
      </c>
      <c r="D4003" s="132">
        <v>2386.0523959678067</v>
      </c>
      <c r="F4003" s="132">
        <v>57.73502691896257</v>
      </c>
      <c r="H4003" s="132">
        <v>2386.0523959678067</v>
      </c>
    </row>
    <row r="4005" spans="3:8" ht="12.75">
      <c r="C4005" s="155" t="s">
        <v>804</v>
      </c>
      <c r="D4005" s="132">
        <v>3.2691585792188476</v>
      </c>
      <c r="F4005" s="132">
        <v>0.724707450865639</v>
      </c>
      <c r="G4005" s="132">
        <v>0</v>
      </c>
      <c r="H4005" s="132">
        <v>3.66783598214819</v>
      </c>
    </row>
    <row r="4006" spans="1:10" ht="12.75">
      <c r="A4006" s="149" t="s">
        <v>793</v>
      </c>
      <c r="C4006" s="150" t="s">
        <v>794</v>
      </c>
      <c r="D4006" s="150" t="s">
        <v>795</v>
      </c>
      <c r="F4006" s="150" t="s">
        <v>796</v>
      </c>
      <c r="G4006" s="150" t="s">
        <v>797</v>
      </c>
      <c r="H4006" s="150" t="s">
        <v>798</v>
      </c>
      <c r="I4006" s="151" t="s">
        <v>799</v>
      </c>
      <c r="J4006" s="150" t="s">
        <v>800</v>
      </c>
    </row>
    <row r="4007" spans="1:8" ht="12.75">
      <c r="A4007" s="152" t="s">
        <v>628</v>
      </c>
      <c r="C4007" s="153">
        <v>396.15199999976903</v>
      </c>
      <c r="D4007" s="132">
        <v>157747.01600646973</v>
      </c>
      <c r="F4007" s="132">
        <v>88000</v>
      </c>
      <c r="G4007" s="132">
        <v>88200</v>
      </c>
      <c r="H4007" s="154" t="s">
        <v>891</v>
      </c>
    </row>
    <row r="4009" spans="4:8" ht="12.75">
      <c r="D4009" s="132">
        <v>160222.7529709339</v>
      </c>
      <c r="F4009" s="132">
        <v>87700</v>
      </c>
      <c r="G4009" s="132">
        <v>87500</v>
      </c>
      <c r="H4009" s="154" t="s">
        <v>892</v>
      </c>
    </row>
    <row r="4011" spans="4:8" ht="12.75">
      <c r="D4011" s="132">
        <v>156474.92846894264</v>
      </c>
      <c r="F4011" s="132">
        <v>88600</v>
      </c>
      <c r="G4011" s="132">
        <v>88700</v>
      </c>
      <c r="H4011" s="154" t="s">
        <v>893</v>
      </c>
    </row>
    <row r="4013" spans="1:10" ht="12.75">
      <c r="A4013" s="149" t="s">
        <v>801</v>
      </c>
      <c r="C4013" s="155" t="s">
        <v>802</v>
      </c>
      <c r="D4013" s="132">
        <v>158148.23248211542</v>
      </c>
      <c r="F4013" s="132">
        <v>88100</v>
      </c>
      <c r="G4013" s="132">
        <v>88133.33333333334</v>
      </c>
      <c r="H4013" s="132">
        <v>70031.74417454508</v>
      </c>
      <c r="I4013" s="132">
        <v>-0.0001</v>
      </c>
      <c r="J4013" s="132">
        <v>-0.0001</v>
      </c>
    </row>
    <row r="4014" spans="1:8" ht="12.75">
      <c r="A4014" s="131">
        <v>38375.27030092593</v>
      </c>
      <c r="C4014" s="155" t="s">
        <v>803</v>
      </c>
      <c r="D4014" s="132">
        <v>1905.8536459220784</v>
      </c>
      <c r="F4014" s="132">
        <v>458.25756949558405</v>
      </c>
      <c r="G4014" s="132">
        <v>602.7713773341708</v>
      </c>
      <c r="H4014" s="132">
        <v>1905.8536459220784</v>
      </c>
    </row>
    <row r="4016" spans="3:8" ht="12.75">
      <c r="C4016" s="155" t="s">
        <v>804</v>
      </c>
      <c r="D4016" s="132">
        <v>1.205105878206768</v>
      </c>
      <c r="F4016" s="132">
        <v>0.5201561515273372</v>
      </c>
      <c r="G4016" s="132">
        <v>0.6839312148269715</v>
      </c>
      <c r="H4016" s="132">
        <v>2.721413936474271</v>
      </c>
    </row>
    <row r="4017" spans="1:10" ht="12.75">
      <c r="A4017" s="149" t="s">
        <v>793</v>
      </c>
      <c r="C4017" s="150" t="s">
        <v>794</v>
      </c>
      <c r="D4017" s="150" t="s">
        <v>795</v>
      </c>
      <c r="F4017" s="150" t="s">
        <v>796</v>
      </c>
      <c r="G4017" s="150" t="s">
        <v>797</v>
      </c>
      <c r="H4017" s="150" t="s">
        <v>798</v>
      </c>
      <c r="I4017" s="151" t="s">
        <v>799</v>
      </c>
      <c r="J4017" s="150" t="s">
        <v>800</v>
      </c>
    </row>
    <row r="4018" spans="1:8" ht="12.75">
      <c r="A4018" s="152" t="s">
        <v>635</v>
      </c>
      <c r="C4018" s="153">
        <v>589.5920000001788</v>
      </c>
      <c r="D4018" s="132">
        <v>7049.7410730570555</v>
      </c>
      <c r="F4018" s="132">
        <v>2090</v>
      </c>
      <c r="G4018" s="132">
        <v>2040</v>
      </c>
      <c r="H4018" s="154" t="s">
        <v>894</v>
      </c>
    </row>
    <row r="4020" spans="4:8" ht="12.75">
      <c r="D4020" s="132">
        <v>6791.828434832394</v>
      </c>
      <c r="F4020" s="132">
        <v>2060</v>
      </c>
      <c r="G4020" s="132">
        <v>2040</v>
      </c>
      <c r="H4020" s="154" t="s">
        <v>895</v>
      </c>
    </row>
    <row r="4022" spans="4:8" ht="12.75">
      <c r="D4022" s="132">
        <v>6932.071939684451</v>
      </c>
      <c r="F4022" s="132">
        <v>2070</v>
      </c>
      <c r="G4022" s="132">
        <v>2020.0000000018626</v>
      </c>
      <c r="H4022" s="154" t="s">
        <v>896</v>
      </c>
    </row>
    <row r="4024" spans="1:10" ht="12.75">
      <c r="A4024" s="149" t="s">
        <v>801</v>
      </c>
      <c r="C4024" s="155" t="s">
        <v>802</v>
      </c>
      <c r="D4024" s="132">
        <v>6924.5471491912995</v>
      </c>
      <c r="F4024" s="132">
        <v>2073.3333333333335</v>
      </c>
      <c r="G4024" s="132">
        <v>2033.3333333339542</v>
      </c>
      <c r="H4024" s="132">
        <v>4871.213815857656</v>
      </c>
      <c r="I4024" s="132">
        <v>-0.0001</v>
      </c>
      <c r="J4024" s="132">
        <v>-0.0001</v>
      </c>
    </row>
    <row r="4025" spans="1:8" ht="12.75">
      <c r="A4025" s="131">
        <v>38375.270902777775</v>
      </c>
      <c r="C4025" s="155" t="s">
        <v>803</v>
      </c>
      <c r="D4025" s="132">
        <v>129.12087009065078</v>
      </c>
      <c r="F4025" s="132">
        <v>15.275252316519468</v>
      </c>
      <c r="G4025" s="132">
        <v>11.54700538272572</v>
      </c>
      <c r="H4025" s="132">
        <v>129.12087009065078</v>
      </c>
    </row>
    <row r="4027" spans="3:8" ht="12.75">
      <c r="C4027" s="155" t="s">
        <v>804</v>
      </c>
      <c r="D4027" s="132">
        <v>1.8646832393325607</v>
      </c>
      <c r="F4027" s="132">
        <v>0.736748504012193</v>
      </c>
      <c r="G4027" s="132">
        <v>0.5678855106256817</v>
      </c>
      <c r="H4027" s="132">
        <v>2.650691900862844</v>
      </c>
    </row>
    <row r="4028" spans="1:10" ht="12.75">
      <c r="A4028" s="149" t="s">
        <v>793</v>
      </c>
      <c r="C4028" s="150" t="s">
        <v>794</v>
      </c>
      <c r="D4028" s="150" t="s">
        <v>795</v>
      </c>
      <c r="F4028" s="150" t="s">
        <v>796</v>
      </c>
      <c r="G4028" s="150" t="s">
        <v>797</v>
      </c>
      <c r="H4028" s="150" t="s">
        <v>798</v>
      </c>
      <c r="I4028" s="151" t="s">
        <v>799</v>
      </c>
      <c r="J4028" s="150" t="s">
        <v>800</v>
      </c>
    </row>
    <row r="4029" spans="1:8" ht="12.75">
      <c r="A4029" s="152" t="s">
        <v>636</v>
      </c>
      <c r="C4029" s="153">
        <v>766.4900000002235</v>
      </c>
      <c r="D4029" s="132">
        <v>1926.4731167927384</v>
      </c>
      <c r="F4029" s="132">
        <v>1743</v>
      </c>
      <c r="G4029" s="132">
        <v>1669</v>
      </c>
      <c r="H4029" s="154" t="s">
        <v>897</v>
      </c>
    </row>
    <row r="4031" spans="4:8" ht="12.75">
      <c r="D4031" s="132">
        <v>1980.9665366578847</v>
      </c>
      <c r="F4031" s="132">
        <v>1716</v>
      </c>
      <c r="G4031" s="132">
        <v>1699</v>
      </c>
      <c r="H4031" s="154" t="s">
        <v>898</v>
      </c>
    </row>
    <row r="4033" spans="4:8" ht="12.75">
      <c r="D4033" s="132">
        <v>1922.2459942251444</v>
      </c>
      <c r="F4033" s="132">
        <v>1662</v>
      </c>
      <c r="G4033" s="132">
        <v>1646</v>
      </c>
      <c r="H4033" s="154" t="s">
        <v>899</v>
      </c>
    </row>
    <row r="4035" spans="1:10" ht="12.75">
      <c r="A4035" s="149" t="s">
        <v>801</v>
      </c>
      <c r="C4035" s="155" t="s">
        <v>802</v>
      </c>
      <c r="D4035" s="132">
        <v>1943.2285492252558</v>
      </c>
      <c r="F4035" s="132">
        <v>1707</v>
      </c>
      <c r="G4035" s="132">
        <v>1671.3333333333335</v>
      </c>
      <c r="H4035" s="132">
        <v>254.75781751793878</v>
      </c>
      <c r="I4035" s="132">
        <v>-0.0001</v>
      </c>
      <c r="J4035" s="132">
        <v>-0.0001</v>
      </c>
    </row>
    <row r="4036" spans="1:8" ht="12.75">
      <c r="A4036" s="131">
        <v>38375.27150462963</v>
      </c>
      <c r="C4036" s="155" t="s">
        <v>803</v>
      </c>
      <c r="D4036" s="132">
        <v>32.75032691286446</v>
      </c>
      <c r="F4036" s="132">
        <v>41.24318125460256</v>
      </c>
      <c r="G4036" s="132">
        <v>26.576932353703526</v>
      </c>
      <c r="H4036" s="132">
        <v>32.75032691286446</v>
      </c>
    </row>
    <row r="4038" spans="3:8" ht="12.75">
      <c r="C4038" s="155" t="s">
        <v>804</v>
      </c>
      <c r="D4038" s="132">
        <v>1.6853564098737461</v>
      </c>
      <c r="F4038" s="132">
        <v>2.4161207530522884</v>
      </c>
      <c r="G4038" s="132">
        <v>1.5901634834685</v>
      </c>
      <c r="H4038" s="132">
        <v>12.855474753216686</v>
      </c>
    </row>
    <row r="4039" spans="1:16" ht="12.75">
      <c r="A4039" s="143" t="s">
        <v>784</v>
      </c>
      <c r="B4039" s="138" t="s">
        <v>900</v>
      </c>
      <c r="D4039" s="143" t="s">
        <v>785</v>
      </c>
      <c r="E4039" s="138" t="s">
        <v>786</v>
      </c>
      <c r="F4039" s="139" t="s">
        <v>843</v>
      </c>
      <c r="G4039" s="144" t="s">
        <v>788</v>
      </c>
      <c r="H4039" s="145">
        <v>3</v>
      </c>
      <c r="I4039" s="146" t="s">
        <v>789</v>
      </c>
      <c r="J4039" s="145">
        <v>3</v>
      </c>
      <c r="K4039" s="144" t="s">
        <v>790</v>
      </c>
      <c r="L4039" s="147">
        <v>1</v>
      </c>
      <c r="M4039" s="144" t="s">
        <v>791</v>
      </c>
      <c r="N4039" s="148">
        <v>1</v>
      </c>
      <c r="O4039" s="144" t="s">
        <v>792</v>
      </c>
      <c r="P4039" s="148">
        <v>1</v>
      </c>
    </row>
    <row r="4041" spans="1:10" ht="12.75">
      <c r="A4041" s="149" t="s">
        <v>793</v>
      </c>
      <c r="C4041" s="150" t="s">
        <v>794</v>
      </c>
      <c r="D4041" s="150" t="s">
        <v>795</v>
      </c>
      <c r="F4041" s="150" t="s">
        <v>796</v>
      </c>
      <c r="G4041" s="150" t="s">
        <v>797</v>
      </c>
      <c r="H4041" s="150" t="s">
        <v>798</v>
      </c>
      <c r="I4041" s="151" t="s">
        <v>799</v>
      </c>
      <c r="J4041" s="150" t="s">
        <v>800</v>
      </c>
    </row>
    <row r="4042" spans="1:8" ht="12.75">
      <c r="A4042" s="152" t="s">
        <v>765</v>
      </c>
      <c r="C4042" s="153">
        <v>178.2290000000503</v>
      </c>
      <c r="D4042" s="132">
        <v>668.9292835043743</v>
      </c>
      <c r="F4042" s="132">
        <v>537</v>
      </c>
      <c r="G4042" s="132">
        <v>575</v>
      </c>
      <c r="H4042" s="154" t="s">
        <v>901</v>
      </c>
    </row>
    <row r="4044" spans="4:8" ht="12.75">
      <c r="D4044" s="132">
        <v>650.75</v>
      </c>
      <c r="F4044" s="132">
        <v>500</v>
      </c>
      <c r="G4044" s="132">
        <v>564</v>
      </c>
      <c r="H4044" s="154" t="s">
        <v>902</v>
      </c>
    </row>
    <row r="4046" spans="4:8" ht="12.75">
      <c r="D4046" s="132">
        <v>621.25</v>
      </c>
      <c r="F4046" s="132">
        <v>527</v>
      </c>
      <c r="G4046" s="132">
        <v>628</v>
      </c>
      <c r="H4046" s="154" t="s">
        <v>903</v>
      </c>
    </row>
    <row r="4048" spans="1:8" ht="12.75">
      <c r="A4048" s="149" t="s">
        <v>801</v>
      </c>
      <c r="C4048" s="155" t="s">
        <v>802</v>
      </c>
      <c r="D4048" s="132">
        <v>646.9764278347915</v>
      </c>
      <c r="F4048" s="132">
        <v>521.3333333333334</v>
      </c>
      <c r="G4048" s="132">
        <v>589</v>
      </c>
      <c r="H4048" s="132">
        <v>87.00444715846294</v>
      </c>
    </row>
    <row r="4049" spans="1:8" ht="12.75">
      <c r="A4049" s="131">
        <v>38375.273831018516</v>
      </c>
      <c r="C4049" s="155" t="s">
        <v>803</v>
      </c>
      <c r="D4049" s="132">
        <v>24.062593460328802</v>
      </c>
      <c r="F4049" s="132">
        <v>19.139836293274126</v>
      </c>
      <c r="G4049" s="132">
        <v>34.21987726453735</v>
      </c>
      <c r="H4049" s="132">
        <v>24.062593460328802</v>
      </c>
    </row>
    <row r="4051" spans="3:8" ht="12.75">
      <c r="C4051" s="155" t="s">
        <v>804</v>
      </c>
      <c r="D4051" s="132">
        <v>3.7192380471817286</v>
      </c>
      <c r="F4051" s="132">
        <v>3.671324097175344</v>
      </c>
      <c r="G4051" s="132">
        <v>5.809826360702436</v>
      </c>
      <c r="H4051" s="132">
        <v>27.656739679643188</v>
      </c>
    </row>
    <row r="4052" spans="1:10" ht="12.75">
      <c r="A4052" s="149" t="s">
        <v>793</v>
      </c>
      <c r="C4052" s="150" t="s">
        <v>794</v>
      </c>
      <c r="D4052" s="150" t="s">
        <v>795</v>
      </c>
      <c r="F4052" s="150" t="s">
        <v>796</v>
      </c>
      <c r="G4052" s="150" t="s">
        <v>797</v>
      </c>
      <c r="H4052" s="150" t="s">
        <v>798</v>
      </c>
      <c r="I4052" s="151" t="s">
        <v>799</v>
      </c>
      <c r="J4052" s="150" t="s">
        <v>800</v>
      </c>
    </row>
    <row r="4053" spans="1:8" ht="12.75">
      <c r="A4053" s="152" t="s">
        <v>629</v>
      </c>
      <c r="C4053" s="153">
        <v>212.41200000001118</v>
      </c>
      <c r="D4053" s="132">
        <v>462855.404859066</v>
      </c>
      <c r="F4053" s="132">
        <v>4530</v>
      </c>
      <c r="G4053" s="132">
        <v>3820</v>
      </c>
      <c r="H4053" s="154" t="s">
        <v>904</v>
      </c>
    </row>
    <row r="4055" spans="4:8" ht="12.75">
      <c r="D4055" s="132">
        <v>450285.84834623337</v>
      </c>
      <c r="F4055" s="132">
        <v>4530</v>
      </c>
      <c r="G4055" s="132">
        <v>3820</v>
      </c>
      <c r="H4055" s="154" t="s">
        <v>905</v>
      </c>
    </row>
    <row r="4057" spans="4:8" ht="12.75">
      <c r="D4057" s="132">
        <v>440923.05927181244</v>
      </c>
      <c r="F4057" s="132">
        <v>4530</v>
      </c>
      <c r="G4057" s="132">
        <v>3820</v>
      </c>
      <c r="H4057" s="154" t="s">
        <v>906</v>
      </c>
    </row>
    <row r="4059" spans="1:10" ht="12.75">
      <c r="A4059" s="149" t="s">
        <v>801</v>
      </c>
      <c r="C4059" s="155" t="s">
        <v>802</v>
      </c>
      <c r="D4059" s="132">
        <v>451354.770825704</v>
      </c>
      <c r="F4059" s="132">
        <v>4530</v>
      </c>
      <c r="G4059" s="132">
        <v>3820</v>
      </c>
      <c r="H4059" s="132">
        <v>447163.46340520924</v>
      </c>
      <c r="I4059" s="132">
        <v>-0.0001</v>
      </c>
      <c r="J4059" s="132">
        <v>-0.0001</v>
      </c>
    </row>
    <row r="4060" spans="1:8" ht="12.75">
      <c r="A4060" s="131">
        <v>38375.27434027778</v>
      </c>
      <c r="C4060" s="155" t="s">
        <v>803</v>
      </c>
      <c r="D4060" s="132">
        <v>11005.175700094384</v>
      </c>
      <c r="H4060" s="132">
        <v>11005.175700094384</v>
      </c>
    </row>
    <row r="4062" spans="3:8" ht="12.75">
      <c r="C4062" s="155" t="s">
        <v>804</v>
      </c>
      <c r="D4062" s="132">
        <v>2.4382539880904823</v>
      </c>
      <c r="F4062" s="132">
        <v>0</v>
      </c>
      <c r="G4062" s="132">
        <v>0</v>
      </c>
      <c r="H4062" s="132">
        <v>2.4611079841560644</v>
      </c>
    </row>
    <row r="4063" spans="1:10" ht="12.75">
      <c r="A4063" s="149" t="s">
        <v>793</v>
      </c>
      <c r="C4063" s="150" t="s">
        <v>794</v>
      </c>
      <c r="D4063" s="150" t="s">
        <v>795</v>
      </c>
      <c r="F4063" s="150" t="s">
        <v>796</v>
      </c>
      <c r="G4063" s="150" t="s">
        <v>797</v>
      </c>
      <c r="H4063" s="150" t="s">
        <v>798</v>
      </c>
      <c r="I4063" s="151" t="s">
        <v>799</v>
      </c>
      <c r="J4063" s="150" t="s">
        <v>800</v>
      </c>
    </row>
    <row r="4064" spans="1:8" ht="12.75">
      <c r="A4064" s="152" t="s">
        <v>629</v>
      </c>
      <c r="C4064" s="153">
        <v>251.61100000003353</v>
      </c>
      <c r="D4064" s="132">
        <v>4551372.401733398</v>
      </c>
      <c r="F4064" s="132">
        <v>34600</v>
      </c>
      <c r="G4064" s="132">
        <v>29600</v>
      </c>
      <c r="H4064" s="154" t="s">
        <v>907</v>
      </c>
    </row>
    <row r="4066" spans="4:8" ht="12.75">
      <c r="D4066" s="132">
        <v>4536129.321685791</v>
      </c>
      <c r="F4066" s="132">
        <v>34200</v>
      </c>
      <c r="G4066" s="132">
        <v>29300</v>
      </c>
      <c r="H4066" s="154" t="s">
        <v>908</v>
      </c>
    </row>
    <row r="4068" spans="4:8" ht="12.75">
      <c r="D4068" s="132">
        <v>4596376.422843933</v>
      </c>
      <c r="F4068" s="132">
        <v>34900</v>
      </c>
      <c r="G4068" s="132">
        <v>29500</v>
      </c>
      <c r="H4068" s="154" t="s">
        <v>909</v>
      </c>
    </row>
    <row r="4070" spans="1:10" ht="12.75">
      <c r="A4070" s="149" t="s">
        <v>801</v>
      </c>
      <c r="C4070" s="155" t="s">
        <v>802</v>
      </c>
      <c r="D4070" s="132">
        <v>4561292.715421041</v>
      </c>
      <c r="F4070" s="132">
        <v>34566.666666666664</v>
      </c>
      <c r="G4070" s="132">
        <v>29466.666666666664</v>
      </c>
      <c r="H4070" s="132">
        <v>4529301.185665656</v>
      </c>
      <c r="I4070" s="132">
        <v>-0.0001</v>
      </c>
      <c r="J4070" s="132">
        <v>-0.0001</v>
      </c>
    </row>
    <row r="4071" spans="1:8" ht="12.75">
      <c r="A4071" s="131">
        <v>38375.27490740741</v>
      </c>
      <c r="C4071" s="155" t="s">
        <v>803</v>
      </c>
      <c r="D4071" s="132">
        <v>31324.714958639284</v>
      </c>
      <c r="F4071" s="132">
        <v>351.1884584284246</v>
      </c>
      <c r="G4071" s="132">
        <v>152.7525231651947</v>
      </c>
      <c r="H4071" s="132">
        <v>31324.714958639284</v>
      </c>
    </row>
    <row r="4073" spans="3:8" ht="12.75">
      <c r="C4073" s="155" t="s">
        <v>804</v>
      </c>
      <c r="D4073" s="132">
        <v>0.6867508163362366</v>
      </c>
      <c r="F4073" s="132">
        <v>1.0159743252509876</v>
      </c>
      <c r="G4073" s="132">
        <v>0.5183909157189867</v>
      </c>
      <c r="H4073" s="132">
        <v>0.6916015004207676</v>
      </c>
    </row>
    <row r="4074" spans="1:10" ht="12.75">
      <c r="A4074" s="149" t="s">
        <v>793</v>
      </c>
      <c r="C4074" s="150" t="s">
        <v>794</v>
      </c>
      <c r="D4074" s="150" t="s">
        <v>795</v>
      </c>
      <c r="F4074" s="150" t="s">
        <v>796</v>
      </c>
      <c r="G4074" s="150" t="s">
        <v>797</v>
      </c>
      <c r="H4074" s="150" t="s">
        <v>798</v>
      </c>
      <c r="I4074" s="151" t="s">
        <v>799</v>
      </c>
      <c r="J4074" s="150" t="s">
        <v>800</v>
      </c>
    </row>
    <row r="4075" spans="1:8" ht="12.75">
      <c r="A4075" s="152" t="s">
        <v>632</v>
      </c>
      <c r="C4075" s="153">
        <v>257.6099999998696</v>
      </c>
      <c r="D4075" s="132">
        <v>485335.9094977379</v>
      </c>
      <c r="F4075" s="132">
        <v>19610</v>
      </c>
      <c r="G4075" s="132">
        <v>14442.5</v>
      </c>
      <c r="H4075" s="154" t="s">
        <v>910</v>
      </c>
    </row>
    <row r="4077" spans="4:8" ht="12.75">
      <c r="D4077" s="132">
        <v>526876.4624147415</v>
      </c>
      <c r="F4077" s="132">
        <v>18505</v>
      </c>
      <c r="G4077" s="132">
        <v>14270</v>
      </c>
      <c r="H4077" s="154" t="s">
        <v>911</v>
      </c>
    </row>
    <row r="4079" spans="4:8" ht="12.75">
      <c r="D4079" s="132">
        <v>540012.1052036285</v>
      </c>
      <c r="F4079" s="132">
        <v>19067.5</v>
      </c>
      <c r="G4079" s="132">
        <v>14457.5</v>
      </c>
      <c r="H4079" s="154" t="s">
        <v>912</v>
      </c>
    </row>
    <row r="4081" spans="1:10" ht="12.75">
      <c r="A4081" s="149" t="s">
        <v>801</v>
      </c>
      <c r="C4081" s="155" t="s">
        <v>802</v>
      </c>
      <c r="D4081" s="132">
        <v>517408.1590387026</v>
      </c>
      <c r="F4081" s="132">
        <v>19060.833333333332</v>
      </c>
      <c r="G4081" s="132">
        <v>14390</v>
      </c>
      <c r="H4081" s="132">
        <v>500682.742372036</v>
      </c>
      <c r="I4081" s="132">
        <v>-0.0001</v>
      </c>
      <c r="J4081" s="132">
        <v>-0.0001</v>
      </c>
    </row>
    <row r="4082" spans="1:8" ht="12.75">
      <c r="A4082" s="131">
        <v>38375.275659722225</v>
      </c>
      <c r="C4082" s="155" t="s">
        <v>803</v>
      </c>
      <c r="D4082" s="132">
        <v>28541.341433660058</v>
      </c>
      <c r="F4082" s="132">
        <v>552.5301650890505</v>
      </c>
      <c r="G4082" s="132">
        <v>104.19332992087355</v>
      </c>
      <c r="H4082" s="132">
        <v>28541.341433660058</v>
      </c>
    </row>
    <row r="4084" spans="3:8" ht="12.75">
      <c r="C4084" s="155" t="s">
        <v>804</v>
      </c>
      <c r="D4084" s="132">
        <v>5.51621402466619</v>
      </c>
      <c r="F4084" s="132">
        <v>2.8987723434042785</v>
      </c>
      <c r="G4084" s="132">
        <v>0.724067615850407</v>
      </c>
      <c r="H4084" s="132">
        <v>5.700484362301467</v>
      </c>
    </row>
    <row r="4085" spans="1:10" ht="12.75">
      <c r="A4085" s="149" t="s">
        <v>793</v>
      </c>
      <c r="C4085" s="150" t="s">
        <v>794</v>
      </c>
      <c r="D4085" s="150" t="s">
        <v>795</v>
      </c>
      <c r="F4085" s="150" t="s">
        <v>796</v>
      </c>
      <c r="G4085" s="150" t="s">
        <v>797</v>
      </c>
      <c r="H4085" s="150" t="s">
        <v>798</v>
      </c>
      <c r="I4085" s="151" t="s">
        <v>799</v>
      </c>
      <c r="J4085" s="150" t="s">
        <v>800</v>
      </c>
    </row>
    <row r="4086" spans="1:8" ht="12.75">
      <c r="A4086" s="152" t="s">
        <v>631</v>
      </c>
      <c r="C4086" s="153">
        <v>259.9399999999441</v>
      </c>
      <c r="D4086" s="132">
        <v>6337350.784385681</v>
      </c>
      <c r="F4086" s="132">
        <v>37250</v>
      </c>
      <c r="G4086" s="132">
        <v>27700</v>
      </c>
      <c r="H4086" s="154" t="s">
        <v>913</v>
      </c>
    </row>
    <row r="4088" spans="4:8" ht="12.75">
      <c r="D4088" s="132">
        <v>6009470.209693909</v>
      </c>
      <c r="F4088" s="132">
        <v>36375</v>
      </c>
      <c r="G4088" s="132">
        <v>28025</v>
      </c>
      <c r="H4088" s="154" t="s">
        <v>914</v>
      </c>
    </row>
    <row r="4090" spans="4:8" ht="12.75">
      <c r="D4090" s="132">
        <v>6026529.298553467</v>
      </c>
      <c r="F4090" s="132">
        <v>38075</v>
      </c>
      <c r="G4090" s="132">
        <v>27975</v>
      </c>
      <c r="H4090" s="154" t="s">
        <v>915</v>
      </c>
    </row>
    <row r="4092" spans="1:10" ht="12.75">
      <c r="A4092" s="149" t="s">
        <v>801</v>
      </c>
      <c r="C4092" s="155" t="s">
        <v>802</v>
      </c>
      <c r="D4092" s="132">
        <v>6124450.097544352</v>
      </c>
      <c r="F4092" s="132">
        <v>37233.333333333336</v>
      </c>
      <c r="G4092" s="132">
        <v>27900</v>
      </c>
      <c r="H4092" s="132">
        <v>6091836.292830548</v>
      </c>
      <c r="I4092" s="132">
        <v>-0.0001</v>
      </c>
      <c r="J4092" s="132">
        <v>-0.0001</v>
      </c>
    </row>
    <row r="4093" spans="1:8" ht="12.75">
      <c r="A4093" s="131">
        <v>38375.27642361111</v>
      </c>
      <c r="C4093" s="155" t="s">
        <v>803</v>
      </c>
      <c r="D4093" s="132">
        <v>184574.59188987344</v>
      </c>
      <c r="F4093" s="132">
        <v>850.1225401866093</v>
      </c>
      <c r="G4093" s="132">
        <v>175</v>
      </c>
      <c r="H4093" s="132">
        <v>184574.59188987344</v>
      </c>
    </row>
    <row r="4095" spans="3:8" ht="12.75">
      <c r="C4095" s="155" t="s">
        <v>804</v>
      </c>
      <c r="D4095" s="132">
        <v>3.013733297686272</v>
      </c>
      <c r="F4095" s="132">
        <v>2.283229740877196</v>
      </c>
      <c r="G4095" s="132">
        <v>0.6272401433691757</v>
      </c>
      <c r="H4095" s="132">
        <v>3.0298678923315516</v>
      </c>
    </row>
    <row r="4096" spans="1:10" ht="12.75">
      <c r="A4096" s="149" t="s">
        <v>793</v>
      </c>
      <c r="C4096" s="150" t="s">
        <v>794</v>
      </c>
      <c r="D4096" s="150" t="s">
        <v>795</v>
      </c>
      <c r="F4096" s="150" t="s">
        <v>796</v>
      </c>
      <c r="G4096" s="150" t="s">
        <v>797</v>
      </c>
      <c r="H4096" s="150" t="s">
        <v>798</v>
      </c>
      <c r="I4096" s="151" t="s">
        <v>799</v>
      </c>
      <c r="J4096" s="150" t="s">
        <v>800</v>
      </c>
    </row>
    <row r="4097" spans="1:8" ht="12.75">
      <c r="A4097" s="152" t="s">
        <v>633</v>
      </c>
      <c r="C4097" s="153">
        <v>285.2129999999888</v>
      </c>
      <c r="D4097" s="132">
        <v>922237.0786485672</v>
      </c>
      <c r="F4097" s="132">
        <v>14100</v>
      </c>
      <c r="G4097" s="132">
        <v>12600</v>
      </c>
      <c r="H4097" s="154" t="s">
        <v>916</v>
      </c>
    </row>
    <row r="4099" spans="4:8" ht="12.75">
      <c r="D4099" s="132">
        <v>902916.9812278748</v>
      </c>
      <c r="F4099" s="132">
        <v>14175</v>
      </c>
      <c r="G4099" s="132">
        <v>12500</v>
      </c>
      <c r="H4099" s="154" t="s">
        <v>917</v>
      </c>
    </row>
    <row r="4101" spans="4:8" ht="12.75">
      <c r="D4101" s="132">
        <v>894823.0810918808</v>
      </c>
      <c r="F4101" s="132">
        <v>14250</v>
      </c>
      <c r="G4101" s="132">
        <v>12475</v>
      </c>
      <c r="H4101" s="154" t="s">
        <v>918</v>
      </c>
    </row>
    <row r="4103" spans="1:10" ht="12.75">
      <c r="A4103" s="149" t="s">
        <v>801</v>
      </c>
      <c r="C4103" s="155" t="s">
        <v>802</v>
      </c>
      <c r="D4103" s="132">
        <v>906659.0469894409</v>
      </c>
      <c r="F4103" s="132">
        <v>14175</v>
      </c>
      <c r="G4103" s="132">
        <v>12525</v>
      </c>
      <c r="H4103" s="132">
        <v>893396.2584110692</v>
      </c>
      <c r="I4103" s="132">
        <v>-0.0001</v>
      </c>
      <c r="J4103" s="132">
        <v>-0.0001</v>
      </c>
    </row>
    <row r="4104" spans="1:8" ht="12.75">
      <c r="A4104" s="131">
        <v>38375.27721064815</v>
      </c>
      <c r="C4104" s="155" t="s">
        <v>803</v>
      </c>
      <c r="D4104" s="132">
        <v>14084.889336884818</v>
      </c>
      <c r="F4104" s="132">
        <v>75</v>
      </c>
      <c r="G4104" s="132">
        <v>66.14378277661476</v>
      </c>
      <c r="H4104" s="132">
        <v>14084.889336884818</v>
      </c>
    </row>
    <row r="4106" spans="3:8" ht="12.75">
      <c r="C4106" s="155" t="s">
        <v>804</v>
      </c>
      <c r="D4106" s="132">
        <v>1.5534934972141579</v>
      </c>
      <c r="F4106" s="132">
        <v>0.5291005291005291</v>
      </c>
      <c r="G4106" s="132">
        <v>0.5280940740647885</v>
      </c>
      <c r="H4106" s="132">
        <v>1.5765556665678448</v>
      </c>
    </row>
    <row r="4107" spans="1:10" ht="12.75">
      <c r="A4107" s="149" t="s">
        <v>793</v>
      </c>
      <c r="C4107" s="150" t="s">
        <v>794</v>
      </c>
      <c r="D4107" s="150" t="s">
        <v>795</v>
      </c>
      <c r="F4107" s="150" t="s">
        <v>796</v>
      </c>
      <c r="G4107" s="150" t="s">
        <v>797</v>
      </c>
      <c r="H4107" s="150" t="s">
        <v>798</v>
      </c>
      <c r="I4107" s="151" t="s">
        <v>799</v>
      </c>
      <c r="J4107" s="150" t="s">
        <v>800</v>
      </c>
    </row>
    <row r="4108" spans="1:8" ht="12.75">
      <c r="A4108" s="152" t="s">
        <v>629</v>
      </c>
      <c r="C4108" s="153">
        <v>288.1579999998212</v>
      </c>
      <c r="D4108" s="132">
        <v>436254.15212869644</v>
      </c>
      <c r="F4108" s="132">
        <v>5150</v>
      </c>
      <c r="G4108" s="132">
        <v>4620</v>
      </c>
      <c r="H4108" s="154" t="s">
        <v>919</v>
      </c>
    </row>
    <row r="4110" spans="4:8" ht="12.75">
      <c r="D4110" s="132">
        <v>447429.7508816719</v>
      </c>
      <c r="F4110" s="132">
        <v>5150</v>
      </c>
      <c r="G4110" s="132">
        <v>4620</v>
      </c>
      <c r="H4110" s="154" t="s">
        <v>920</v>
      </c>
    </row>
    <row r="4112" spans="4:8" ht="12.75">
      <c r="D4112" s="132">
        <v>425760.2901067734</v>
      </c>
      <c r="F4112" s="132">
        <v>5150</v>
      </c>
      <c r="G4112" s="132">
        <v>4620</v>
      </c>
      <c r="H4112" s="154" t="s">
        <v>921</v>
      </c>
    </row>
    <row r="4114" spans="1:10" ht="12.75">
      <c r="A4114" s="149" t="s">
        <v>801</v>
      </c>
      <c r="C4114" s="155" t="s">
        <v>802</v>
      </c>
      <c r="D4114" s="132">
        <v>436481.39770571387</v>
      </c>
      <c r="F4114" s="132">
        <v>5150</v>
      </c>
      <c r="G4114" s="132">
        <v>4620</v>
      </c>
      <c r="H4114" s="132">
        <v>431600.5016880148</v>
      </c>
      <c r="I4114" s="132">
        <v>-0.0001</v>
      </c>
      <c r="J4114" s="132">
        <v>-0.0001</v>
      </c>
    </row>
    <row r="4115" spans="1:8" ht="12.75">
      <c r="A4115" s="131">
        <v>38375.27774305556</v>
      </c>
      <c r="C4115" s="155" t="s">
        <v>803</v>
      </c>
      <c r="D4115" s="132">
        <v>10836.517567136805</v>
      </c>
      <c r="H4115" s="132">
        <v>10836.517567136805</v>
      </c>
    </row>
    <row r="4117" spans="3:8" ht="12.75">
      <c r="C4117" s="155" t="s">
        <v>804</v>
      </c>
      <c r="D4117" s="132">
        <v>2.4826986039031715</v>
      </c>
      <c r="F4117" s="132">
        <v>0</v>
      </c>
      <c r="G4117" s="132">
        <v>0</v>
      </c>
      <c r="H4117" s="132">
        <v>2.5107750164224907</v>
      </c>
    </row>
    <row r="4118" spans="1:10" ht="12.75">
      <c r="A4118" s="149" t="s">
        <v>793</v>
      </c>
      <c r="C4118" s="150" t="s">
        <v>794</v>
      </c>
      <c r="D4118" s="150" t="s">
        <v>795</v>
      </c>
      <c r="F4118" s="150" t="s">
        <v>796</v>
      </c>
      <c r="G4118" s="150" t="s">
        <v>797</v>
      </c>
      <c r="H4118" s="150" t="s">
        <v>798</v>
      </c>
      <c r="I4118" s="151" t="s">
        <v>799</v>
      </c>
      <c r="J4118" s="150" t="s">
        <v>800</v>
      </c>
    </row>
    <row r="4119" spans="1:8" ht="12.75">
      <c r="A4119" s="152" t="s">
        <v>630</v>
      </c>
      <c r="C4119" s="153">
        <v>334.94100000010803</v>
      </c>
      <c r="D4119" s="132">
        <v>1064913.2389888763</v>
      </c>
      <c r="F4119" s="132">
        <v>39600</v>
      </c>
      <c r="H4119" s="154" t="s">
        <v>922</v>
      </c>
    </row>
    <row r="4121" spans="4:8" ht="12.75">
      <c r="D4121" s="132">
        <v>1042717.5370807648</v>
      </c>
      <c r="F4121" s="132">
        <v>43300</v>
      </c>
      <c r="H4121" s="154" t="s">
        <v>923</v>
      </c>
    </row>
    <row r="4123" spans="4:8" ht="12.75">
      <c r="D4123" s="132">
        <v>968769.42004776</v>
      </c>
      <c r="F4123" s="132">
        <v>39600</v>
      </c>
      <c r="H4123" s="154" t="s">
        <v>924</v>
      </c>
    </row>
    <row r="4125" spans="1:10" ht="12.75">
      <c r="A4125" s="149" t="s">
        <v>801</v>
      </c>
      <c r="C4125" s="155" t="s">
        <v>802</v>
      </c>
      <c r="D4125" s="132">
        <v>1025466.7320391338</v>
      </c>
      <c r="F4125" s="132">
        <v>40833.333333333336</v>
      </c>
      <c r="H4125" s="132">
        <v>984633.3987058003</v>
      </c>
      <c r="I4125" s="132">
        <v>-0.0001</v>
      </c>
      <c r="J4125" s="132">
        <v>-0.0001</v>
      </c>
    </row>
    <row r="4126" spans="1:8" ht="12.75">
      <c r="A4126" s="131">
        <v>38375.278287037036</v>
      </c>
      <c r="C4126" s="155" t="s">
        <v>803</v>
      </c>
      <c r="D4126" s="132">
        <v>50339.85683416025</v>
      </c>
      <c r="F4126" s="132">
        <v>2136.1959960016156</v>
      </c>
      <c r="H4126" s="132">
        <v>50339.85683416025</v>
      </c>
    </row>
    <row r="4128" spans="3:8" ht="12.75">
      <c r="C4128" s="155" t="s">
        <v>804</v>
      </c>
      <c r="D4128" s="132">
        <v>4.9089702533849895</v>
      </c>
      <c r="F4128" s="132">
        <v>5.231500398371303</v>
      </c>
      <c r="H4128" s="132">
        <v>5.112548172784596</v>
      </c>
    </row>
    <row r="4129" spans="1:10" ht="12.75">
      <c r="A4129" s="149" t="s">
        <v>793</v>
      </c>
      <c r="C4129" s="150" t="s">
        <v>794</v>
      </c>
      <c r="D4129" s="150" t="s">
        <v>795</v>
      </c>
      <c r="F4129" s="150" t="s">
        <v>796</v>
      </c>
      <c r="G4129" s="150" t="s">
        <v>797</v>
      </c>
      <c r="H4129" s="150" t="s">
        <v>798</v>
      </c>
      <c r="I4129" s="151" t="s">
        <v>799</v>
      </c>
      <c r="J4129" s="150" t="s">
        <v>800</v>
      </c>
    </row>
    <row r="4130" spans="1:8" ht="12.75">
      <c r="A4130" s="152" t="s">
        <v>634</v>
      </c>
      <c r="C4130" s="153">
        <v>393.36599999992177</v>
      </c>
      <c r="D4130" s="132">
        <v>4315400.199668884</v>
      </c>
      <c r="F4130" s="132">
        <v>19800</v>
      </c>
      <c r="G4130" s="132">
        <v>14100</v>
      </c>
      <c r="H4130" s="154" t="s">
        <v>925</v>
      </c>
    </row>
    <row r="4132" spans="4:8" ht="12.75">
      <c r="D4132" s="132">
        <v>4455632.359077454</v>
      </c>
      <c r="F4132" s="132">
        <v>19000</v>
      </c>
      <c r="G4132" s="132">
        <v>14700</v>
      </c>
      <c r="H4132" s="154" t="s">
        <v>926</v>
      </c>
    </row>
    <row r="4134" spans="4:8" ht="12.75">
      <c r="D4134" s="132">
        <v>4477437.704673767</v>
      </c>
      <c r="F4134" s="132">
        <v>18200</v>
      </c>
      <c r="G4134" s="132">
        <v>14400</v>
      </c>
      <c r="H4134" s="154" t="s">
        <v>927</v>
      </c>
    </row>
    <row r="4136" spans="1:10" ht="12.75">
      <c r="A4136" s="149" t="s">
        <v>801</v>
      </c>
      <c r="C4136" s="155" t="s">
        <v>802</v>
      </c>
      <c r="D4136" s="132">
        <v>4416156.754473369</v>
      </c>
      <c r="F4136" s="132">
        <v>19000</v>
      </c>
      <c r="G4136" s="132">
        <v>14400</v>
      </c>
      <c r="H4136" s="132">
        <v>4399456.754473369</v>
      </c>
      <c r="I4136" s="132">
        <v>-0.0001</v>
      </c>
      <c r="J4136" s="132">
        <v>-0.0001</v>
      </c>
    </row>
    <row r="4137" spans="1:8" ht="12.75">
      <c r="A4137" s="131">
        <v>38375.27884259259</v>
      </c>
      <c r="C4137" s="155" t="s">
        <v>803</v>
      </c>
      <c r="D4137" s="132">
        <v>87936.23130539918</v>
      </c>
      <c r="F4137" s="132">
        <v>800</v>
      </c>
      <c r="G4137" s="132">
        <v>300</v>
      </c>
      <c r="H4137" s="132">
        <v>87936.23130539918</v>
      </c>
    </row>
    <row r="4139" spans="3:8" ht="12.75">
      <c r="C4139" s="155" t="s">
        <v>804</v>
      </c>
      <c r="D4139" s="132">
        <v>1.9912389028383948</v>
      </c>
      <c r="F4139" s="132">
        <v>4.2105263157894735</v>
      </c>
      <c r="G4139" s="132">
        <v>2.083333333333334</v>
      </c>
      <c r="H4139" s="132">
        <v>1.9987974928037553</v>
      </c>
    </row>
    <row r="4140" spans="1:10" ht="12.75">
      <c r="A4140" s="149" t="s">
        <v>793</v>
      </c>
      <c r="C4140" s="150" t="s">
        <v>794</v>
      </c>
      <c r="D4140" s="150" t="s">
        <v>795</v>
      </c>
      <c r="F4140" s="150" t="s">
        <v>796</v>
      </c>
      <c r="G4140" s="150" t="s">
        <v>797</v>
      </c>
      <c r="H4140" s="150" t="s">
        <v>798</v>
      </c>
      <c r="I4140" s="151" t="s">
        <v>799</v>
      </c>
      <c r="J4140" s="150" t="s">
        <v>800</v>
      </c>
    </row>
    <row r="4141" spans="1:8" ht="12.75">
      <c r="A4141" s="152" t="s">
        <v>628</v>
      </c>
      <c r="C4141" s="153">
        <v>396.15199999976903</v>
      </c>
      <c r="D4141" s="132">
        <v>6447290.681190491</v>
      </c>
      <c r="F4141" s="132">
        <v>118400</v>
      </c>
      <c r="G4141" s="132">
        <v>114400</v>
      </c>
      <c r="H4141" s="154" t="s">
        <v>928</v>
      </c>
    </row>
    <row r="4143" spans="4:8" ht="12.75">
      <c r="D4143" s="132">
        <v>6579804.936004639</v>
      </c>
      <c r="F4143" s="132">
        <v>118700</v>
      </c>
      <c r="G4143" s="132">
        <v>116500</v>
      </c>
      <c r="H4143" s="154" t="s">
        <v>929</v>
      </c>
    </row>
    <row r="4145" spans="4:8" ht="12.75">
      <c r="D4145" s="132">
        <v>6382859.460136414</v>
      </c>
      <c r="F4145" s="132">
        <v>119400</v>
      </c>
      <c r="G4145" s="132">
        <v>116100</v>
      </c>
      <c r="H4145" s="154" t="s">
        <v>930</v>
      </c>
    </row>
    <row r="4147" spans="1:10" ht="12.75">
      <c r="A4147" s="149" t="s">
        <v>801</v>
      </c>
      <c r="C4147" s="155" t="s">
        <v>802</v>
      </c>
      <c r="D4147" s="132">
        <v>6469985.025777182</v>
      </c>
      <c r="F4147" s="132">
        <v>118833.33333333334</v>
      </c>
      <c r="G4147" s="132">
        <v>115666.66666666666</v>
      </c>
      <c r="H4147" s="132">
        <v>6352718.081663031</v>
      </c>
      <c r="I4147" s="132">
        <v>-0.0001</v>
      </c>
      <c r="J4147" s="132">
        <v>-0.0001</v>
      </c>
    </row>
    <row r="4148" spans="1:8" ht="12.75">
      <c r="A4148" s="131">
        <v>38375.27940972222</v>
      </c>
      <c r="C4148" s="155" t="s">
        <v>803</v>
      </c>
      <c r="D4148" s="132">
        <v>100414.91459638852</v>
      </c>
      <c r="F4148" s="132">
        <v>513.1601439446883</v>
      </c>
      <c r="G4148" s="132">
        <v>1115.0485789118488</v>
      </c>
      <c r="H4148" s="132">
        <v>100414.91459638852</v>
      </c>
    </row>
    <row r="4150" spans="3:8" ht="12.75">
      <c r="C4150" s="155" t="s">
        <v>804</v>
      </c>
      <c r="D4150" s="132">
        <v>1.5520115455650008</v>
      </c>
      <c r="F4150" s="132">
        <v>0.4318318181862735</v>
      </c>
      <c r="G4150" s="132">
        <v>0.9640189443041919</v>
      </c>
      <c r="H4150" s="132">
        <v>1.5806606448700091</v>
      </c>
    </row>
    <row r="4151" spans="1:10" ht="12.75">
      <c r="A4151" s="149" t="s">
        <v>793</v>
      </c>
      <c r="C4151" s="150" t="s">
        <v>794</v>
      </c>
      <c r="D4151" s="150" t="s">
        <v>795</v>
      </c>
      <c r="F4151" s="150" t="s">
        <v>796</v>
      </c>
      <c r="G4151" s="150" t="s">
        <v>797</v>
      </c>
      <c r="H4151" s="150" t="s">
        <v>798</v>
      </c>
      <c r="I4151" s="151" t="s">
        <v>799</v>
      </c>
      <c r="J4151" s="150" t="s">
        <v>800</v>
      </c>
    </row>
    <row r="4152" spans="1:8" ht="12.75">
      <c r="A4152" s="152" t="s">
        <v>635</v>
      </c>
      <c r="C4152" s="153">
        <v>589.5920000001788</v>
      </c>
      <c r="D4152" s="132">
        <v>287923.3483285904</v>
      </c>
      <c r="F4152" s="132">
        <v>3359.9999999962747</v>
      </c>
      <c r="G4152" s="132">
        <v>2960</v>
      </c>
      <c r="H4152" s="154" t="s">
        <v>931</v>
      </c>
    </row>
    <row r="4154" spans="4:8" ht="12.75">
      <c r="D4154" s="132">
        <v>289154.8253250122</v>
      </c>
      <c r="F4154" s="132">
        <v>3309.9999999962747</v>
      </c>
      <c r="G4154" s="132">
        <v>2920</v>
      </c>
      <c r="H4154" s="154" t="s">
        <v>932</v>
      </c>
    </row>
    <row r="4156" spans="4:8" ht="12.75">
      <c r="D4156" s="132">
        <v>300704.94851493835</v>
      </c>
      <c r="F4156" s="132">
        <v>3320</v>
      </c>
      <c r="G4156" s="132">
        <v>2940</v>
      </c>
      <c r="H4156" s="154" t="s">
        <v>933</v>
      </c>
    </row>
    <row r="4158" spans="1:10" ht="12.75">
      <c r="A4158" s="149" t="s">
        <v>801</v>
      </c>
      <c r="C4158" s="155" t="s">
        <v>802</v>
      </c>
      <c r="D4158" s="132">
        <v>292594.3740561803</v>
      </c>
      <c r="F4158" s="132">
        <v>3329.999999997516</v>
      </c>
      <c r="G4158" s="132">
        <v>2940</v>
      </c>
      <c r="H4158" s="132">
        <v>289459.3740561816</v>
      </c>
      <c r="I4158" s="132">
        <v>-0.0001</v>
      </c>
      <c r="J4158" s="132">
        <v>-0.0001</v>
      </c>
    </row>
    <row r="4159" spans="1:8" ht="12.75">
      <c r="A4159" s="131">
        <v>38375.280011574076</v>
      </c>
      <c r="C4159" s="155" t="s">
        <v>803</v>
      </c>
      <c r="D4159" s="132">
        <v>7050.90046990158</v>
      </c>
      <c r="F4159" s="132">
        <v>26.457513109985072</v>
      </c>
      <c r="G4159" s="132">
        <v>20</v>
      </c>
      <c r="H4159" s="132">
        <v>7050.90046990158</v>
      </c>
    </row>
    <row r="4161" spans="3:8" ht="12.75">
      <c r="C4161" s="155" t="s">
        <v>804</v>
      </c>
      <c r="D4161" s="132">
        <v>2.4097867543234974</v>
      </c>
      <c r="F4161" s="132">
        <v>0.7945199132133574</v>
      </c>
      <c r="G4161" s="132">
        <v>0.6802721088435374</v>
      </c>
      <c r="H4161" s="132">
        <v>2.4358860350928073</v>
      </c>
    </row>
    <row r="4162" spans="1:10" ht="12.75">
      <c r="A4162" s="149" t="s">
        <v>793</v>
      </c>
      <c r="C4162" s="150" t="s">
        <v>794</v>
      </c>
      <c r="D4162" s="150" t="s">
        <v>795</v>
      </c>
      <c r="F4162" s="150" t="s">
        <v>796</v>
      </c>
      <c r="G4162" s="150" t="s">
        <v>797</v>
      </c>
      <c r="H4162" s="150" t="s">
        <v>798</v>
      </c>
      <c r="I4162" s="151" t="s">
        <v>799</v>
      </c>
      <c r="J4162" s="150" t="s">
        <v>800</v>
      </c>
    </row>
    <row r="4163" spans="1:8" ht="12.75">
      <c r="A4163" s="152" t="s">
        <v>636</v>
      </c>
      <c r="C4163" s="153">
        <v>766.4900000002235</v>
      </c>
      <c r="D4163" s="132">
        <v>14157.802306577563</v>
      </c>
      <c r="F4163" s="132">
        <v>1848.0000000018626</v>
      </c>
      <c r="G4163" s="132">
        <v>1941</v>
      </c>
      <c r="H4163" s="154" t="s">
        <v>934</v>
      </c>
    </row>
    <row r="4165" spans="4:8" ht="12.75">
      <c r="D4165" s="132">
        <v>13686.060577258468</v>
      </c>
      <c r="F4165" s="132">
        <v>1769</v>
      </c>
      <c r="G4165" s="132">
        <v>1810.9999999981374</v>
      </c>
      <c r="H4165" s="154" t="s">
        <v>935</v>
      </c>
    </row>
    <row r="4167" spans="4:8" ht="12.75">
      <c r="D4167" s="132">
        <v>13339.306534409523</v>
      </c>
      <c r="F4167" s="132">
        <v>1984</v>
      </c>
      <c r="G4167" s="132">
        <v>1751.0000000018626</v>
      </c>
      <c r="H4167" s="154" t="s">
        <v>936</v>
      </c>
    </row>
    <row r="4169" spans="1:10" ht="12.75">
      <c r="A4169" s="149" t="s">
        <v>801</v>
      </c>
      <c r="C4169" s="155" t="s">
        <v>802</v>
      </c>
      <c r="D4169" s="132">
        <v>13727.723139415186</v>
      </c>
      <c r="F4169" s="132">
        <v>1867.0000000006207</v>
      </c>
      <c r="G4169" s="132">
        <v>1834.3333333333335</v>
      </c>
      <c r="H4169" s="132">
        <v>11877.693871122203</v>
      </c>
      <c r="I4169" s="132">
        <v>-0.0001</v>
      </c>
      <c r="J4169" s="132">
        <v>-0.0001</v>
      </c>
    </row>
    <row r="4170" spans="1:8" ht="12.75">
      <c r="A4170" s="131">
        <v>38375.280625</v>
      </c>
      <c r="C4170" s="155" t="s">
        <v>803</v>
      </c>
      <c r="D4170" s="132">
        <v>410.8353186842255</v>
      </c>
      <c r="F4170" s="132">
        <v>108.75201147548597</v>
      </c>
      <c r="G4170" s="132">
        <v>97.12534856164625</v>
      </c>
      <c r="H4170" s="132">
        <v>410.8353186842255</v>
      </c>
    </row>
    <row r="4172" spans="3:8" ht="12.75">
      <c r="C4172" s="155" t="s">
        <v>804</v>
      </c>
      <c r="D4172" s="132">
        <v>2.9927418735932307</v>
      </c>
      <c r="F4172" s="132">
        <v>5.82496044324852</v>
      </c>
      <c r="G4172" s="132">
        <v>5.294858180718494</v>
      </c>
      <c r="H4172" s="132">
        <v>3.4588811863814244</v>
      </c>
    </row>
    <row r="4173" spans="1:16" ht="12.75">
      <c r="A4173" s="143" t="s">
        <v>784</v>
      </c>
      <c r="B4173" s="138" t="s">
        <v>937</v>
      </c>
      <c r="D4173" s="143" t="s">
        <v>785</v>
      </c>
      <c r="E4173" s="138" t="s">
        <v>786</v>
      </c>
      <c r="F4173" s="139" t="s">
        <v>822</v>
      </c>
      <c r="G4173" s="144" t="s">
        <v>788</v>
      </c>
      <c r="H4173" s="145">
        <v>3</v>
      </c>
      <c r="I4173" s="146" t="s">
        <v>789</v>
      </c>
      <c r="J4173" s="145">
        <v>4</v>
      </c>
      <c r="K4173" s="144" t="s">
        <v>790</v>
      </c>
      <c r="L4173" s="147">
        <v>1</v>
      </c>
      <c r="M4173" s="144" t="s">
        <v>791</v>
      </c>
      <c r="N4173" s="148">
        <v>1</v>
      </c>
      <c r="O4173" s="144" t="s">
        <v>792</v>
      </c>
      <c r="P4173" s="148">
        <v>1</v>
      </c>
    </row>
    <row r="4175" spans="1:10" ht="12.75">
      <c r="A4175" s="149" t="s">
        <v>793</v>
      </c>
      <c r="C4175" s="150" t="s">
        <v>794</v>
      </c>
      <c r="D4175" s="150" t="s">
        <v>795</v>
      </c>
      <c r="F4175" s="150" t="s">
        <v>796</v>
      </c>
      <c r="G4175" s="150" t="s">
        <v>797</v>
      </c>
      <c r="H4175" s="150" t="s">
        <v>798</v>
      </c>
      <c r="I4175" s="151" t="s">
        <v>799</v>
      </c>
      <c r="J4175" s="150" t="s">
        <v>800</v>
      </c>
    </row>
    <row r="4176" spans="1:8" ht="12.75">
      <c r="A4176" s="152" t="s">
        <v>765</v>
      </c>
      <c r="C4176" s="153">
        <v>178.2290000000503</v>
      </c>
      <c r="D4176" s="132">
        <v>935.9229633482173</v>
      </c>
      <c r="F4176" s="132">
        <v>532</v>
      </c>
      <c r="G4176" s="132">
        <v>600</v>
      </c>
      <c r="H4176" s="154" t="s">
        <v>938</v>
      </c>
    </row>
    <row r="4178" spans="4:8" ht="12.75">
      <c r="D4178" s="132">
        <v>939.225712700747</v>
      </c>
      <c r="F4178" s="132">
        <v>539</v>
      </c>
      <c r="G4178" s="132">
        <v>549</v>
      </c>
      <c r="H4178" s="154" t="s">
        <v>939</v>
      </c>
    </row>
    <row r="4180" spans="4:8" ht="12.75">
      <c r="D4180" s="132">
        <v>983.380752261728</v>
      </c>
      <c r="F4180" s="132">
        <v>556</v>
      </c>
      <c r="G4180" s="132">
        <v>567</v>
      </c>
      <c r="H4180" s="154" t="s">
        <v>940</v>
      </c>
    </row>
    <row r="4182" spans="1:8" ht="12.75">
      <c r="A4182" s="149" t="s">
        <v>801</v>
      </c>
      <c r="C4182" s="155" t="s">
        <v>802</v>
      </c>
      <c r="D4182" s="132">
        <v>952.8431427702308</v>
      </c>
      <c r="F4182" s="132">
        <v>542.3333333333334</v>
      </c>
      <c r="G4182" s="132">
        <v>572</v>
      </c>
      <c r="H4182" s="132">
        <v>393.5697128185399</v>
      </c>
    </row>
    <row r="4183" spans="1:8" ht="12.75">
      <c r="A4183" s="131">
        <v>38375.28295138889</v>
      </c>
      <c r="C4183" s="155" t="s">
        <v>803</v>
      </c>
      <c r="D4183" s="132">
        <v>26.49785337367205</v>
      </c>
      <c r="F4183" s="132">
        <v>12.342339054382412</v>
      </c>
      <c r="G4183" s="132">
        <v>25.865034312755125</v>
      </c>
      <c r="H4183" s="132">
        <v>26.49785337367205</v>
      </c>
    </row>
    <row r="4185" spans="3:8" ht="12.75">
      <c r="C4185" s="155" t="s">
        <v>804</v>
      </c>
      <c r="D4185" s="132">
        <v>2.7809250215763757</v>
      </c>
      <c r="F4185" s="132">
        <v>2.2757847057865535</v>
      </c>
      <c r="G4185" s="132">
        <v>4.521859145586561</v>
      </c>
      <c r="H4185" s="132">
        <v>6.732696269717588</v>
      </c>
    </row>
    <row r="4186" spans="1:10" ht="12.75">
      <c r="A4186" s="149" t="s">
        <v>793</v>
      </c>
      <c r="C4186" s="150" t="s">
        <v>794</v>
      </c>
      <c r="D4186" s="150" t="s">
        <v>795</v>
      </c>
      <c r="F4186" s="150" t="s">
        <v>796</v>
      </c>
      <c r="G4186" s="150" t="s">
        <v>797</v>
      </c>
      <c r="H4186" s="150" t="s">
        <v>798</v>
      </c>
      <c r="I4186" s="151" t="s">
        <v>799</v>
      </c>
      <c r="J4186" s="150" t="s">
        <v>800</v>
      </c>
    </row>
    <row r="4187" spans="1:8" ht="12.75">
      <c r="A4187" s="152" t="s">
        <v>629</v>
      </c>
      <c r="C4187" s="153">
        <v>212.41200000001118</v>
      </c>
      <c r="D4187" s="132">
        <v>518018.3470416069</v>
      </c>
      <c r="F4187" s="132">
        <v>4650</v>
      </c>
      <c r="G4187" s="132">
        <v>3909.9999999962747</v>
      </c>
      <c r="H4187" s="154" t="s">
        <v>941</v>
      </c>
    </row>
    <row r="4189" spans="4:8" ht="12.75">
      <c r="D4189" s="132">
        <v>479725.82003355026</v>
      </c>
      <c r="F4189" s="132">
        <v>4650</v>
      </c>
      <c r="G4189" s="132">
        <v>3909.9999999962747</v>
      </c>
      <c r="H4189" s="154" t="s">
        <v>942</v>
      </c>
    </row>
    <row r="4191" spans="4:8" ht="12.75">
      <c r="D4191" s="132">
        <v>486382.52125930786</v>
      </c>
      <c r="F4191" s="132">
        <v>4650</v>
      </c>
      <c r="G4191" s="132">
        <v>3909.9999999962747</v>
      </c>
      <c r="H4191" s="154" t="s">
        <v>943</v>
      </c>
    </row>
    <row r="4193" spans="1:10" ht="12.75">
      <c r="A4193" s="149" t="s">
        <v>801</v>
      </c>
      <c r="C4193" s="155" t="s">
        <v>802</v>
      </c>
      <c r="D4193" s="132">
        <v>494708.89611148834</v>
      </c>
      <c r="F4193" s="132">
        <v>4650</v>
      </c>
      <c r="G4193" s="132">
        <v>3909.9999999962747</v>
      </c>
      <c r="H4193" s="132">
        <v>490411.899645059</v>
      </c>
      <c r="I4193" s="132">
        <v>-0.0001</v>
      </c>
      <c r="J4193" s="132">
        <v>-0.0001</v>
      </c>
    </row>
    <row r="4194" spans="1:8" ht="12.75">
      <c r="A4194" s="131">
        <v>38375.28344907407</v>
      </c>
      <c r="C4194" s="155" t="s">
        <v>803</v>
      </c>
      <c r="D4194" s="132">
        <v>20459.124976401115</v>
      </c>
      <c r="H4194" s="132">
        <v>20459.124976401115</v>
      </c>
    </row>
    <row r="4196" spans="3:8" ht="12.75">
      <c r="C4196" s="155" t="s">
        <v>804</v>
      </c>
      <c r="D4196" s="132">
        <v>4.135588653693912</v>
      </c>
      <c r="F4196" s="132">
        <v>0</v>
      </c>
      <c r="G4196" s="132">
        <v>0</v>
      </c>
      <c r="H4196" s="132">
        <v>4.171824743895616</v>
      </c>
    </row>
    <row r="4197" spans="1:10" ht="12.75">
      <c r="A4197" s="149" t="s">
        <v>793</v>
      </c>
      <c r="C4197" s="150" t="s">
        <v>794</v>
      </c>
      <c r="D4197" s="150" t="s">
        <v>795</v>
      </c>
      <c r="F4197" s="150" t="s">
        <v>796</v>
      </c>
      <c r="G4197" s="150" t="s">
        <v>797</v>
      </c>
      <c r="H4197" s="150" t="s">
        <v>798</v>
      </c>
      <c r="I4197" s="151" t="s">
        <v>799</v>
      </c>
      <c r="J4197" s="150" t="s">
        <v>800</v>
      </c>
    </row>
    <row r="4198" spans="1:8" ht="12.75">
      <c r="A4198" s="152" t="s">
        <v>629</v>
      </c>
      <c r="C4198" s="153">
        <v>251.61100000003353</v>
      </c>
      <c r="D4198" s="132">
        <v>4860088.495147705</v>
      </c>
      <c r="F4198" s="132">
        <v>36100</v>
      </c>
      <c r="G4198" s="132">
        <v>30200</v>
      </c>
      <c r="H4198" s="154" t="s">
        <v>944</v>
      </c>
    </row>
    <row r="4200" spans="4:8" ht="12.75">
      <c r="D4200" s="132">
        <v>4949590.605476379</v>
      </c>
      <c r="F4200" s="132">
        <v>38600</v>
      </c>
      <c r="G4200" s="132">
        <v>30200</v>
      </c>
      <c r="H4200" s="154" t="s">
        <v>945</v>
      </c>
    </row>
    <row r="4202" spans="4:8" ht="12.75">
      <c r="D4202" s="132">
        <v>5076984.292472839</v>
      </c>
      <c r="F4202" s="132">
        <v>37500</v>
      </c>
      <c r="G4202" s="132">
        <v>30400</v>
      </c>
      <c r="H4202" s="154" t="s">
        <v>946</v>
      </c>
    </row>
    <row r="4204" spans="1:10" ht="12.75">
      <c r="A4204" s="149" t="s">
        <v>801</v>
      </c>
      <c r="C4204" s="155" t="s">
        <v>802</v>
      </c>
      <c r="D4204" s="132">
        <v>4962221.131032308</v>
      </c>
      <c r="F4204" s="132">
        <v>37400</v>
      </c>
      <c r="G4204" s="132">
        <v>30266.666666666664</v>
      </c>
      <c r="H4204" s="132">
        <v>4928422.956516061</v>
      </c>
      <c r="I4204" s="132">
        <v>-0.0001</v>
      </c>
      <c r="J4204" s="132">
        <v>-0.0001</v>
      </c>
    </row>
    <row r="4205" spans="1:8" ht="12.75">
      <c r="A4205" s="131">
        <v>38375.2840162037</v>
      </c>
      <c r="C4205" s="155" t="s">
        <v>803</v>
      </c>
      <c r="D4205" s="132">
        <v>108998.13923271045</v>
      </c>
      <c r="F4205" s="132">
        <v>1252.996408614167</v>
      </c>
      <c r="G4205" s="132">
        <v>115.47005383792514</v>
      </c>
      <c r="H4205" s="132">
        <v>108998.13923271045</v>
      </c>
    </row>
    <row r="4207" spans="3:8" ht="12.75">
      <c r="C4207" s="155" t="s">
        <v>804</v>
      </c>
      <c r="D4207" s="132">
        <v>2.196559491294481</v>
      </c>
      <c r="F4207" s="132">
        <v>3.350257777043227</v>
      </c>
      <c r="G4207" s="132">
        <v>0.38150898845129455</v>
      </c>
      <c r="H4207" s="132">
        <v>2.2116230728249437</v>
      </c>
    </row>
    <row r="4208" spans="1:10" ht="12.75">
      <c r="A4208" s="149" t="s">
        <v>793</v>
      </c>
      <c r="C4208" s="150" t="s">
        <v>794</v>
      </c>
      <c r="D4208" s="150" t="s">
        <v>795</v>
      </c>
      <c r="F4208" s="150" t="s">
        <v>796</v>
      </c>
      <c r="G4208" s="150" t="s">
        <v>797</v>
      </c>
      <c r="H4208" s="150" t="s">
        <v>798</v>
      </c>
      <c r="I4208" s="151" t="s">
        <v>799</v>
      </c>
      <c r="J4208" s="150" t="s">
        <v>800</v>
      </c>
    </row>
    <row r="4209" spans="1:8" ht="12.75">
      <c r="A4209" s="152" t="s">
        <v>632</v>
      </c>
      <c r="C4209" s="153">
        <v>257.6099999998696</v>
      </c>
      <c r="D4209" s="132">
        <v>499184.83119630814</v>
      </c>
      <c r="F4209" s="132">
        <v>17817.5</v>
      </c>
      <c r="G4209" s="132">
        <v>14542.5</v>
      </c>
      <c r="H4209" s="154" t="s">
        <v>947</v>
      </c>
    </row>
    <row r="4211" spans="4:8" ht="12.75">
      <c r="D4211" s="132">
        <v>488902.1168856621</v>
      </c>
      <c r="F4211" s="132">
        <v>16765</v>
      </c>
      <c r="G4211" s="132">
        <v>14022.500000014901</v>
      </c>
      <c r="H4211" s="154" t="s">
        <v>948</v>
      </c>
    </row>
    <row r="4213" spans="4:8" ht="12.75">
      <c r="D4213" s="132">
        <v>487169.80135297775</v>
      </c>
      <c r="F4213" s="132">
        <v>17917.5</v>
      </c>
      <c r="G4213" s="132">
        <v>14027.499999985099</v>
      </c>
      <c r="H4213" s="154" t="s">
        <v>949</v>
      </c>
    </row>
    <row r="4215" spans="1:10" ht="12.75">
      <c r="A4215" s="149" t="s">
        <v>801</v>
      </c>
      <c r="C4215" s="155" t="s">
        <v>802</v>
      </c>
      <c r="D4215" s="132">
        <v>491752.2498116493</v>
      </c>
      <c r="F4215" s="132">
        <v>17500</v>
      </c>
      <c r="G4215" s="132">
        <v>14197.5</v>
      </c>
      <c r="H4215" s="132">
        <v>475903.4998116493</v>
      </c>
      <c r="I4215" s="132">
        <v>-0.0001</v>
      </c>
      <c r="J4215" s="132">
        <v>-0.0001</v>
      </c>
    </row>
    <row r="4216" spans="1:8" ht="12.75">
      <c r="A4216" s="131">
        <v>38375.28476851852</v>
      </c>
      <c r="C4216" s="155" t="s">
        <v>803</v>
      </c>
      <c r="D4216" s="132">
        <v>6494.819382079331</v>
      </c>
      <c r="F4216" s="132">
        <v>638.4894282601709</v>
      </c>
      <c r="G4216" s="132">
        <v>298.789223366403</v>
      </c>
      <c r="H4216" s="132">
        <v>6494.819382079331</v>
      </c>
    </row>
    <row r="4218" spans="3:8" ht="12.75">
      <c r="C4218" s="155" t="s">
        <v>804</v>
      </c>
      <c r="D4218" s="132">
        <v>1.3207503137132515</v>
      </c>
      <c r="F4218" s="132">
        <v>3.6485110186295473</v>
      </c>
      <c r="G4218" s="132">
        <v>2.104519974406783</v>
      </c>
      <c r="H4218" s="132">
        <v>1.364734528039785</v>
      </c>
    </row>
    <row r="4219" spans="1:10" ht="12.75">
      <c r="A4219" s="149" t="s">
        <v>793</v>
      </c>
      <c r="C4219" s="150" t="s">
        <v>794</v>
      </c>
      <c r="D4219" s="150" t="s">
        <v>795</v>
      </c>
      <c r="F4219" s="150" t="s">
        <v>796</v>
      </c>
      <c r="G4219" s="150" t="s">
        <v>797</v>
      </c>
      <c r="H4219" s="150" t="s">
        <v>798</v>
      </c>
      <c r="I4219" s="151" t="s">
        <v>799</v>
      </c>
      <c r="J4219" s="150" t="s">
        <v>800</v>
      </c>
    </row>
    <row r="4220" spans="1:8" ht="12.75">
      <c r="A4220" s="152" t="s">
        <v>631</v>
      </c>
      <c r="C4220" s="153">
        <v>259.9399999999441</v>
      </c>
      <c r="D4220" s="132">
        <v>4797497.498764038</v>
      </c>
      <c r="F4220" s="132">
        <v>34425</v>
      </c>
      <c r="G4220" s="132">
        <v>27250</v>
      </c>
      <c r="H4220" s="154" t="s">
        <v>950</v>
      </c>
    </row>
    <row r="4222" spans="4:8" ht="12.75">
      <c r="D4222" s="132">
        <v>4809677.146484375</v>
      </c>
      <c r="F4222" s="132">
        <v>34400</v>
      </c>
      <c r="G4222" s="132">
        <v>27175</v>
      </c>
      <c r="H4222" s="154" t="s">
        <v>951</v>
      </c>
    </row>
    <row r="4224" spans="4:8" ht="12.75">
      <c r="D4224" s="132">
        <v>4193950</v>
      </c>
      <c r="F4224" s="132">
        <v>32775</v>
      </c>
      <c r="G4224" s="132">
        <v>27075</v>
      </c>
      <c r="H4224" s="154" t="s">
        <v>952</v>
      </c>
    </row>
    <row r="4226" spans="1:10" ht="12.75">
      <c r="A4226" s="149" t="s">
        <v>801</v>
      </c>
      <c r="C4226" s="155" t="s">
        <v>802</v>
      </c>
      <c r="D4226" s="132">
        <v>4600374.881749471</v>
      </c>
      <c r="F4226" s="132">
        <v>33866.666666666664</v>
      </c>
      <c r="G4226" s="132">
        <v>27166.666666666664</v>
      </c>
      <c r="H4226" s="132">
        <v>4569824.376698966</v>
      </c>
      <c r="I4226" s="132">
        <v>-0.0001</v>
      </c>
      <c r="J4226" s="132">
        <v>-0.0001</v>
      </c>
    </row>
    <row r="4227" spans="1:8" ht="12.75">
      <c r="A4227" s="131">
        <v>38375.285532407404</v>
      </c>
      <c r="C4227" s="155" t="s">
        <v>803</v>
      </c>
      <c r="D4227" s="132">
        <v>352026.95114643336</v>
      </c>
      <c r="F4227" s="132">
        <v>945.4936981986358</v>
      </c>
      <c r="G4227" s="132">
        <v>87.79711460710615</v>
      </c>
      <c r="H4227" s="132">
        <v>352026.95114643336</v>
      </c>
    </row>
    <row r="4229" spans="3:8" ht="12.75">
      <c r="C4229" s="155" t="s">
        <v>804</v>
      </c>
      <c r="D4229" s="132">
        <v>7.6521361887916735</v>
      </c>
      <c r="F4229" s="132">
        <v>2.791812100980224</v>
      </c>
      <c r="G4229" s="132">
        <v>0.32317956297094297</v>
      </c>
      <c r="H4229" s="132">
        <v>7.7032927773194135</v>
      </c>
    </row>
    <row r="4230" spans="1:10" ht="12.75">
      <c r="A4230" s="149" t="s">
        <v>793</v>
      </c>
      <c r="C4230" s="150" t="s">
        <v>794</v>
      </c>
      <c r="D4230" s="150" t="s">
        <v>795</v>
      </c>
      <c r="F4230" s="150" t="s">
        <v>796</v>
      </c>
      <c r="G4230" s="150" t="s">
        <v>797</v>
      </c>
      <c r="H4230" s="150" t="s">
        <v>798</v>
      </c>
      <c r="I4230" s="151" t="s">
        <v>799</v>
      </c>
      <c r="J4230" s="150" t="s">
        <v>800</v>
      </c>
    </row>
    <row r="4231" spans="1:8" ht="12.75">
      <c r="A4231" s="152" t="s">
        <v>633</v>
      </c>
      <c r="C4231" s="153">
        <v>285.2129999999888</v>
      </c>
      <c r="D4231" s="132">
        <v>817717.4265260696</v>
      </c>
      <c r="F4231" s="132">
        <v>13600</v>
      </c>
      <c r="G4231" s="132">
        <v>12225</v>
      </c>
      <c r="H4231" s="154" t="s">
        <v>953</v>
      </c>
    </row>
    <row r="4233" spans="4:8" ht="12.75">
      <c r="D4233" s="132">
        <v>835639.0167837143</v>
      </c>
      <c r="F4233" s="132">
        <v>13375</v>
      </c>
      <c r="G4233" s="132">
        <v>12325</v>
      </c>
      <c r="H4233" s="154" t="s">
        <v>954</v>
      </c>
    </row>
    <row r="4235" spans="4:8" ht="12.75">
      <c r="D4235" s="132">
        <v>853981.8438415527</v>
      </c>
      <c r="F4235" s="132">
        <v>13925</v>
      </c>
      <c r="G4235" s="132">
        <v>12300</v>
      </c>
      <c r="H4235" s="154" t="s">
        <v>955</v>
      </c>
    </row>
    <row r="4237" spans="1:10" ht="12.75">
      <c r="A4237" s="149" t="s">
        <v>801</v>
      </c>
      <c r="C4237" s="155" t="s">
        <v>802</v>
      </c>
      <c r="D4237" s="132">
        <v>835779.4290504456</v>
      </c>
      <c r="F4237" s="132">
        <v>13633.333333333332</v>
      </c>
      <c r="G4237" s="132">
        <v>12283.333333333332</v>
      </c>
      <c r="H4237" s="132">
        <v>822892.4505166262</v>
      </c>
      <c r="I4237" s="132">
        <v>-0.0001</v>
      </c>
      <c r="J4237" s="132">
        <v>-0.0001</v>
      </c>
    </row>
    <row r="4238" spans="1:8" ht="12.75">
      <c r="A4238" s="131">
        <v>38375.28631944444</v>
      </c>
      <c r="C4238" s="155" t="s">
        <v>803</v>
      </c>
      <c r="D4238" s="132">
        <v>18132.616400046903</v>
      </c>
      <c r="F4238" s="132">
        <v>276.51100038395094</v>
      </c>
      <c r="G4238" s="132">
        <v>52.04164998665332</v>
      </c>
      <c r="H4238" s="132">
        <v>18132.616400046903</v>
      </c>
    </row>
    <row r="4240" spans="3:8" ht="12.75">
      <c r="C4240" s="155" t="s">
        <v>804</v>
      </c>
      <c r="D4240" s="132">
        <v>2.169545668364669</v>
      </c>
      <c r="F4240" s="132">
        <v>2.0281980468260468</v>
      </c>
      <c r="G4240" s="132">
        <v>0.4236769334055903</v>
      </c>
      <c r="H4240" s="132">
        <v>2.2035220263186197</v>
      </c>
    </row>
    <row r="4241" spans="1:10" ht="12.75">
      <c r="A4241" s="149" t="s">
        <v>793</v>
      </c>
      <c r="C4241" s="150" t="s">
        <v>794</v>
      </c>
      <c r="D4241" s="150" t="s">
        <v>795</v>
      </c>
      <c r="F4241" s="150" t="s">
        <v>796</v>
      </c>
      <c r="G4241" s="150" t="s">
        <v>797</v>
      </c>
      <c r="H4241" s="150" t="s">
        <v>798</v>
      </c>
      <c r="I4241" s="151" t="s">
        <v>799</v>
      </c>
      <c r="J4241" s="150" t="s">
        <v>800</v>
      </c>
    </row>
    <row r="4242" spans="1:8" ht="12.75">
      <c r="A4242" s="152" t="s">
        <v>629</v>
      </c>
      <c r="C4242" s="153">
        <v>288.1579999998212</v>
      </c>
      <c r="D4242" s="132">
        <v>490700.87098407745</v>
      </c>
      <c r="F4242" s="132">
        <v>5460</v>
      </c>
      <c r="G4242" s="132">
        <v>4760</v>
      </c>
      <c r="H4242" s="154" t="s">
        <v>956</v>
      </c>
    </row>
    <row r="4244" spans="4:8" ht="12.75">
      <c r="D4244" s="132">
        <v>455712.67914152145</v>
      </c>
      <c r="F4244" s="132">
        <v>5460</v>
      </c>
      <c r="G4244" s="132">
        <v>4760</v>
      </c>
      <c r="H4244" s="154" t="s">
        <v>957</v>
      </c>
    </row>
    <row r="4246" spans="4:8" ht="12.75">
      <c r="D4246" s="132">
        <v>505350.5885872841</v>
      </c>
      <c r="F4246" s="132">
        <v>5460</v>
      </c>
      <c r="G4246" s="132">
        <v>4760</v>
      </c>
      <c r="H4246" s="154" t="s">
        <v>958</v>
      </c>
    </row>
    <row r="4248" spans="1:10" ht="12.75">
      <c r="A4248" s="149" t="s">
        <v>801</v>
      </c>
      <c r="C4248" s="155" t="s">
        <v>802</v>
      </c>
      <c r="D4248" s="132">
        <v>483921.379570961</v>
      </c>
      <c r="F4248" s="132">
        <v>5460</v>
      </c>
      <c r="G4248" s="132">
        <v>4760</v>
      </c>
      <c r="H4248" s="132">
        <v>478816.79992494325</v>
      </c>
      <c r="I4248" s="132">
        <v>-0.0001</v>
      </c>
      <c r="J4248" s="132">
        <v>-0.0001</v>
      </c>
    </row>
    <row r="4249" spans="1:8" ht="12.75">
      <c r="A4249" s="131">
        <v>38375.286840277775</v>
      </c>
      <c r="C4249" s="155" t="s">
        <v>803</v>
      </c>
      <c r="D4249" s="132">
        <v>25503.953446512463</v>
      </c>
      <c r="H4249" s="132">
        <v>25503.953446512463</v>
      </c>
    </row>
    <row r="4251" spans="3:8" ht="12.75">
      <c r="C4251" s="155" t="s">
        <v>804</v>
      </c>
      <c r="D4251" s="132">
        <v>5.270267965660862</v>
      </c>
      <c r="F4251" s="132">
        <v>0</v>
      </c>
      <c r="G4251" s="132">
        <v>0</v>
      </c>
      <c r="H4251" s="132">
        <v>5.326453343013514</v>
      </c>
    </row>
    <row r="4252" spans="1:10" ht="12.75">
      <c r="A4252" s="149" t="s">
        <v>793</v>
      </c>
      <c r="C4252" s="150" t="s">
        <v>794</v>
      </c>
      <c r="D4252" s="150" t="s">
        <v>795</v>
      </c>
      <c r="F4252" s="150" t="s">
        <v>796</v>
      </c>
      <c r="G4252" s="150" t="s">
        <v>797</v>
      </c>
      <c r="H4252" s="150" t="s">
        <v>798</v>
      </c>
      <c r="I4252" s="151" t="s">
        <v>799</v>
      </c>
      <c r="J4252" s="150" t="s">
        <v>800</v>
      </c>
    </row>
    <row r="4253" spans="1:8" ht="12.75">
      <c r="A4253" s="152" t="s">
        <v>630</v>
      </c>
      <c r="C4253" s="153">
        <v>334.94100000010803</v>
      </c>
      <c r="D4253" s="132">
        <v>1768367.9352416992</v>
      </c>
      <c r="F4253" s="132">
        <v>51000</v>
      </c>
      <c r="H4253" s="154" t="s">
        <v>959</v>
      </c>
    </row>
    <row r="4255" spans="4:8" ht="12.75">
      <c r="D4255" s="132">
        <v>1758924.612028122</v>
      </c>
      <c r="F4255" s="132">
        <v>51800</v>
      </c>
      <c r="H4255" s="154" t="s">
        <v>960</v>
      </c>
    </row>
    <row r="4257" spans="4:8" ht="12.75">
      <c r="D4257" s="132">
        <v>1659224.4694023132</v>
      </c>
      <c r="F4257" s="132">
        <v>46600</v>
      </c>
      <c r="H4257" s="154" t="s">
        <v>961</v>
      </c>
    </row>
    <row r="4259" spans="1:10" ht="12.75">
      <c r="A4259" s="149" t="s">
        <v>801</v>
      </c>
      <c r="C4259" s="155" t="s">
        <v>802</v>
      </c>
      <c r="D4259" s="132">
        <v>1728839.0055573783</v>
      </c>
      <c r="F4259" s="132">
        <v>49800</v>
      </c>
      <c r="H4259" s="132">
        <v>1679039.0055573783</v>
      </c>
      <c r="I4259" s="132">
        <v>-0.0001</v>
      </c>
      <c r="J4259" s="132">
        <v>-0.0001</v>
      </c>
    </row>
    <row r="4260" spans="1:8" ht="12.75">
      <c r="A4260" s="131">
        <v>38375.28738425926</v>
      </c>
      <c r="C4260" s="155" t="s">
        <v>803</v>
      </c>
      <c r="D4260" s="132">
        <v>60472.570818450404</v>
      </c>
      <c r="F4260" s="132">
        <v>2800</v>
      </c>
      <c r="H4260" s="132">
        <v>60472.570818450404</v>
      </c>
    </row>
    <row r="4262" spans="3:8" ht="12.75">
      <c r="C4262" s="155" t="s">
        <v>804</v>
      </c>
      <c r="D4262" s="132">
        <v>3.497871729181286</v>
      </c>
      <c r="F4262" s="132">
        <v>5.622489959839357</v>
      </c>
      <c r="H4262" s="132">
        <v>3.6016179861393853</v>
      </c>
    </row>
    <row r="4263" spans="1:10" ht="12.75">
      <c r="A4263" s="149" t="s">
        <v>793</v>
      </c>
      <c r="C4263" s="150" t="s">
        <v>794</v>
      </c>
      <c r="D4263" s="150" t="s">
        <v>795</v>
      </c>
      <c r="F4263" s="150" t="s">
        <v>796</v>
      </c>
      <c r="G4263" s="150" t="s">
        <v>797</v>
      </c>
      <c r="H4263" s="150" t="s">
        <v>798</v>
      </c>
      <c r="I4263" s="151" t="s">
        <v>799</v>
      </c>
      <c r="J4263" s="150" t="s">
        <v>800</v>
      </c>
    </row>
    <row r="4264" spans="1:8" ht="12.75">
      <c r="A4264" s="152" t="s">
        <v>634</v>
      </c>
      <c r="C4264" s="153">
        <v>393.36599999992177</v>
      </c>
      <c r="D4264" s="132">
        <v>4410348.289199829</v>
      </c>
      <c r="F4264" s="132">
        <v>19100</v>
      </c>
      <c r="G4264" s="132">
        <v>14000</v>
      </c>
      <c r="H4264" s="154" t="s">
        <v>724</v>
      </c>
    </row>
    <row r="4266" spans="4:8" ht="12.75">
      <c r="D4266" s="132">
        <v>4365166.301483154</v>
      </c>
      <c r="F4266" s="132">
        <v>18500</v>
      </c>
      <c r="G4266" s="132">
        <v>13900</v>
      </c>
      <c r="H4266" s="154" t="s">
        <v>725</v>
      </c>
    </row>
    <row r="4268" spans="4:8" ht="12.75">
      <c r="D4268" s="132">
        <v>3899881.941131592</v>
      </c>
      <c r="F4268" s="132">
        <v>18200</v>
      </c>
      <c r="G4268" s="132">
        <v>14200</v>
      </c>
      <c r="H4268" s="154" t="s">
        <v>726</v>
      </c>
    </row>
    <row r="4270" spans="1:10" ht="12.75">
      <c r="A4270" s="149" t="s">
        <v>801</v>
      </c>
      <c r="C4270" s="155" t="s">
        <v>802</v>
      </c>
      <c r="D4270" s="132">
        <v>4225132.177271525</v>
      </c>
      <c r="F4270" s="132">
        <v>18600</v>
      </c>
      <c r="G4270" s="132">
        <v>14033.333333333332</v>
      </c>
      <c r="H4270" s="132">
        <v>4208815.510604858</v>
      </c>
      <c r="I4270" s="132">
        <v>-0.0001</v>
      </c>
      <c r="J4270" s="132">
        <v>-0.0001</v>
      </c>
    </row>
    <row r="4271" spans="1:8" ht="12.75">
      <c r="A4271" s="131">
        <v>38375.287939814814</v>
      </c>
      <c r="C4271" s="155" t="s">
        <v>803</v>
      </c>
      <c r="D4271" s="132">
        <v>282579.4403089451</v>
      </c>
      <c r="F4271" s="132">
        <v>458.25756949558405</v>
      </c>
      <c r="G4271" s="132">
        <v>152.7525231651947</v>
      </c>
      <c r="H4271" s="132">
        <v>282579.4403089451</v>
      </c>
    </row>
    <row r="4273" spans="3:8" ht="12.75">
      <c r="C4273" s="155" t="s">
        <v>804</v>
      </c>
      <c r="D4273" s="132">
        <v>6.688061543471694</v>
      </c>
      <c r="F4273" s="132">
        <v>2.4637503736321724</v>
      </c>
      <c r="G4273" s="132">
        <v>1.0884977897757346</v>
      </c>
      <c r="H4273" s="132">
        <v>6.7139897103338475</v>
      </c>
    </row>
    <row r="4274" spans="1:10" ht="12.75">
      <c r="A4274" s="149" t="s">
        <v>793</v>
      </c>
      <c r="C4274" s="150" t="s">
        <v>794</v>
      </c>
      <c r="D4274" s="150" t="s">
        <v>795</v>
      </c>
      <c r="F4274" s="150" t="s">
        <v>796</v>
      </c>
      <c r="G4274" s="150" t="s">
        <v>797</v>
      </c>
      <c r="H4274" s="150" t="s">
        <v>798</v>
      </c>
      <c r="I4274" s="151" t="s">
        <v>799</v>
      </c>
      <c r="J4274" s="150" t="s">
        <v>800</v>
      </c>
    </row>
    <row r="4275" spans="1:8" ht="12.75">
      <c r="A4275" s="152" t="s">
        <v>628</v>
      </c>
      <c r="C4275" s="153">
        <v>396.15199999976903</v>
      </c>
      <c r="D4275" s="132">
        <v>5039457.213256836</v>
      </c>
      <c r="F4275" s="132">
        <v>116100</v>
      </c>
      <c r="G4275" s="132">
        <v>112300</v>
      </c>
      <c r="H4275" s="154" t="s">
        <v>727</v>
      </c>
    </row>
    <row r="4277" spans="4:8" ht="12.75">
      <c r="D4277" s="132">
        <v>4028725</v>
      </c>
      <c r="F4277" s="132">
        <v>115900</v>
      </c>
      <c r="G4277" s="132">
        <v>111600</v>
      </c>
      <c r="H4277" s="154" t="s">
        <v>728</v>
      </c>
    </row>
    <row r="4279" spans="4:8" ht="12.75">
      <c r="D4279" s="132">
        <v>4632784.677246094</v>
      </c>
      <c r="F4279" s="132">
        <v>115900</v>
      </c>
      <c r="G4279" s="132">
        <v>111600</v>
      </c>
      <c r="H4279" s="154" t="s">
        <v>729</v>
      </c>
    </row>
    <row r="4281" spans="1:10" ht="12.75">
      <c r="A4281" s="149" t="s">
        <v>801</v>
      </c>
      <c r="C4281" s="155" t="s">
        <v>802</v>
      </c>
      <c r="D4281" s="132">
        <v>4566988.963500977</v>
      </c>
      <c r="F4281" s="132">
        <v>115966.66666666666</v>
      </c>
      <c r="G4281" s="132">
        <v>111833.33333333334</v>
      </c>
      <c r="H4281" s="132">
        <v>4453066.846973034</v>
      </c>
      <c r="I4281" s="132">
        <v>-0.0001</v>
      </c>
      <c r="J4281" s="132">
        <v>-0.0001</v>
      </c>
    </row>
    <row r="4282" spans="1:8" ht="12.75">
      <c r="A4282" s="131">
        <v>38375.288506944446</v>
      </c>
      <c r="C4282" s="155" t="s">
        <v>803</v>
      </c>
      <c r="D4282" s="132">
        <v>508568.29304350726</v>
      </c>
      <c r="F4282" s="132">
        <v>115.47005383792514</v>
      </c>
      <c r="G4282" s="132">
        <v>404.14518843273805</v>
      </c>
      <c r="H4282" s="132">
        <v>508568.29304350726</v>
      </c>
    </row>
    <row r="4284" spans="3:8" ht="12.75">
      <c r="C4284" s="155" t="s">
        <v>804</v>
      </c>
      <c r="D4284" s="132">
        <v>11.135746048609835</v>
      </c>
      <c r="F4284" s="132">
        <v>0.09957176243569284</v>
      </c>
      <c r="G4284" s="132">
        <v>0.36138168861347664</v>
      </c>
      <c r="H4284" s="132">
        <v>11.420630107747114</v>
      </c>
    </row>
    <row r="4285" spans="1:10" ht="12.75">
      <c r="A4285" s="149" t="s">
        <v>793</v>
      </c>
      <c r="C4285" s="150" t="s">
        <v>794</v>
      </c>
      <c r="D4285" s="150" t="s">
        <v>795</v>
      </c>
      <c r="F4285" s="150" t="s">
        <v>796</v>
      </c>
      <c r="G4285" s="150" t="s">
        <v>797</v>
      </c>
      <c r="H4285" s="150" t="s">
        <v>798</v>
      </c>
      <c r="I4285" s="151" t="s">
        <v>799</v>
      </c>
      <c r="J4285" s="150" t="s">
        <v>800</v>
      </c>
    </row>
    <row r="4286" spans="1:8" ht="12.75">
      <c r="A4286" s="152" t="s">
        <v>635</v>
      </c>
      <c r="C4286" s="153">
        <v>589.5920000001788</v>
      </c>
      <c r="D4286" s="132">
        <v>517841.7871451378</v>
      </c>
      <c r="F4286" s="132">
        <v>4250</v>
      </c>
      <c r="G4286" s="132">
        <v>3680</v>
      </c>
      <c r="H4286" s="154" t="s">
        <v>730</v>
      </c>
    </row>
    <row r="4288" spans="4:8" ht="12.75">
      <c r="D4288" s="132">
        <v>548104.3921756744</v>
      </c>
      <c r="F4288" s="132">
        <v>4350</v>
      </c>
      <c r="G4288" s="132">
        <v>3759.9999999962747</v>
      </c>
      <c r="H4288" s="154" t="s">
        <v>731</v>
      </c>
    </row>
    <row r="4290" spans="4:8" ht="12.75">
      <c r="D4290" s="132">
        <v>484593.95499944687</v>
      </c>
      <c r="F4290" s="132">
        <v>4580</v>
      </c>
      <c r="G4290" s="132">
        <v>3609.9999999962747</v>
      </c>
      <c r="H4290" s="154" t="s">
        <v>732</v>
      </c>
    </row>
    <row r="4292" spans="1:10" ht="12.75">
      <c r="A4292" s="149" t="s">
        <v>801</v>
      </c>
      <c r="C4292" s="155" t="s">
        <v>802</v>
      </c>
      <c r="D4292" s="132">
        <v>516846.71144008636</v>
      </c>
      <c r="F4292" s="132">
        <v>4393.333333333333</v>
      </c>
      <c r="G4292" s="132">
        <v>3683.33333333085</v>
      </c>
      <c r="H4292" s="132">
        <v>512808.3781067542</v>
      </c>
      <c r="I4292" s="132">
        <v>-0.0001</v>
      </c>
      <c r="J4292" s="132">
        <v>-0.0001</v>
      </c>
    </row>
    <row r="4293" spans="1:8" ht="12.75">
      <c r="A4293" s="131">
        <v>38375.28909722222</v>
      </c>
      <c r="C4293" s="155" t="s">
        <v>803</v>
      </c>
      <c r="D4293" s="132">
        <v>31766.90950223319</v>
      </c>
      <c r="F4293" s="132">
        <v>169.21386861996075</v>
      </c>
      <c r="G4293" s="132">
        <v>75.05553499454545</v>
      </c>
      <c r="H4293" s="132">
        <v>31766.90950223319</v>
      </c>
    </row>
    <row r="4295" spans="3:8" ht="12.75">
      <c r="C4295" s="155" t="s">
        <v>804</v>
      </c>
      <c r="D4295" s="132">
        <v>6.146292275657762</v>
      </c>
      <c r="F4295" s="132">
        <v>3.8516055072828697</v>
      </c>
      <c r="G4295" s="132">
        <v>2.037706832432472</v>
      </c>
      <c r="H4295" s="132">
        <v>6.194693936069059</v>
      </c>
    </row>
    <row r="4296" spans="1:10" ht="12.75">
      <c r="A4296" s="149" t="s">
        <v>793</v>
      </c>
      <c r="C4296" s="150" t="s">
        <v>794</v>
      </c>
      <c r="D4296" s="150" t="s">
        <v>795</v>
      </c>
      <c r="F4296" s="150" t="s">
        <v>796</v>
      </c>
      <c r="G4296" s="150" t="s">
        <v>797</v>
      </c>
      <c r="H4296" s="150" t="s">
        <v>798</v>
      </c>
      <c r="I4296" s="151" t="s">
        <v>799</v>
      </c>
      <c r="J4296" s="150" t="s">
        <v>800</v>
      </c>
    </row>
    <row r="4297" spans="1:8" ht="12.75">
      <c r="A4297" s="152" t="s">
        <v>636</v>
      </c>
      <c r="C4297" s="153">
        <v>766.4900000002235</v>
      </c>
      <c r="D4297" s="132">
        <v>28541.914964199066</v>
      </c>
      <c r="F4297" s="132">
        <v>1985</v>
      </c>
      <c r="G4297" s="132">
        <v>2108</v>
      </c>
      <c r="H4297" s="154" t="s">
        <v>733</v>
      </c>
    </row>
    <row r="4299" spans="4:8" ht="12.75">
      <c r="D4299" s="132">
        <v>29007.18398654461</v>
      </c>
      <c r="F4299" s="132">
        <v>1978</v>
      </c>
      <c r="G4299" s="132">
        <v>2015</v>
      </c>
      <c r="H4299" s="154" t="s">
        <v>734</v>
      </c>
    </row>
    <row r="4301" spans="4:8" ht="12.75">
      <c r="D4301" s="132">
        <v>27926.233720988035</v>
      </c>
      <c r="F4301" s="132">
        <v>2054</v>
      </c>
      <c r="G4301" s="132">
        <v>2087</v>
      </c>
      <c r="H4301" s="154" t="s">
        <v>735</v>
      </c>
    </row>
    <row r="4303" spans="1:10" ht="12.75">
      <c r="A4303" s="149" t="s">
        <v>801</v>
      </c>
      <c r="C4303" s="155" t="s">
        <v>802</v>
      </c>
      <c r="D4303" s="132">
        <v>28491.777557243906</v>
      </c>
      <c r="F4303" s="132">
        <v>2005.6666666666665</v>
      </c>
      <c r="G4303" s="132">
        <v>2070</v>
      </c>
      <c r="H4303" s="132">
        <v>26452.688939357722</v>
      </c>
      <c r="I4303" s="132">
        <v>-0.0001</v>
      </c>
      <c r="J4303" s="132">
        <v>-0.0001</v>
      </c>
    </row>
    <row r="4304" spans="1:8" ht="12.75">
      <c r="A4304" s="131">
        <v>38375.28969907408</v>
      </c>
      <c r="C4304" s="155" t="s">
        <v>803</v>
      </c>
      <c r="D4304" s="132">
        <v>542.2164593903634</v>
      </c>
      <c r="F4304" s="132">
        <v>42.00396806652121</v>
      </c>
      <c r="G4304" s="132">
        <v>48.774993593028796</v>
      </c>
      <c r="H4304" s="132">
        <v>542.2164593903634</v>
      </c>
    </row>
    <row r="4306" spans="3:8" ht="12.75">
      <c r="C4306" s="155" t="s">
        <v>804</v>
      </c>
      <c r="D4306" s="132">
        <v>1.903062939126827</v>
      </c>
      <c r="F4306" s="132">
        <v>2.094264653474551</v>
      </c>
      <c r="G4306" s="132">
        <v>2.3562798837211982</v>
      </c>
      <c r="H4306" s="132">
        <v>2.0497593293195426</v>
      </c>
    </row>
    <row r="4309" spans="1:11" ht="12.75">
      <c r="A4309" s="136" t="s">
        <v>767</v>
      </c>
      <c r="D4309" s="139" t="s">
        <v>770</v>
      </c>
      <c r="E4309" s="138" t="s">
        <v>510</v>
      </c>
      <c r="F4309" s="137" t="s">
        <v>768</v>
      </c>
      <c r="G4309" s="138" t="s">
        <v>769</v>
      </c>
      <c r="H4309" s="137" t="s">
        <v>771</v>
      </c>
      <c r="I4309" s="138" t="s">
        <v>772</v>
      </c>
      <c r="J4309" s="137" t="s">
        <v>773</v>
      </c>
      <c r="K4309" s="140">
        <v>0.5784313678741455</v>
      </c>
    </row>
    <row r="4310" spans="6:7" ht="12.75">
      <c r="F4310" s="137" t="s">
        <v>774</v>
      </c>
      <c r="G4310" s="138" t="s">
        <v>775</v>
      </c>
    </row>
    <row r="4311" spans="1:11" ht="12.75">
      <c r="A4311" s="141" t="s">
        <v>776</v>
      </c>
      <c r="B4311" s="142">
        <v>38375.28983796296</v>
      </c>
      <c r="D4311" s="137" t="s">
        <v>777</v>
      </c>
      <c r="E4311" s="138" t="s">
        <v>778</v>
      </c>
      <c r="F4311" s="137" t="s">
        <v>779</v>
      </c>
      <c r="G4311" s="138" t="s">
        <v>780</v>
      </c>
      <c r="H4311" s="137" t="s">
        <v>781</v>
      </c>
      <c r="I4311" s="138" t="s">
        <v>782</v>
      </c>
      <c r="J4311" s="137" t="s">
        <v>783</v>
      </c>
      <c r="K4311" s="140">
        <v>3.1764707565307617</v>
      </c>
    </row>
    <row r="4314" ht="15.75">
      <c r="A4314" s="156" t="s">
        <v>844</v>
      </c>
    </row>
    <row r="4317" spans="1:8" ht="15">
      <c r="A4317" s="157" t="s">
        <v>845</v>
      </c>
      <c r="C4317" s="158" t="s">
        <v>736</v>
      </c>
      <c r="E4317" s="157" t="s">
        <v>846</v>
      </c>
      <c r="H4317" s="157" t="s">
        <v>847</v>
      </c>
    </row>
    <row r="4320" spans="1:11" ht="12.75">
      <c r="A4320" s="159" t="s">
        <v>737</v>
      </c>
      <c r="K4320" s="160" t="s">
        <v>848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298">
      <selection activeCell="C315" sqref="C31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762</v>
      </c>
      <c r="D1" s="104" t="s">
        <v>763</v>
      </c>
      <c r="E1" s="77" t="s">
        <v>764</v>
      </c>
      <c r="F1" s="97" t="s">
        <v>620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690</v>
      </c>
      <c r="B3" s="15"/>
      <c r="C3" s="15" t="s">
        <v>701</v>
      </c>
      <c r="D3" s="106">
        <v>38375.005625</v>
      </c>
      <c r="E3" s="77">
        <v>4588769.681163448</v>
      </c>
      <c r="F3" s="97">
        <v>1.080451895629806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702</v>
      </c>
      <c r="D4" s="106">
        <v>38375.014756944445</v>
      </c>
      <c r="E4" s="77">
        <v>7312.781997309759</v>
      </c>
      <c r="F4" s="97">
        <v>5.799237780405045</v>
      </c>
      <c r="J4" s="83"/>
      <c r="K4" s="81"/>
      <c r="L4" s="84"/>
      <c r="M4" s="84"/>
    </row>
    <row r="5" spans="1:13" ht="11.25">
      <c r="A5" s="80"/>
      <c r="B5" s="15"/>
      <c r="C5" s="15" t="s">
        <v>812</v>
      </c>
      <c r="D5" s="106">
        <v>38375.02390046296</v>
      </c>
      <c r="E5" s="77">
        <v>5234244.394993895</v>
      </c>
      <c r="F5" s="97">
        <v>2.2440977811629477</v>
      </c>
      <c r="J5" s="83"/>
      <c r="K5" s="81"/>
      <c r="L5" s="84"/>
      <c r="M5" s="84"/>
    </row>
    <row r="6" spans="1:13" ht="11.25">
      <c r="A6" s="80"/>
      <c r="B6" s="15"/>
      <c r="C6" s="15" t="s">
        <v>703</v>
      </c>
      <c r="D6" s="106">
        <v>38375.03302083333</v>
      </c>
      <c r="E6" s="77">
        <v>4563085.263052676</v>
      </c>
      <c r="F6" s="97">
        <v>3.7518023290173805</v>
      </c>
      <c r="J6" s="83"/>
      <c r="K6" s="81"/>
      <c r="L6" s="84"/>
      <c r="M6" s="84"/>
    </row>
    <row r="7" spans="1:13" ht="11.25">
      <c r="A7" s="80"/>
      <c r="B7" s="15"/>
      <c r="C7" s="15" t="s">
        <v>818</v>
      </c>
      <c r="D7" s="106">
        <v>38375.04216435185</v>
      </c>
      <c r="E7" s="77">
        <v>227074.85520498065</v>
      </c>
      <c r="F7" s="97">
        <v>2.5801839559330784</v>
      </c>
      <c r="J7" s="83"/>
      <c r="K7" s="81"/>
      <c r="L7" s="84"/>
      <c r="M7" s="84"/>
    </row>
    <row r="8" spans="1:13" ht="11.25">
      <c r="A8" s="80"/>
      <c r="B8" s="15"/>
      <c r="C8" s="15" t="s">
        <v>704</v>
      </c>
      <c r="D8" s="106">
        <v>38375.0512962963</v>
      </c>
      <c r="E8" s="77">
        <v>5621558.0325801</v>
      </c>
      <c r="F8" s="97">
        <v>0.4714404457945893</v>
      </c>
      <c r="J8" s="83"/>
      <c r="K8" s="81"/>
      <c r="L8" s="84"/>
      <c r="M8" s="84"/>
    </row>
    <row r="9" spans="1:13" ht="11.25">
      <c r="A9" s="80"/>
      <c r="B9" s="15"/>
      <c r="C9" s="15" t="s">
        <v>705</v>
      </c>
      <c r="D9" s="106">
        <v>38375.060428240744</v>
      </c>
      <c r="E9" s="77">
        <v>4551539.03391731</v>
      </c>
      <c r="F9" s="97">
        <v>2.682925313371138</v>
      </c>
      <c r="J9" s="83"/>
      <c r="K9" s="81"/>
      <c r="L9" s="84"/>
      <c r="M9" s="84"/>
    </row>
    <row r="10" spans="1:13" ht="11.25">
      <c r="A10" s="80"/>
      <c r="B10" s="15"/>
      <c r="C10" s="15" t="s">
        <v>706</v>
      </c>
      <c r="D10" s="106">
        <v>38375.06957175926</v>
      </c>
      <c r="E10" s="77">
        <v>4216439.485475638</v>
      </c>
      <c r="F10" s="97">
        <v>0.908688614191416</v>
      </c>
      <c r="J10" s="83"/>
      <c r="K10" s="81"/>
      <c r="L10" s="84"/>
      <c r="M10" s="84"/>
    </row>
    <row r="11" spans="1:13" ht="11.25">
      <c r="A11" s="80"/>
      <c r="B11" s="15"/>
      <c r="C11" s="15" t="s">
        <v>707</v>
      </c>
      <c r="D11" s="106">
        <v>38375.0787037037</v>
      </c>
      <c r="E11" s="77">
        <v>4742990.649478757</v>
      </c>
      <c r="F11" s="97">
        <v>1.6941554817306441</v>
      </c>
      <c r="J11" s="83"/>
      <c r="K11" s="81"/>
      <c r="L11" s="84"/>
      <c r="M11" s="84"/>
    </row>
    <row r="12" spans="1:13" ht="11.25">
      <c r="A12" s="80"/>
      <c r="B12" s="15"/>
      <c r="C12" s="15" t="s">
        <v>708</v>
      </c>
      <c r="D12" s="106">
        <v>38375.08783564815</v>
      </c>
      <c r="E12" s="77">
        <v>4096332.0731126005</v>
      </c>
      <c r="F12" s="97">
        <v>1.2137330436233034</v>
      </c>
      <c r="J12" s="83"/>
      <c r="K12" s="81"/>
      <c r="L12" s="84"/>
      <c r="M12" s="84"/>
    </row>
    <row r="13" spans="1:13" ht="11.25">
      <c r="A13" s="80"/>
      <c r="B13" s="15"/>
      <c r="C13" s="15" t="s">
        <v>814</v>
      </c>
      <c r="D13" s="106">
        <v>38375.09695601852</v>
      </c>
      <c r="E13" s="77">
        <v>5334898.351671936</v>
      </c>
      <c r="F13" s="97">
        <v>1.9476668574784708</v>
      </c>
      <c r="J13" s="83"/>
      <c r="K13" s="81"/>
      <c r="L13" s="84"/>
      <c r="M13" s="84"/>
    </row>
    <row r="14" spans="1:13" ht="11.25">
      <c r="A14" s="80"/>
      <c r="B14" s="15"/>
      <c r="C14" s="15" t="s">
        <v>709</v>
      </c>
      <c r="D14" s="106">
        <v>38375.106099537035</v>
      </c>
      <c r="E14" s="77">
        <v>4644957.174073381</v>
      </c>
      <c r="F14" s="97">
        <v>1.6965447102746902</v>
      </c>
      <c r="J14" s="83"/>
      <c r="K14" s="81"/>
      <c r="L14" s="84"/>
      <c r="M14" s="84"/>
    </row>
    <row r="15" spans="1:13" ht="11.25">
      <c r="A15" s="80"/>
      <c r="B15" s="15"/>
      <c r="C15" s="15" t="s">
        <v>813</v>
      </c>
      <c r="D15" s="106">
        <v>38375.11523148148</v>
      </c>
      <c r="E15" s="77">
        <v>67113.34272853211</v>
      </c>
      <c r="F15" s="97">
        <v>1.6137714978076898</v>
      </c>
      <c r="J15" s="83"/>
      <c r="K15" s="81"/>
      <c r="L15" s="84"/>
      <c r="M15" s="84"/>
    </row>
    <row r="16" spans="1:13" ht="11.25">
      <c r="A16" s="80"/>
      <c r="B16" s="15"/>
      <c r="C16" s="15" t="s">
        <v>710</v>
      </c>
      <c r="D16" s="106">
        <v>38375.124375</v>
      </c>
      <c r="E16" s="77">
        <v>4883125.397552593</v>
      </c>
      <c r="F16" s="97">
        <v>3.2109412675685296</v>
      </c>
      <c r="J16" s="83"/>
      <c r="K16" s="81"/>
      <c r="L16" s="84"/>
      <c r="M16" s="84"/>
    </row>
    <row r="17" spans="1:13" ht="11.25">
      <c r="A17" s="80"/>
      <c r="B17" s="15"/>
      <c r="C17" s="15" t="s">
        <v>711</v>
      </c>
      <c r="D17" s="106">
        <v>38375.133518518516</v>
      </c>
      <c r="E17" s="77">
        <v>4519683.553278832</v>
      </c>
      <c r="F17" s="97">
        <v>2.259087966373231</v>
      </c>
      <c r="J17" s="83"/>
      <c r="K17" s="81"/>
      <c r="L17" s="84"/>
      <c r="M17" s="84"/>
    </row>
    <row r="18" spans="1:13" ht="11.25">
      <c r="A18" s="80"/>
      <c r="B18" s="15"/>
      <c r="C18" s="15" t="s">
        <v>712</v>
      </c>
      <c r="D18" s="106">
        <v>38375.14263888889</v>
      </c>
      <c r="E18" s="77">
        <v>4417254.899107335</v>
      </c>
      <c r="F18" s="97">
        <v>1.68460537336163</v>
      </c>
      <c r="J18" s="83"/>
      <c r="K18" s="81"/>
      <c r="L18" s="84"/>
      <c r="M18" s="84"/>
    </row>
    <row r="19" spans="1:13" ht="11.25">
      <c r="A19" s="80"/>
      <c r="B19" s="15"/>
      <c r="C19" s="15" t="s">
        <v>713</v>
      </c>
      <c r="D19" s="106">
        <v>38375.151770833334</v>
      </c>
      <c r="E19" s="77">
        <v>4364162.364198243</v>
      </c>
      <c r="F19" s="97">
        <v>14.32657728356217</v>
      </c>
      <c r="J19" s="83"/>
      <c r="K19" s="81"/>
      <c r="L19" s="84"/>
      <c r="M19" s="84"/>
    </row>
    <row r="20" spans="1:13" ht="11.25">
      <c r="A20" s="80"/>
      <c r="B20" s="15"/>
      <c r="C20" s="15" t="s">
        <v>714</v>
      </c>
      <c r="D20" s="106">
        <v>38375.160891203705</v>
      </c>
      <c r="E20" s="77">
        <v>5506346.2796966</v>
      </c>
      <c r="F20" s="97">
        <v>1.0189986562645077</v>
      </c>
      <c r="J20" s="83"/>
      <c r="K20" s="81"/>
      <c r="L20" s="84"/>
      <c r="M20" s="84"/>
    </row>
    <row r="21" spans="1:13" ht="11.25">
      <c r="A21" s="80"/>
      <c r="B21" s="15"/>
      <c r="C21" s="15" t="s">
        <v>715</v>
      </c>
      <c r="D21" s="106">
        <v>38375.170011574075</v>
      </c>
      <c r="E21" s="77">
        <v>6375989.373668536</v>
      </c>
      <c r="F21" s="97">
        <v>2.8821169246189053</v>
      </c>
      <c r="J21" s="83"/>
      <c r="K21" s="81"/>
      <c r="L21" s="84"/>
      <c r="M21" s="84"/>
    </row>
    <row r="22" spans="1:13" ht="11.25">
      <c r="A22" s="80"/>
      <c r="B22" s="15"/>
      <c r="C22" s="15" t="s">
        <v>716</v>
      </c>
      <c r="D22" s="106">
        <v>38375.17912037037</v>
      </c>
      <c r="E22" s="77">
        <v>4858112.783574525</v>
      </c>
      <c r="F22" s="97">
        <v>2.6354264035844674</v>
      </c>
      <c r="J22" s="83"/>
      <c r="K22" s="81"/>
      <c r="L22" s="84"/>
      <c r="M22" s="84"/>
    </row>
    <row r="23" spans="1:13" ht="11.25">
      <c r="A23" s="80"/>
      <c r="B23" s="15"/>
      <c r="C23" s="15" t="s">
        <v>717</v>
      </c>
      <c r="D23" s="106">
        <v>38375.18824074074</v>
      </c>
      <c r="E23" s="77">
        <v>6268091.9779107105</v>
      </c>
      <c r="F23" s="97">
        <v>3.8382757952336974</v>
      </c>
      <c r="J23" s="83"/>
      <c r="K23" s="81"/>
      <c r="L23" s="84"/>
      <c r="M23" s="84"/>
    </row>
    <row r="24" spans="1:13" ht="11.25">
      <c r="A24" s="80"/>
      <c r="B24" s="15"/>
      <c r="C24" s="15" t="s">
        <v>718</v>
      </c>
      <c r="D24" s="106">
        <v>38375.19737268519</v>
      </c>
      <c r="E24" s="77">
        <v>4627869.876492465</v>
      </c>
      <c r="F24" s="97">
        <v>3.443177026526982</v>
      </c>
      <c r="J24" s="83"/>
      <c r="K24" s="81"/>
      <c r="L24" s="84"/>
      <c r="M24" s="84"/>
    </row>
    <row r="25" spans="1:13" ht="11.25">
      <c r="A25" s="80"/>
      <c r="B25" s="15"/>
      <c r="C25" s="15" t="s">
        <v>719</v>
      </c>
      <c r="D25" s="106">
        <v>38375.20648148148</v>
      </c>
      <c r="E25" s="84">
        <v>6504434.152910828</v>
      </c>
      <c r="F25" s="97">
        <v>0.6607957858194758</v>
      </c>
      <c r="J25" s="83"/>
      <c r="K25" s="81"/>
      <c r="L25" s="84"/>
      <c r="M25" s="84"/>
    </row>
    <row r="26" spans="1:13" ht="11.25">
      <c r="A26" s="80"/>
      <c r="B26" s="15"/>
      <c r="C26" s="15" t="s">
        <v>816</v>
      </c>
      <c r="D26" s="106">
        <v>38375.21559027778</v>
      </c>
      <c r="E26" s="84">
        <v>245197.40441097048</v>
      </c>
      <c r="F26" s="97">
        <v>0.901403183091134</v>
      </c>
      <c r="J26" s="83"/>
      <c r="K26" s="81"/>
      <c r="L26" s="84"/>
      <c r="M26" s="84"/>
    </row>
    <row r="27" spans="1:13" ht="11.25">
      <c r="A27" s="80"/>
      <c r="B27" s="15"/>
      <c r="C27" s="15" t="s">
        <v>720</v>
      </c>
      <c r="D27" s="106">
        <v>38375.224710648145</v>
      </c>
      <c r="E27" s="84">
        <v>3527241.270684281</v>
      </c>
      <c r="F27" s="97">
        <v>1.3677490995130852</v>
      </c>
      <c r="J27" s="83"/>
      <c r="K27" s="81"/>
      <c r="L27" s="84"/>
      <c r="M27" s="84"/>
    </row>
    <row r="28" spans="1:13" ht="11.25">
      <c r="A28" s="80"/>
      <c r="B28" s="15"/>
      <c r="C28" s="15" t="s">
        <v>721</v>
      </c>
      <c r="D28" s="106">
        <v>38375.233819444446</v>
      </c>
      <c r="E28" s="84">
        <v>5218543.875134949</v>
      </c>
      <c r="F28" s="97">
        <v>1.5511598842345438</v>
      </c>
      <c r="J28" s="83"/>
      <c r="K28" s="81"/>
      <c r="L28" s="84"/>
      <c r="M28" s="84"/>
    </row>
    <row r="29" spans="1:13" ht="11.25">
      <c r="A29" s="80"/>
      <c r="B29" s="15"/>
      <c r="C29" s="15" t="s">
        <v>722</v>
      </c>
      <c r="D29" s="106">
        <v>38375.24292824074</v>
      </c>
      <c r="E29" s="84">
        <v>4159362.1371250073</v>
      </c>
      <c r="F29" s="97">
        <v>20.75302666538632</v>
      </c>
      <c r="J29" s="83"/>
      <c r="K29" s="81"/>
      <c r="L29" s="84"/>
      <c r="M29" s="84"/>
    </row>
    <row r="30" spans="1:13" ht="11.25">
      <c r="A30" s="80"/>
      <c r="B30" s="15"/>
      <c r="C30" s="15" t="s">
        <v>815</v>
      </c>
      <c r="D30" s="106">
        <v>38375.25206018519</v>
      </c>
      <c r="E30" s="84">
        <v>4383617.255783779</v>
      </c>
      <c r="F30" s="97">
        <v>32.159881576289514</v>
      </c>
      <c r="J30" s="83"/>
      <c r="K30" s="81"/>
      <c r="L30" s="84"/>
      <c r="M30" s="84"/>
    </row>
    <row r="31" spans="1:6" ht="11.25">
      <c r="A31" s="80"/>
      <c r="B31" s="15"/>
      <c r="C31" s="15" t="s">
        <v>723</v>
      </c>
      <c r="D31" s="106">
        <v>38375.26119212963</v>
      </c>
      <c r="E31" s="84">
        <v>7307.78752304234</v>
      </c>
      <c r="F31" s="97">
        <v>10.249831291937339</v>
      </c>
    </row>
    <row r="32" spans="1:13" ht="11.25">
      <c r="A32" s="80"/>
      <c r="B32" s="15"/>
      <c r="C32" s="15" t="s">
        <v>817</v>
      </c>
      <c r="D32" s="106">
        <v>38375.27030092593</v>
      </c>
      <c r="E32" s="84">
        <v>70031.74417454508</v>
      </c>
      <c r="F32" s="97">
        <v>2.721413936474271</v>
      </c>
      <c r="L32" s="84"/>
      <c r="M32" s="84"/>
    </row>
    <row r="33" spans="1:12" ht="11.25">
      <c r="A33" s="80"/>
      <c r="B33" s="15"/>
      <c r="C33" s="15" t="s">
        <v>506</v>
      </c>
      <c r="D33" s="106">
        <v>38375.27940972222</v>
      </c>
      <c r="E33" s="84">
        <v>6352718.081663031</v>
      </c>
      <c r="F33" s="97">
        <v>1.5806606448700091</v>
      </c>
      <c r="L33" s="84"/>
    </row>
    <row r="34" spans="1:13" ht="11.25">
      <c r="A34" s="80"/>
      <c r="B34" s="15"/>
      <c r="C34" s="15" t="s">
        <v>507</v>
      </c>
      <c r="D34" s="106">
        <v>38375.288506944446</v>
      </c>
      <c r="E34" s="84">
        <v>4453066.846973034</v>
      </c>
      <c r="F34" s="97">
        <v>11.420630107747114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761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762</v>
      </c>
      <c r="D41" s="106" t="s">
        <v>763</v>
      </c>
      <c r="E41" s="84" t="s">
        <v>764</v>
      </c>
      <c r="F41" s="97" t="s">
        <v>620</v>
      </c>
      <c r="J41" s="83"/>
      <c r="K41" s="81"/>
      <c r="L41" s="84"/>
      <c r="M41" s="84"/>
    </row>
    <row r="42" spans="1:13" ht="12.75">
      <c r="A42" s="80" t="s">
        <v>623</v>
      </c>
      <c r="B42" s="15"/>
      <c r="C42" t="s">
        <v>701</v>
      </c>
      <c r="D42" s="131">
        <v>38375.005057870374</v>
      </c>
      <c r="E42" s="132">
        <v>4035849.3330459595</v>
      </c>
      <c r="F42" s="132">
        <v>1.153140707727724</v>
      </c>
      <c r="J42" s="83"/>
      <c r="K42" s="81"/>
      <c r="L42" s="84"/>
      <c r="M42" s="84"/>
    </row>
    <row r="43" spans="1:13" ht="12.75">
      <c r="A43" s="80"/>
      <c r="B43" s="15"/>
      <c r="C43" t="s">
        <v>702</v>
      </c>
      <c r="D43" s="131">
        <v>38375.01420138889</v>
      </c>
      <c r="E43" s="132">
        <v>16253.129969030619</v>
      </c>
      <c r="F43" s="132">
        <v>4.337315170582758</v>
      </c>
      <c r="J43" s="83"/>
      <c r="K43" s="81"/>
      <c r="L43" s="84"/>
      <c r="M43" s="84"/>
    </row>
    <row r="44" spans="1:13" ht="12.75">
      <c r="A44" s="80"/>
      <c r="B44" s="15"/>
      <c r="C44" t="s">
        <v>812</v>
      </c>
      <c r="D44" s="131">
        <v>38375.02333333333</v>
      </c>
      <c r="E44" s="132">
        <v>4476851.568799336</v>
      </c>
      <c r="F44" s="132">
        <v>3.904826175251464</v>
      </c>
      <c r="J44" s="83"/>
      <c r="K44" s="81"/>
      <c r="L44" s="84"/>
      <c r="M44" s="84"/>
    </row>
    <row r="45" spans="1:13" ht="12.75">
      <c r="A45" s="80"/>
      <c r="B45" s="15"/>
      <c r="C45" t="s">
        <v>703</v>
      </c>
      <c r="D45" s="131">
        <v>38375.03244212963</v>
      </c>
      <c r="E45" s="132">
        <v>3962315.424310048</v>
      </c>
      <c r="F45" s="132">
        <v>3.4003206172774445</v>
      </c>
      <c r="J45" s="83"/>
      <c r="K45" s="81"/>
      <c r="L45" s="84"/>
      <c r="M45" s="84"/>
    </row>
    <row r="46" spans="1:13" ht="12.75">
      <c r="A46" s="80"/>
      <c r="B46" s="15"/>
      <c r="C46" t="s">
        <v>818</v>
      </c>
      <c r="D46" s="131">
        <v>38375.041597222225</v>
      </c>
      <c r="E46" s="132">
        <v>208778.13019474345</v>
      </c>
      <c r="F46" s="132">
        <v>1.547624265882255</v>
      </c>
      <c r="J46" s="83"/>
      <c r="K46" s="81"/>
      <c r="L46" s="84"/>
      <c r="M46" s="84"/>
    </row>
    <row r="47" spans="1:13" ht="12.75">
      <c r="A47" s="80"/>
      <c r="B47" s="15"/>
      <c r="C47" t="s">
        <v>704</v>
      </c>
      <c r="D47" s="131">
        <v>38375.050729166665</v>
      </c>
      <c r="E47" s="132">
        <v>4037148.9962870283</v>
      </c>
      <c r="F47" s="132">
        <v>4.00704263643842</v>
      </c>
      <c r="J47" s="83"/>
      <c r="K47" s="81"/>
      <c r="L47" s="84"/>
      <c r="M47" s="84"/>
    </row>
    <row r="48" spans="1:13" ht="12.75">
      <c r="A48" s="80"/>
      <c r="B48" s="15"/>
      <c r="C48" t="s">
        <v>705</v>
      </c>
      <c r="D48" s="131">
        <v>38375.05986111111</v>
      </c>
      <c r="E48" s="132">
        <v>4000084.1582107544</v>
      </c>
      <c r="F48" s="132">
        <v>3.1604527605181585</v>
      </c>
      <c r="J48" s="83"/>
      <c r="K48" s="81"/>
      <c r="L48" s="84"/>
      <c r="M48" s="84"/>
    </row>
    <row r="49" spans="1:13" ht="12.75">
      <c r="A49" s="80"/>
      <c r="B49" s="15"/>
      <c r="C49" t="s">
        <v>706</v>
      </c>
      <c r="D49" s="131">
        <v>38375.06900462963</v>
      </c>
      <c r="E49" s="132">
        <v>3975046.14262263</v>
      </c>
      <c r="F49" s="132">
        <v>4.781724037442231</v>
      </c>
      <c r="J49" s="83"/>
      <c r="K49" s="81"/>
      <c r="L49" s="84"/>
      <c r="M49" s="84"/>
    </row>
    <row r="50" spans="1:13" ht="12.75">
      <c r="A50" s="80"/>
      <c r="B50" s="15"/>
      <c r="C50" t="s">
        <v>707</v>
      </c>
      <c r="D50" s="131">
        <v>38375.07813657408</v>
      </c>
      <c r="E50" s="132">
        <v>4981534.9860967</v>
      </c>
      <c r="F50" s="132">
        <v>0.9681222270870837</v>
      </c>
      <c r="J50" s="83"/>
      <c r="K50" s="81"/>
      <c r="L50" s="84"/>
      <c r="M50" s="84"/>
    </row>
    <row r="51" spans="1:13" ht="12.75">
      <c r="A51" s="80"/>
      <c r="B51" s="15"/>
      <c r="C51" t="s">
        <v>708</v>
      </c>
      <c r="D51" s="131">
        <v>38375.08726851852</v>
      </c>
      <c r="E51" s="132">
        <v>3832577.809825897</v>
      </c>
      <c r="F51" s="132">
        <v>1.4845034495107823</v>
      </c>
      <c r="J51" s="83"/>
      <c r="K51" s="81"/>
      <c r="L51" s="84"/>
      <c r="M51" s="84"/>
    </row>
    <row r="52" spans="1:13" ht="12.75">
      <c r="A52" s="80"/>
      <c r="B52" s="15"/>
      <c r="C52" t="s">
        <v>814</v>
      </c>
      <c r="D52" s="131">
        <v>38375.09638888889</v>
      </c>
      <c r="E52" s="132">
        <v>2324425.8925997415</v>
      </c>
      <c r="F52" s="132">
        <v>3.2095076391059223</v>
      </c>
      <c r="J52" s="83"/>
      <c r="K52" s="81"/>
      <c r="L52" s="84"/>
      <c r="M52" s="84"/>
    </row>
    <row r="53" spans="1:13" ht="12.75">
      <c r="A53" s="80"/>
      <c r="B53" s="15"/>
      <c r="C53" t="s">
        <v>709</v>
      </c>
      <c r="D53" s="131">
        <v>38375.105520833335</v>
      </c>
      <c r="E53" s="132">
        <v>4087748.079011281</v>
      </c>
      <c r="F53" s="132">
        <v>4.702077851188485</v>
      </c>
      <c r="J53" s="83"/>
      <c r="K53" s="81"/>
      <c r="L53" s="84"/>
      <c r="M53" s="84"/>
    </row>
    <row r="54" spans="1:13" ht="12.75">
      <c r="A54" s="80"/>
      <c r="B54" s="15"/>
      <c r="C54" t="s">
        <v>813</v>
      </c>
      <c r="D54" s="131">
        <v>38375.11466435185</v>
      </c>
      <c r="E54" s="132">
        <v>61694.0821116368</v>
      </c>
      <c r="F54" s="132">
        <v>1.9781507175391964</v>
      </c>
      <c r="J54" s="83"/>
      <c r="K54" s="81"/>
      <c r="L54" s="84"/>
      <c r="M54" s="84"/>
    </row>
    <row r="55" spans="1:13" ht="12.75">
      <c r="A55" s="80"/>
      <c r="B55" s="15"/>
      <c r="C55" t="s">
        <v>710</v>
      </c>
      <c r="D55" s="131">
        <v>38375.12380787037</v>
      </c>
      <c r="E55" s="132">
        <v>4044984.642475128</v>
      </c>
      <c r="F55" s="132">
        <v>5.865421259373045</v>
      </c>
      <c r="J55" s="83"/>
      <c r="K55" s="81"/>
      <c r="L55" s="84"/>
      <c r="M55" s="84"/>
    </row>
    <row r="56" spans="1:13" ht="12.75">
      <c r="A56" s="80"/>
      <c r="B56" s="15"/>
      <c r="C56" t="s">
        <v>711</v>
      </c>
      <c r="D56" s="131">
        <v>38375.13295138889</v>
      </c>
      <c r="E56" s="132">
        <v>3719957.1430562334</v>
      </c>
      <c r="F56" s="132">
        <v>3.7079520069731973</v>
      </c>
      <c r="J56" s="83"/>
      <c r="K56" s="81"/>
      <c r="L56" s="84"/>
      <c r="M56" s="84"/>
    </row>
    <row r="57" spans="1:13" ht="12.75">
      <c r="A57" s="80"/>
      <c r="B57" s="15"/>
      <c r="C57" t="s">
        <v>712</v>
      </c>
      <c r="D57" s="131">
        <v>38375.142060185186</v>
      </c>
      <c r="E57" s="132">
        <v>4202509.132572174</v>
      </c>
      <c r="F57" s="132">
        <v>2.2088366808187043</v>
      </c>
      <c r="J57" s="83"/>
      <c r="K57" s="81"/>
      <c r="L57" s="84"/>
      <c r="M57" s="84"/>
    </row>
    <row r="58" spans="1:13" ht="12.75">
      <c r="A58" s="80"/>
      <c r="B58" s="15"/>
      <c r="C58" t="s">
        <v>713</v>
      </c>
      <c r="D58" s="131">
        <v>38375.1512037037</v>
      </c>
      <c r="E58" s="132">
        <v>3973891.133730571</v>
      </c>
      <c r="F58" s="132">
        <v>2.0783936348638323</v>
      </c>
      <c r="J58" s="83"/>
      <c r="K58" s="81"/>
      <c r="L58" s="84"/>
      <c r="M58" s="84"/>
    </row>
    <row r="59" spans="1:13" ht="12.75">
      <c r="A59" s="80"/>
      <c r="B59" s="15"/>
      <c r="C59" t="s">
        <v>714</v>
      </c>
      <c r="D59" s="131">
        <v>38375.16032407407</v>
      </c>
      <c r="E59" s="132">
        <v>4744297.36222585</v>
      </c>
      <c r="F59" s="132">
        <v>1.78088946945791</v>
      </c>
      <c r="J59" s="83"/>
      <c r="K59" s="81"/>
      <c r="L59" s="84"/>
      <c r="M59" s="84"/>
    </row>
    <row r="60" spans="1:13" ht="12.75">
      <c r="A60" s="80"/>
      <c r="B60" s="15"/>
      <c r="C60" t="s">
        <v>715</v>
      </c>
      <c r="D60" s="131">
        <v>38375.16943287037</v>
      </c>
      <c r="E60" s="132">
        <v>4813739.346895854</v>
      </c>
      <c r="F60" s="132">
        <v>1.3910964809516588</v>
      </c>
      <c r="J60" s="83"/>
      <c r="K60" s="81"/>
      <c r="L60" s="84"/>
      <c r="M60" s="84"/>
    </row>
    <row r="61" spans="1:13" ht="12.75">
      <c r="A61" s="80"/>
      <c r="B61" s="15"/>
      <c r="C61" t="s">
        <v>716</v>
      </c>
      <c r="D61" s="131">
        <v>38375.17855324074</v>
      </c>
      <c r="E61" s="132">
        <v>4001351.988258362</v>
      </c>
      <c r="F61" s="132">
        <v>0.6411657633156185</v>
      </c>
      <c r="J61" s="83"/>
      <c r="K61" s="81"/>
      <c r="L61" s="84"/>
      <c r="M61" s="84"/>
    </row>
    <row r="62" spans="1:13" ht="12.75">
      <c r="A62" s="80"/>
      <c r="B62" s="15"/>
      <c r="C62" t="s">
        <v>717</v>
      </c>
      <c r="D62" s="131">
        <v>38375.18767361111</v>
      </c>
      <c r="E62" s="132">
        <v>4313768.5554669695</v>
      </c>
      <c r="F62" s="132">
        <v>4.000237663453053</v>
      </c>
      <c r="J62" s="83"/>
      <c r="K62" s="81"/>
      <c r="L62" s="84"/>
      <c r="M62" s="84"/>
    </row>
    <row r="63" spans="1:6" ht="12.75">
      <c r="A63" s="80"/>
      <c r="B63" s="15"/>
      <c r="C63" t="s">
        <v>718</v>
      </c>
      <c r="D63" s="131">
        <v>38375.196805555555</v>
      </c>
      <c r="E63" s="132">
        <v>4185029.6814956665</v>
      </c>
      <c r="F63" s="132">
        <v>4.868196513037908</v>
      </c>
    </row>
    <row r="64" spans="1:13" ht="12.75">
      <c r="A64" s="80"/>
      <c r="B64" s="15"/>
      <c r="C64" t="s">
        <v>719</v>
      </c>
      <c r="D64" s="131">
        <v>38375.20590277778</v>
      </c>
      <c r="E64" s="132">
        <v>4174094.825504303</v>
      </c>
      <c r="F64" s="132">
        <v>2.8304245581818144</v>
      </c>
      <c r="L64" s="84"/>
      <c r="M64" s="84"/>
    </row>
    <row r="65" spans="1:12" ht="12.75">
      <c r="A65" s="80"/>
      <c r="B65" s="15"/>
      <c r="C65" t="s">
        <v>816</v>
      </c>
      <c r="D65" s="131">
        <v>38375.21502314815</v>
      </c>
      <c r="E65" s="132">
        <v>228372.76786835986</v>
      </c>
      <c r="F65" s="132">
        <v>2.6163403169011024</v>
      </c>
      <c r="L65" s="84"/>
    </row>
    <row r="66" spans="1:13" ht="12.75">
      <c r="A66" s="80"/>
      <c r="B66" s="15"/>
      <c r="C66" t="s">
        <v>720</v>
      </c>
      <c r="D66" s="131">
        <v>38375.224131944444</v>
      </c>
      <c r="E66" s="132">
        <v>4197008.273551941</v>
      </c>
      <c r="F66" s="132">
        <v>3.6317523195733514</v>
      </c>
      <c r="L66" s="84"/>
      <c r="M66" s="76"/>
    </row>
    <row r="67" spans="1:6" ht="12.75">
      <c r="A67" s="80"/>
      <c r="B67" s="15"/>
      <c r="C67" t="s">
        <v>721</v>
      </c>
      <c r="D67" s="131">
        <v>38375.233252314814</v>
      </c>
      <c r="E67" s="132">
        <v>4624921.076738994</v>
      </c>
      <c r="F67" s="132">
        <v>2.2918665350659273</v>
      </c>
    </row>
    <row r="68" spans="1:13" ht="12.75">
      <c r="A68" s="80"/>
      <c r="B68" s="15"/>
      <c r="C68" t="s">
        <v>722</v>
      </c>
      <c r="D68" s="131">
        <v>38375.24236111111</v>
      </c>
      <c r="E68" s="132">
        <v>4233614.917476654</v>
      </c>
      <c r="F68" s="132">
        <v>6.6200249294132165</v>
      </c>
      <c r="J68" s="78"/>
      <c r="K68" s="78"/>
      <c r="L68" s="79"/>
      <c r="M68" s="79"/>
    </row>
    <row r="69" spans="1:13" ht="12.75">
      <c r="A69" s="80"/>
      <c r="B69" s="15"/>
      <c r="C69" t="s">
        <v>815</v>
      </c>
      <c r="D69" s="131">
        <v>38375.251493055555</v>
      </c>
      <c r="E69" s="132">
        <v>2004745.3254597983</v>
      </c>
      <c r="F69" s="132">
        <v>24.515216935207768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723</v>
      </c>
      <c r="D70" s="131">
        <v>38375.260625</v>
      </c>
      <c r="E70" s="132">
        <v>18893.08627764384</v>
      </c>
      <c r="F70" s="132">
        <v>1.0487409547339137</v>
      </c>
      <c r="J70" s="83"/>
      <c r="K70" s="81"/>
      <c r="L70" s="84"/>
      <c r="M70" s="84"/>
    </row>
    <row r="71" spans="1:13" ht="12.75">
      <c r="A71" s="80"/>
      <c r="B71" s="15"/>
      <c r="C71" t="s">
        <v>817</v>
      </c>
      <c r="D71" s="131">
        <v>38375.269733796296</v>
      </c>
      <c r="E71" s="132">
        <v>65053.41044640541</v>
      </c>
      <c r="F71" s="132">
        <v>3.66783598214819</v>
      </c>
      <c r="J71" s="83"/>
      <c r="K71" s="81"/>
      <c r="L71" s="84"/>
      <c r="M71" s="84"/>
    </row>
    <row r="72" spans="1:13" ht="12.75">
      <c r="A72" s="80"/>
      <c r="B72" s="15"/>
      <c r="C72" t="s">
        <v>506</v>
      </c>
      <c r="D72" s="131">
        <v>38375.27884259259</v>
      </c>
      <c r="E72" s="132">
        <v>4399456.754473369</v>
      </c>
      <c r="F72" s="132">
        <v>1.9987974928037553</v>
      </c>
      <c r="J72" s="83"/>
      <c r="K72" s="81"/>
      <c r="L72" s="84"/>
      <c r="M72" s="84"/>
    </row>
    <row r="73" spans="1:13" ht="12.75">
      <c r="A73" s="80"/>
      <c r="B73" s="15"/>
      <c r="C73" t="s">
        <v>507</v>
      </c>
      <c r="D73" s="131">
        <v>38375.287939814814</v>
      </c>
      <c r="E73" s="132">
        <v>4208815.510604858</v>
      </c>
      <c r="F73" s="132">
        <v>6.7139897103338475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761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762</v>
      </c>
      <c r="D80" s="106" t="s">
        <v>763</v>
      </c>
      <c r="E80" s="84" t="s">
        <v>764</v>
      </c>
      <c r="F80" s="97" t="s">
        <v>620</v>
      </c>
      <c r="J80" s="83"/>
      <c r="K80" s="81"/>
      <c r="L80" s="84"/>
      <c r="M80" s="84"/>
    </row>
    <row r="81" spans="1:13" ht="11.25">
      <c r="A81" s="80" t="s">
        <v>624</v>
      </c>
      <c r="B81" s="15"/>
      <c r="C81" s="15" t="s">
        <v>701</v>
      </c>
      <c r="D81" s="106">
        <v>38375.002650462964</v>
      </c>
      <c r="E81" s="84">
        <v>4572869.877348518</v>
      </c>
      <c r="F81" s="97">
        <v>3.139872421885491</v>
      </c>
      <c r="J81" s="83"/>
      <c r="K81" s="81"/>
      <c r="L81" s="84"/>
      <c r="M81" s="84"/>
    </row>
    <row r="82" spans="1:13" ht="11.25">
      <c r="A82" s="80"/>
      <c r="B82" s="15"/>
      <c r="C82" s="15" t="s">
        <v>702</v>
      </c>
      <c r="D82" s="106">
        <v>38375.011782407404</v>
      </c>
      <c r="E82" s="84">
        <v>21113.70409679774</v>
      </c>
      <c r="F82" s="97">
        <v>10.020839666974656</v>
      </c>
      <c r="J82" s="83"/>
      <c r="K82" s="81"/>
      <c r="L82" s="84"/>
      <c r="M82" s="84"/>
    </row>
    <row r="83" spans="1:13" ht="11.25">
      <c r="A83" s="80"/>
      <c r="B83" s="15"/>
      <c r="C83" s="15" t="s">
        <v>812</v>
      </c>
      <c r="D83" s="106">
        <v>38375.02091435185</v>
      </c>
      <c r="E83" s="84">
        <v>4279368.853885586</v>
      </c>
      <c r="F83" s="97">
        <v>3.409455892343792</v>
      </c>
      <c r="J83" s="83"/>
      <c r="K83" s="81"/>
      <c r="L83" s="84"/>
      <c r="M83" s="84"/>
    </row>
    <row r="84" spans="1:13" ht="11.25">
      <c r="A84" s="80"/>
      <c r="B84" s="15"/>
      <c r="C84" s="15" t="s">
        <v>703</v>
      </c>
      <c r="D84" s="106">
        <v>38375.03003472222</v>
      </c>
      <c r="E84" s="84">
        <v>4698520.293002863</v>
      </c>
      <c r="F84" s="97">
        <v>1.6868530738800698</v>
      </c>
      <c r="J84" s="83"/>
      <c r="K84" s="81"/>
      <c r="L84" s="84"/>
      <c r="M84" s="84"/>
    </row>
    <row r="85" spans="1:13" ht="11.25">
      <c r="A85" s="80"/>
      <c r="B85" s="15"/>
      <c r="C85" s="15" t="s">
        <v>818</v>
      </c>
      <c r="D85" s="106">
        <v>38375.03917824074</v>
      </c>
      <c r="E85" s="84">
        <v>3090908.5661583976</v>
      </c>
      <c r="F85" s="97">
        <v>2.3990292421486106</v>
      </c>
      <c r="J85" s="83"/>
      <c r="K85" s="81"/>
      <c r="L85" s="84"/>
      <c r="M85" s="84"/>
    </row>
    <row r="86" spans="1:13" ht="11.25">
      <c r="A86" s="80"/>
      <c r="B86" s="15"/>
      <c r="C86" s="15" t="s">
        <v>704</v>
      </c>
      <c r="D86" s="106">
        <v>38375.048310185186</v>
      </c>
      <c r="E86" s="84">
        <v>2184124.303190649</v>
      </c>
      <c r="F86" s="97">
        <v>2.3968145599296964</v>
      </c>
      <c r="J86" s="83"/>
      <c r="K86" s="81"/>
      <c r="L86" s="84"/>
      <c r="M86" s="84"/>
    </row>
    <row r="87" spans="1:13" ht="11.25">
      <c r="A87" s="80"/>
      <c r="B87" s="15"/>
      <c r="C87" s="15" t="s">
        <v>705</v>
      </c>
      <c r="D87" s="106">
        <v>38375.0574537037</v>
      </c>
      <c r="E87" s="84">
        <v>4619891.650889618</v>
      </c>
      <c r="F87" s="97">
        <v>2.682807270506036</v>
      </c>
      <c r="J87" s="83"/>
      <c r="K87" s="81"/>
      <c r="L87" s="84"/>
      <c r="M87" s="84"/>
    </row>
    <row r="88" spans="1:13" ht="11.25">
      <c r="A88" s="80"/>
      <c r="B88" s="15"/>
      <c r="C88" s="15" t="s">
        <v>706</v>
      </c>
      <c r="D88" s="106">
        <v>38375.06658564815</v>
      </c>
      <c r="E88" s="84">
        <v>2337952.6321239662</v>
      </c>
      <c r="F88" s="97">
        <v>1.7042418812984907</v>
      </c>
      <c r="J88" s="83"/>
      <c r="K88" s="81"/>
      <c r="L88" s="84"/>
      <c r="M88" s="84"/>
    </row>
    <row r="89" spans="1:13" ht="11.25">
      <c r="A89" s="80"/>
      <c r="B89" s="15"/>
      <c r="C89" s="15" t="s">
        <v>707</v>
      </c>
      <c r="D89" s="106">
        <v>38375.07571759259</v>
      </c>
      <c r="E89" s="84">
        <v>2184746.9537801263</v>
      </c>
      <c r="F89" s="97">
        <v>0.7004405474246105</v>
      </c>
      <c r="J89" s="83"/>
      <c r="K89" s="81"/>
      <c r="L89" s="84"/>
      <c r="M89" s="84"/>
    </row>
    <row r="90" spans="1:13" ht="11.25">
      <c r="A90" s="80"/>
      <c r="B90" s="15"/>
      <c r="C90" s="15" t="s">
        <v>708</v>
      </c>
      <c r="D90" s="106">
        <v>38375.08484953704</v>
      </c>
      <c r="E90" s="84">
        <v>2794398.4820358325</v>
      </c>
      <c r="F90" s="97">
        <v>3.540950051554609</v>
      </c>
      <c r="J90" s="83"/>
      <c r="K90" s="81"/>
      <c r="L90" s="84"/>
      <c r="M90" s="84"/>
    </row>
    <row r="91" spans="1:13" ht="11.25">
      <c r="A91" s="80"/>
      <c r="B91" s="15"/>
      <c r="C91" s="15" t="s">
        <v>814</v>
      </c>
      <c r="D91" s="106">
        <v>38375.09396990741</v>
      </c>
      <c r="E91" s="84">
        <v>2468602.098507775</v>
      </c>
      <c r="F91" s="97">
        <v>2.0533308548405413</v>
      </c>
      <c r="J91" s="83"/>
      <c r="K91" s="81"/>
      <c r="L91" s="84"/>
      <c r="M91" s="84"/>
    </row>
    <row r="92" spans="1:13" ht="11.25">
      <c r="A92" s="80"/>
      <c r="B92" s="15"/>
      <c r="C92" s="15" t="s">
        <v>709</v>
      </c>
      <c r="D92" s="106">
        <v>38375.103101851855</v>
      </c>
      <c r="E92" s="84">
        <v>4538050.227255054</v>
      </c>
      <c r="F92" s="97">
        <v>2.085138315239895</v>
      </c>
      <c r="J92" s="83"/>
      <c r="K92" s="81"/>
      <c r="L92" s="84"/>
      <c r="M92" s="84"/>
    </row>
    <row r="93" spans="1:13" ht="11.25">
      <c r="A93" s="80"/>
      <c r="B93" s="15"/>
      <c r="C93" s="15" t="s">
        <v>813</v>
      </c>
      <c r="D93" s="106">
        <v>38375.11224537037</v>
      </c>
      <c r="E93" s="84">
        <v>3084116.566127507</v>
      </c>
      <c r="F93" s="97">
        <v>7.6882748850550335</v>
      </c>
      <c r="J93" s="83"/>
      <c r="K93" s="81"/>
      <c r="L93" s="84"/>
      <c r="M93" s="84"/>
    </row>
    <row r="94" spans="1:13" ht="11.25">
      <c r="A94" s="80"/>
      <c r="B94" s="15"/>
      <c r="C94" s="15" t="s">
        <v>710</v>
      </c>
      <c r="D94" s="106">
        <v>38375.12137731481</v>
      </c>
      <c r="E94" s="84">
        <v>2418414.339791693</v>
      </c>
      <c r="F94" s="97">
        <v>2.0461000719690356</v>
      </c>
      <c r="J94" s="83"/>
      <c r="K94" s="81"/>
      <c r="L94" s="84"/>
      <c r="M94" s="84"/>
    </row>
    <row r="95" spans="1:13" ht="11.25">
      <c r="A95" s="80"/>
      <c r="B95" s="15"/>
      <c r="C95" s="15" t="s">
        <v>711</v>
      </c>
      <c r="D95" s="106">
        <v>38375.130532407406</v>
      </c>
      <c r="E95" s="84">
        <v>2599121.275537138</v>
      </c>
      <c r="F95" s="97">
        <v>5.934381850559009</v>
      </c>
      <c r="J95" s="83"/>
      <c r="K95" s="81"/>
      <c r="L95" s="84"/>
      <c r="M95" s="84"/>
    </row>
    <row r="96" spans="1:13" ht="11.25">
      <c r="A96" s="80"/>
      <c r="B96" s="15"/>
      <c r="C96" s="15" t="s">
        <v>712</v>
      </c>
      <c r="D96" s="106">
        <v>38375.13964120371</v>
      </c>
      <c r="E96" s="84">
        <v>2485144.2760930564</v>
      </c>
      <c r="F96" s="97">
        <v>1.418373725715076</v>
      </c>
      <c r="J96" s="83"/>
      <c r="K96" s="81"/>
      <c r="L96" s="84"/>
      <c r="M96" s="84"/>
    </row>
    <row r="97" spans="1:6" ht="11.25">
      <c r="A97" s="80"/>
      <c r="B97" s="15"/>
      <c r="C97" s="15" t="s">
        <v>713</v>
      </c>
      <c r="D97" s="106">
        <v>38375.14879629629</v>
      </c>
      <c r="E97" s="84">
        <v>4635961.937877822</v>
      </c>
      <c r="F97" s="97">
        <v>3.1278358229226377</v>
      </c>
    </row>
    <row r="98" spans="1:13" ht="11.25">
      <c r="A98" s="80"/>
      <c r="B98" s="15"/>
      <c r="C98" s="15" t="s">
        <v>714</v>
      </c>
      <c r="D98" s="106">
        <v>38375.15791666666</v>
      </c>
      <c r="E98" s="84">
        <v>4260706.025336756</v>
      </c>
      <c r="F98" s="97">
        <v>3.1332192875643385</v>
      </c>
      <c r="L98" s="84"/>
      <c r="M98" s="84"/>
    </row>
    <row r="99" spans="1:12" ht="11.25">
      <c r="A99" s="80"/>
      <c r="B99" s="15"/>
      <c r="C99" s="15" t="s">
        <v>715</v>
      </c>
      <c r="D99" s="106">
        <v>38375.167025462964</v>
      </c>
      <c r="E99" s="84">
        <v>2421924.3103355505</v>
      </c>
      <c r="F99" s="97">
        <v>4.240136936948008</v>
      </c>
      <c r="L99" s="84"/>
    </row>
    <row r="100" spans="1:13" ht="11.25">
      <c r="A100" s="80"/>
      <c r="B100" s="15"/>
      <c r="C100" s="15" t="s">
        <v>716</v>
      </c>
      <c r="D100" s="106">
        <v>38375.176145833335</v>
      </c>
      <c r="E100" s="84">
        <v>2816741.4343319517</v>
      </c>
      <c r="F100" s="97">
        <v>2.455460089279682</v>
      </c>
      <c r="L100" s="84"/>
      <c r="M100" s="76"/>
    </row>
    <row r="101" spans="1:6" ht="11.25">
      <c r="A101" s="80"/>
      <c r="B101" s="15"/>
      <c r="C101" s="15" t="s">
        <v>717</v>
      </c>
      <c r="D101" s="106">
        <v>38375.18525462963</v>
      </c>
      <c r="E101" s="84">
        <v>5834696.568842108</v>
      </c>
      <c r="F101" s="97">
        <v>2.8091871009734506</v>
      </c>
    </row>
    <row r="102" spans="1:13" ht="11.25">
      <c r="A102" s="80"/>
      <c r="B102" s="15"/>
      <c r="C102" s="15" t="s">
        <v>718</v>
      </c>
      <c r="D102" s="106">
        <v>38375.194386574076</v>
      </c>
      <c r="E102" s="84">
        <v>4836478.285700789</v>
      </c>
      <c r="F102" s="97">
        <v>5.332171696384669</v>
      </c>
      <c r="J102" s="78"/>
      <c r="K102" s="78"/>
      <c r="L102" s="79"/>
      <c r="M102" s="79"/>
    </row>
    <row r="103" spans="1:13" ht="11.25">
      <c r="A103" s="80"/>
      <c r="B103" s="15"/>
      <c r="C103" s="15" t="s">
        <v>719</v>
      </c>
      <c r="D103" s="106">
        <v>38375.20350694445</v>
      </c>
      <c r="E103" s="15">
        <v>2848023.8906344534</v>
      </c>
      <c r="F103" s="98">
        <v>3.4424277552740885</v>
      </c>
      <c r="J103" s="83"/>
      <c r="K103" s="81"/>
      <c r="L103" s="84"/>
      <c r="M103" s="84"/>
    </row>
    <row r="104" spans="1:13" ht="11.25">
      <c r="A104" s="80"/>
      <c r="B104" s="15"/>
      <c r="C104" s="15" t="s">
        <v>816</v>
      </c>
      <c r="D104" s="106">
        <v>38375.21261574074</v>
      </c>
      <c r="E104" s="15">
        <v>3337939.972201684</v>
      </c>
      <c r="F104" s="98">
        <v>3.1286345241848244</v>
      </c>
      <c r="J104" s="83"/>
      <c r="K104" s="81"/>
      <c r="L104" s="84"/>
      <c r="M104" s="84"/>
    </row>
    <row r="105" spans="1:13" ht="11.25">
      <c r="A105" s="80"/>
      <c r="B105" s="15"/>
      <c r="C105" s="15" t="s">
        <v>720</v>
      </c>
      <c r="D105" s="106">
        <v>38375.221724537034</v>
      </c>
      <c r="E105" s="15">
        <v>5392010.707179779</v>
      </c>
      <c r="F105" s="98">
        <v>8.092546717989983</v>
      </c>
      <c r="J105" s="83"/>
      <c r="K105" s="81"/>
      <c r="L105" s="84"/>
      <c r="M105" s="84"/>
    </row>
    <row r="106" spans="1:13" ht="11.25">
      <c r="A106" s="80"/>
      <c r="B106" s="15"/>
      <c r="C106" s="15" t="s">
        <v>721</v>
      </c>
      <c r="D106" s="106">
        <v>38375.230844907404</v>
      </c>
      <c r="E106" s="15">
        <v>2368752.4387709107</v>
      </c>
      <c r="F106" s="98">
        <v>2.5616337743048065</v>
      </c>
      <c r="J106" s="83"/>
      <c r="K106" s="81"/>
      <c r="L106" s="84"/>
      <c r="M106" s="84"/>
    </row>
    <row r="107" spans="1:13" ht="11.25">
      <c r="A107" s="80"/>
      <c r="B107" s="15"/>
      <c r="C107" s="15" t="s">
        <v>722</v>
      </c>
      <c r="D107" s="106">
        <v>38375.239953703705</v>
      </c>
      <c r="E107" s="15">
        <v>4838773.453382524</v>
      </c>
      <c r="F107" s="98">
        <v>1.1639598761809737</v>
      </c>
      <c r="J107" s="83"/>
      <c r="K107" s="81"/>
      <c r="L107" s="84"/>
      <c r="M107" s="84"/>
    </row>
    <row r="108" spans="1:13" ht="11.25">
      <c r="A108" s="80"/>
      <c r="B108" s="15"/>
      <c r="C108" s="15" t="s">
        <v>815</v>
      </c>
      <c r="D108" s="106">
        <v>38375.249074074076</v>
      </c>
      <c r="E108" s="15">
        <v>2481618.363544644</v>
      </c>
      <c r="F108" s="98">
        <v>2.716245620210011</v>
      </c>
      <c r="J108" s="83"/>
      <c r="K108" s="81"/>
      <c r="L108" s="84"/>
      <c r="M108" s="84"/>
    </row>
    <row r="109" spans="1:13" ht="11.25">
      <c r="A109" s="80"/>
      <c r="B109" s="15"/>
      <c r="C109" s="15" t="s">
        <v>723</v>
      </c>
      <c r="D109" s="106">
        <v>38375.258206018516</v>
      </c>
      <c r="E109" s="15">
        <v>19498.31705314623</v>
      </c>
      <c r="F109" s="98">
        <v>5.1633986331858965</v>
      </c>
      <c r="J109" s="83"/>
      <c r="K109" s="81"/>
      <c r="L109" s="84"/>
      <c r="M109" s="84"/>
    </row>
    <row r="110" spans="1:13" ht="11.25">
      <c r="A110" s="80"/>
      <c r="B110" s="15"/>
      <c r="C110" s="15" t="s">
        <v>817</v>
      </c>
      <c r="D110" s="106">
        <v>38375.26732638889</v>
      </c>
      <c r="E110" s="15">
        <v>3224814.493992738</v>
      </c>
      <c r="F110" s="98">
        <v>2.5868297856772773</v>
      </c>
      <c r="J110" s="83"/>
      <c r="K110" s="81"/>
      <c r="L110" s="84"/>
      <c r="M110" s="84"/>
    </row>
    <row r="111" spans="1:13" ht="11.25">
      <c r="A111" s="80"/>
      <c r="B111" s="15"/>
      <c r="C111" s="15" t="s">
        <v>506</v>
      </c>
      <c r="D111" s="106">
        <v>38375.27642361111</v>
      </c>
      <c r="E111" s="15">
        <v>6091836.292830548</v>
      </c>
      <c r="F111" s="98">
        <v>3.0298678923315516</v>
      </c>
      <c r="J111" s="83"/>
      <c r="K111" s="81"/>
      <c r="L111" s="84"/>
      <c r="M111" s="84"/>
    </row>
    <row r="112" spans="1:13" ht="11.25">
      <c r="A112" s="80"/>
      <c r="B112" s="15"/>
      <c r="C112" s="15" t="s">
        <v>507</v>
      </c>
      <c r="D112" s="106">
        <v>38375.285532407404</v>
      </c>
      <c r="E112" s="15">
        <v>4569824.376698966</v>
      </c>
      <c r="F112" s="98">
        <v>7.7032927773194135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761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762</v>
      </c>
      <c r="D119" s="106" t="s">
        <v>763</v>
      </c>
      <c r="E119" s="15" t="s">
        <v>764</v>
      </c>
      <c r="F119" s="98" t="s">
        <v>620</v>
      </c>
      <c r="J119" s="83"/>
      <c r="K119" s="81"/>
      <c r="L119" s="84"/>
      <c r="M119" s="84"/>
    </row>
    <row r="120" spans="1:13" ht="11.25">
      <c r="A120" s="80" t="s">
        <v>694</v>
      </c>
      <c r="B120" s="15"/>
      <c r="C120" s="15" t="s">
        <v>701</v>
      </c>
      <c r="D120" s="106">
        <v>38375.00682870371</v>
      </c>
      <c r="E120" s="15">
        <v>24131.6696209101</v>
      </c>
      <c r="F120" s="98">
        <v>1.197701005611529</v>
      </c>
      <c r="J120" s="83"/>
      <c r="K120" s="81"/>
      <c r="L120" s="84"/>
      <c r="M120" s="84"/>
    </row>
    <row r="121" spans="1:13" ht="11.25">
      <c r="A121" s="80"/>
      <c r="B121" s="15"/>
      <c r="C121" s="15" t="s">
        <v>702</v>
      </c>
      <c r="D121" s="106">
        <v>38375.01597222222</v>
      </c>
      <c r="E121" s="15">
        <v>99.03609101845149</v>
      </c>
      <c r="F121" s="98">
        <v>15.16045799926464</v>
      </c>
      <c r="J121" s="83"/>
      <c r="K121" s="81"/>
      <c r="L121" s="84"/>
      <c r="M121" s="84"/>
    </row>
    <row r="122" spans="1:13" ht="11.25">
      <c r="A122" s="80"/>
      <c r="B122" s="15"/>
      <c r="C122" s="15" t="s">
        <v>812</v>
      </c>
      <c r="D122" s="106">
        <v>38375.025092592594</v>
      </c>
      <c r="E122" s="15">
        <v>1202.889383232586</v>
      </c>
      <c r="F122" s="98">
        <v>2.23309925961026</v>
      </c>
      <c r="J122" s="83"/>
      <c r="K122" s="81"/>
      <c r="L122" s="84"/>
      <c r="M122" s="84"/>
    </row>
    <row r="123" spans="1:13" ht="11.25">
      <c r="A123" s="80"/>
      <c r="B123" s="15"/>
      <c r="C123" s="15" t="s">
        <v>703</v>
      </c>
      <c r="D123" s="106">
        <v>38375.03423611111</v>
      </c>
      <c r="E123" s="15">
        <v>24501.1316549368</v>
      </c>
      <c r="F123" s="98">
        <v>0.7236540535402556</v>
      </c>
      <c r="J123" s="83"/>
      <c r="K123" s="81"/>
      <c r="L123" s="84"/>
      <c r="M123" s="84"/>
    </row>
    <row r="124" spans="1:13" ht="11.25">
      <c r="A124" s="80"/>
      <c r="B124" s="15"/>
      <c r="C124" s="15" t="s">
        <v>818</v>
      </c>
      <c r="D124" s="106">
        <v>38375.04336805556</v>
      </c>
      <c r="E124" s="84">
        <v>318.2211900531579</v>
      </c>
      <c r="F124" s="97">
        <v>8.424925425032894</v>
      </c>
      <c r="J124" s="83"/>
      <c r="K124" s="81"/>
      <c r="L124" s="84"/>
      <c r="M124" s="84"/>
    </row>
    <row r="125" spans="1:13" ht="11.25">
      <c r="A125" s="80"/>
      <c r="B125" s="15"/>
      <c r="C125" s="15" t="s">
        <v>704</v>
      </c>
      <c r="D125" s="106">
        <v>38375.0525</v>
      </c>
      <c r="E125" s="84">
        <v>3769.3154829264154</v>
      </c>
      <c r="F125" s="97">
        <v>2.7078863915139424</v>
      </c>
      <c r="J125" s="83"/>
      <c r="K125" s="81"/>
      <c r="L125" s="84"/>
      <c r="M125" s="84"/>
    </row>
    <row r="126" spans="1:13" ht="11.25">
      <c r="A126" s="80"/>
      <c r="B126" s="15"/>
      <c r="C126" s="15" t="s">
        <v>705</v>
      </c>
      <c r="D126" s="106">
        <v>38375.061631944445</v>
      </c>
      <c r="E126" s="84">
        <v>24637.70239778673</v>
      </c>
      <c r="F126" s="97">
        <v>4.807661163477471</v>
      </c>
      <c r="J126" s="83"/>
      <c r="K126" s="81"/>
      <c r="L126" s="84"/>
      <c r="M126" s="84"/>
    </row>
    <row r="127" spans="1:13" ht="11.25">
      <c r="A127" s="80"/>
      <c r="B127" s="15"/>
      <c r="C127" s="15" t="s">
        <v>706</v>
      </c>
      <c r="D127" s="106">
        <v>38375.07078703704</v>
      </c>
      <c r="E127" s="84">
        <v>2518.655970599945</v>
      </c>
      <c r="F127" s="97">
        <v>4.556695095187213</v>
      </c>
      <c r="J127" s="83"/>
      <c r="K127" s="81"/>
      <c r="L127" s="84"/>
      <c r="M127" s="84"/>
    </row>
    <row r="128" spans="1:13" ht="11.25">
      <c r="A128" s="80"/>
      <c r="B128" s="15"/>
      <c r="C128" s="15" t="s">
        <v>707</v>
      </c>
      <c r="D128" s="106">
        <v>38375.07990740741</v>
      </c>
      <c r="E128" s="84">
        <v>972.6067200945598</v>
      </c>
      <c r="F128" s="97">
        <v>0.8202949323930152</v>
      </c>
      <c r="L128" s="84"/>
      <c r="M128" s="76"/>
    </row>
    <row r="129" spans="1:6" ht="11.25">
      <c r="A129" s="80"/>
      <c r="B129" s="15"/>
      <c r="C129" s="15" t="s">
        <v>708</v>
      </c>
      <c r="D129" s="106">
        <v>38375.08902777778</v>
      </c>
      <c r="E129" s="84">
        <v>663.0002682571322</v>
      </c>
      <c r="F129" s="97">
        <v>13.892763982276659</v>
      </c>
    </row>
    <row r="130" spans="1:13" ht="11.25">
      <c r="A130" s="80"/>
      <c r="B130" s="15"/>
      <c r="C130" s="15" t="s">
        <v>814</v>
      </c>
      <c r="D130" s="106">
        <v>38375.09815972222</v>
      </c>
      <c r="E130" s="84">
        <v>68084.09200173858</v>
      </c>
      <c r="F130" s="97">
        <v>1.434402930056387</v>
      </c>
      <c r="J130" s="78"/>
      <c r="K130" s="78"/>
      <c r="L130" s="79"/>
      <c r="M130" s="79"/>
    </row>
    <row r="131" spans="1:13" ht="11.25">
      <c r="A131" s="80"/>
      <c r="B131" s="15"/>
      <c r="C131" s="15" t="s">
        <v>709</v>
      </c>
      <c r="D131" s="106">
        <v>38375.107303240744</v>
      </c>
      <c r="E131" s="84">
        <v>25565.71282857739</v>
      </c>
      <c r="F131" s="97">
        <v>0.8790925537395208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813</v>
      </c>
      <c r="D132" s="106">
        <v>38375.116435185184</v>
      </c>
      <c r="E132" s="84">
        <v>162.36520942568598</v>
      </c>
      <c r="F132" s="97">
        <v>10.576610430689975</v>
      </c>
      <c r="J132" s="83"/>
      <c r="K132" s="81"/>
      <c r="L132" s="84"/>
      <c r="M132" s="84"/>
    </row>
    <row r="133" spans="1:13" ht="11.25">
      <c r="A133" s="80"/>
      <c r="B133" s="15"/>
      <c r="C133" s="15" t="s">
        <v>710</v>
      </c>
      <c r="D133" s="106">
        <v>38375.1255787037</v>
      </c>
      <c r="E133" s="84">
        <v>1955.4217559642939</v>
      </c>
      <c r="F133" s="97">
        <v>4.172845742507613</v>
      </c>
      <c r="J133" s="83"/>
      <c r="K133" s="81"/>
      <c r="L133" s="84"/>
      <c r="M133" s="84"/>
    </row>
    <row r="134" spans="1:13" ht="11.25">
      <c r="A134" s="80"/>
      <c r="B134" s="15"/>
      <c r="C134" s="15" t="s">
        <v>711</v>
      </c>
      <c r="D134" s="106">
        <v>38375.13471064815</v>
      </c>
      <c r="E134" s="84">
        <v>2094.3849564383445</v>
      </c>
      <c r="F134" s="97">
        <v>1.7837199105207118</v>
      </c>
      <c r="J134" s="83"/>
      <c r="K134" s="81"/>
      <c r="L134" s="84"/>
      <c r="M134" s="84"/>
    </row>
    <row r="135" spans="1:13" ht="11.25">
      <c r="A135" s="80"/>
      <c r="B135" s="15"/>
      <c r="C135" s="15" t="s">
        <v>712</v>
      </c>
      <c r="D135" s="106">
        <v>38375.143842592595</v>
      </c>
      <c r="E135" s="84">
        <v>2715.4227394709683</v>
      </c>
      <c r="F135" s="97">
        <v>2.9777640047480025</v>
      </c>
      <c r="J135" s="83"/>
      <c r="K135" s="81"/>
      <c r="L135" s="84"/>
      <c r="M135" s="84"/>
    </row>
    <row r="136" spans="1:13" ht="11.25">
      <c r="A136" s="80"/>
      <c r="B136" s="15"/>
      <c r="C136" s="15" t="s">
        <v>713</v>
      </c>
      <c r="D136" s="106">
        <v>38375.152974537035</v>
      </c>
      <c r="E136" s="84">
        <v>26107.434548600795</v>
      </c>
      <c r="F136" s="97">
        <v>4.26269403982872</v>
      </c>
      <c r="J136" s="83"/>
      <c r="K136" s="81"/>
      <c r="L136" s="84"/>
      <c r="M136" s="84"/>
    </row>
    <row r="137" spans="1:13" ht="11.25">
      <c r="A137" s="80"/>
      <c r="B137" s="15"/>
      <c r="C137" s="15" t="s">
        <v>714</v>
      </c>
      <c r="D137" s="106">
        <v>38375.162094907406</v>
      </c>
      <c r="E137" s="84">
        <v>1184.756969680619</v>
      </c>
      <c r="F137" s="97">
        <v>2.091929248942882</v>
      </c>
      <c r="J137" s="83"/>
      <c r="K137" s="81"/>
      <c r="L137" s="84"/>
      <c r="M137" s="84"/>
    </row>
    <row r="138" spans="1:13" ht="11.25">
      <c r="A138" s="80"/>
      <c r="B138" s="15"/>
      <c r="C138" s="15" t="s">
        <v>715</v>
      </c>
      <c r="D138" s="106">
        <v>38375.171215277776</v>
      </c>
      <c r="E138" s="84">
        <v>1542.7381289093082</v>
      </c>
      <c r="F138" s="97">
        <v>5.58752568939676</v>
      </c>
      <c r="J138" s="83"/>
      <c r="K138" s="81"/>
      <c r="L138" s="84"/>
      <c r="M138" s="84"/>
    </row>
    <row r="139" spans="1:13" ht="11.25">
      <c r="A139" s="80"/>
      <c r="B139" s="15"/>
      <c r="C139" s="15" t="s">
        <v>716</v>
      </c>
      <c r="D139" s="106">
        <v>38375.18032407408</v>
      </c>
      <c r="E139" s="84">
        <v>1631.6084882303317</v>
      </c>
      <c r="F139" s="97">
        <v>1.8899378238095403</v>
      </c>
      <c r="J139" s="83"/>
      <c r="K139" s="81"/>
      <c r="L139" s="84"/>
      <c r="M139" s="84"/>
    </row>
    <row r="140" spans="1:13" ht="11.25">
      <c r="A140" s="80"/>
      <c r="B140" s="15"/>
      <c r="C140" s="15" t="s">
        <v>717</v>
      </c>
      <c r="D140" s="106">
        <v>38375.18945601852</v>
      </c>
      <c r="E140" s="84">
        <v>11429.017202443949</v>
      </c>
      <c r="F140" s="97">
        <v>1.5472230800539888</v>
      </c>
      <c r="J140" s="83"/>
      <c r="K140" s="81"/>
      <c r="L140" s="84"/>
      <c r="M140" s="84"/>
    </row>
    <row r="141" spans="1:13" ht="11.25">
      <c r="A141" s="80"/>
      <c r="B141" s="15"/>
      <c r="C141" s="15" t="s">
        <v>718</v>
      </c>
      <c r="D141" s="106">
        <v>38375.19856481482</v>
      </c>
      <c r="E141" s="84">
        <v>26166.748929918795</v>
      </c>
      <c r="F141" s="97">
        <v>1.729416285180482</v>
      </c>
      <c r="J141" s="83"/>
      <c r="K141" s="81"/>
      <c r="L141" s="84"/>
      <c r="M141" s="84"/>
    </row>
    <row r="142" spans="1:13" ht="11.25">
      <c r="A142" s="80"/>
      <c r="B142" s="15"/>
      <c r="C142" s="15" t="s">
        <v>719</v>
      </c>
      <c r="D142" s="106">
        <v>38375.20767361111</v>
      </c>
      <c r="E142" s="84">
        <v>2861.5385724568723</v>
      </c>
      <c r="F142" s="97">
        <v>3.2778159719143205</v>
      </c>
      <c r="J142" s="83"/>
      <c r="K142" s="81"/>
      <c r="L142" s="84"/>
      <c r="M142" s="84"/>
    </row>
    <row r="143" spans="1:13" ht="11.25">
      <c r="A143" s="80"/>
      <c r="B143" s="15"/>
      <c r="C143" s="15" t="s">
        <v>816</v>
      </c>
      <c r="D143" s="106">
        <v>38375.21679398148</v>
      </c>
      <c r="E143" s="84">
        <v>402.2997564609322</v>
      </c>
      <c r="F143" s="97">
        <v>7.939975318894373</v>
      </c>
      <c r="J143" s="83"/>
      <c r="K143" s="81"/>
      <c r="L143" s="84"/>
      <c r="M143" s="84"/>
    </row>
    <row r="144" spans="1:13" ht="11.25">
      <c r="A144" s="80"/>
      <c r="B144" s="15"/>
      <c r="C144" s="15" t="s">
        <v>720</v>
      </c>
      <c r="D144" s="106">
        <v>38375.22591435185</v>
      </c>
      <c r="E144" s="84">
        <v>1811.5399108757774</v>
      </c>
      <c r="F144" s="97">
        <v>6.414074959006465</v>
      </c>
      <c r="J144" s="83"/>
      <c r="K144" s="81"/>
      <c r="L144" s="84"/>
      <c r="M144" s="84"/>
    </row>
    <row r="145" spans="1:13" ht="11.25">
      <c r="A145" s="80"/>
      <c r="B145" s="15"/>
      <c r="C145" s="15" t="s">
        <v>721</v>
      </c>
      <c r="D145" s="106">
        <v>38375.23502314815</v>
      </c>
      <c r="E145" s="84">
        <v>903.9728405133025</v>
      </c>
      <c r="F145" s="97">
        <v>7.30417258273912</v>
      </c>
      <c r="J145" s="83"/>
      <c r="K145" s="81"/>
      <c r="L145" s="84"/>
      <c r="M145" s="84"/>
    </row>
    <row r="146" spans="1:13" ht="11.25">
      <c r="A146" s="80"/>
      <c r="B146" s="15"/>
      <c r="C146" s="15" t="s">
        <v>722</v>
      </c>
      <c r="D146" s="106">
        <v>38375.24413194445</v>
      </c>
      <c r="E146" s="84">
        <v>25875.794319127042</v>
      </c>
      <c r="F146" s="97">
        <v>1.8068386787230615</v>
      </c>
      <c r="J146" s="83"/>
      <c r="K146" s="81"/>
      <c r="L146" s="84"/>
      <c r="M146" s="84"/>
    </row>
    <row r="147" spans="1:13" ht="11.25">
      <c r="A147" s="80"/>
      <c r="B147" s="15"/>
      <c r="C147" s="15" t="s">
        <v>815</v>
      </c>
      <c r="D147" s="106">
        <v>38375.25326388889</v>
      </c>
      <c r="E147" s="84">
        <v>70953.64065576995</v>
      </c>
      <c r="F147" s="97">
        <v>2.9129041250101566</v>
      </c>
      <c r="J147" s="83"/>
      <c r="K147" s="81"/>
      <c r="L147" s="84"/>
      <c r="M147" s="84"/>
    </row>
    <row r="148" spans="1:13" ht="11.25">
      <c r="A148" s="80"/>
      <c r="B148" s="15"/>
      <c r="C148" s="15" t="s">
        <v>723</v>
      </c>
      <c r="D148" s="106">
        <v>38375.262395833335</v>
      </c>
      <c r="E148" s="84">
        <v>155.96171457588187</v>
      </c>
      <c r="F148" s="97">
        <v>33.23474328823413</v>
      </c>
      <c r="J148" s="83"/>
      <c r="K148" s="81"/>
      <c r="L148" s="84"/>
      <c r="M148" s="84"/>
    </row>
    <row r="149" spans="1:13" ht="11.25">
      <c r="A149" s="80"/>
      <c r="B149" s="15"/>
      <c r="C149" s="15" t="s">
        <v>817</v>
      </c>
      <c r="D149" s="106">
        <v>38375.27150462963</v>
      </c>
      <c r="E149" s="84">
        <v>254.75781751793878</v>
      </c>
      <c r="F149" s="97">
        <v>12.855474753216686</v>
      </c>
      <c r="J149" s="83"/>
      <c r="K149" s="81"/>
      <c r="L149" s="84"/>
      <c r="M149" s="84"/>
    </row>
    <row r="150" spans="1:13" ht="11.25">
      <c r="A150" s="80"/>
      <c r="B150" s="15"/>
      <c r="C150" s="15" t="s">
        <v>506</v>
      </c>
      <c r="D150" s="106">
        <v>38375.280625</v>
      </c>
      <c r="E150" s="84">
        <v>11877.693871122203</v>
      </c>
      <c r="F150" s="97">
        <v>3.4588811863814244</v>
      </c>
      <c r="J150" s="83"/>
      <c r="K150" s="81"/>
      <c r="L150" s="84"/>
      <c r="M150" s="84"/>
    </row>
    <row r="151" spans="1:13" ht="11.25">
      <c r="A151" s="80"/>
      <c r="B151" s="15"/>
      <c r="C151" s="15" t="s">
        <v>507</v>
      </c>
      <c r="D151" s="106">
        <v>38375.28969907408</v>
      </c>
      <c r="E151" s="84">
        <v>26452.688939357722</v>
      </c>
      <c r="F151" s="97">
        <v>2.0497593293195426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761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762</v>
      </c>
      <c r="D158" s="107" t="s">
        <v>763</v>
      </c>
      <c r="E158" s="84" t="s">
        <v>764</v>
      </c>
      <c r="F158" s="97" t="s">
        <v>620</v>
      </c>
      <c r="J158" s="83"/>
      <c r="K158" s="81"/>
      <c r="L158" s="84"/>
      <c r="M158" s="84"/>
    </row>
    <row r="159" spans="1:6" ht="11.25">
      <c r="A159" s="80" t="s">
        <v>625</v>
      </c>
      <c r="B159" s="15"/>
      <c r="C159" s="15" t="s">
        <v>701</v>
      </c>
      <c r="D159" s="107">
        <v>38375.00342592593</v>
      </c>
      <c r="E159" s="84">
        <v>806805.7676848923</v>
      </c>
      <c r="F159" s="97">
        <v>0.6287372764487003</v>
      </c>
    </row>
    <row r="160" spans="1:13" ht="11.25">
      <c r="A160" s="80"/>
      <c r="B160" s="15"/>
      <c r="C160" s="15" t="s">
        <v>702</v>
      </c>
      <c r="D160" s="107">
        <v>38375.01256944444</v>
      </c>
      <c r="E160" s="84">
        <v>362.0747262209461</v>
      </c>
      <c r="F160" s="97">
        <v>9.149869177452901</v>
      </c>
      <c r="L160" s="84"/>
      <c r="M160" s="84"/>
    </row>
    <row r="161" spans="1:12" ht="11.25">
      <c r="A161" s="80"/>
      <c r="B161" s="15"/>
      <c r="C161" s="15" t="s">
        <v>812</v>
      </c>
      <c r="D161" s="107">
        <v>38375.02170138889</v>
      </c>
      <c r="E161" s="84">
        <v>1031606.8885860954</v>
      </c>
      <c r="F161" s="97">
        <v>1.508661584531822</v>
      </c>
      <c r="L161" s="84"/>
    </row>
    <row r="162" spans="1:13" ht="11.25">
      <c r="A162" s="80"/>
      <c r="B162" s="15"/>
      <c r="C162" s="15" t="s">
        <v>703</v>
      </c>
      <c r="D162" s="107">
        <v>38375.030810185184</v>
      </c>
      <c r="E162" s="84">
        <v>775459.0980832577</v>
      </c>
      <c r="F162" s="97">
        <v>5.252187104248404</v>
      </c>
      <c r="L162" s="84"/>
      <c r="M162" s="76"/>
    </row>
    <row r="163" spans="1:6" ht="11.25">
      <c r="A163" s="80"/>
      <c r="B163" s="15"/>
      <c r="C163" s="15" t="s">
        <v>818</v>
      </c>
      <c r="D163" s="107">
        <v>38375.03996527778</v>
      </c>
      <c r="E163" s="84">
        <v>4829836.729962473</v>
      </c>
      <c r="F163" s="97">
        <v>3.283649751879467</v>
      </c>
    </row>
    <row r="164" spans="1:13" ht="11.25">
      <c r="A164" s="80"/>
      <c r="B164" s="15"/>
      <c r="C164" s="15" t="s">
        <v>704</v>
      </c>
      <c r="D164" s="107">
        <v>38375.049097222225</v>
      </c>
      <c r="E164" s="84">
        <v>1966915.9035225145</v>
      </c>
      <c r="F164" s="97">
        <v>2.479812820816025</v>
      </c>
      <c r="J164" s="78"/>
      <c r="K164" s="78"/>
      <c r="L164" s="79"/>
      <c r="M164" s="79"/>
    </row>
    <row r="165" spans="1:13" ht="11.25">
      <c r="A165" s="80"/>
      <c r="B165" s="15"/>
      <c r="C165" s="15" t="s">
        <v>705</v>
      </c>
      <c r="D165" s="107">
        <v>38375.058229166665</v>
      </c>
      <c r="E165" s="84">
        <v>787203.0386718069</v>
      </c>
      <c r="F165" s="97">
        <v>1.2795410097966875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706</v>
      </c>
      <c r="D166" s="107">
        <v>38375.06737268518</v>
      </c>
      <c r="E166" s="84">
        <v>2043035.1780551043</v>
      </c>
      <c r="F166" s="97">
        <v>6.059851935296737</v>
      </c>
      <c r="J166" s="83"/>
      <c r="K166" s="81"/>
      <c r="L166" s="84"/>
      <c r="M166" s="84"/>
    </row>
    <row r="167" spans="1:13" ht="11.25">
      <c r="A167" s="80"/>
      <c r="B167" s="15"/>
      <c r="C167" s="15" t="s">
        <v>707</v>
      </c>
      <c r="D167" s="107">
        <v>38375.07650462963</v>
      </c>
      <c r="E167" s="84">
        <v>1241258.0582330904</v>
      </c>
      <c r="F167" s="97">
        <v>1.5297927689853048</v>
      </c>
      <c r="J167" s="83"/>
      <c r="K167" s="81"/>
      <c r="L167" s="84"/>
      <c r="M167" s="84"/>
    </row>
    <row r="168" spans="1:13" ht="11.25">
      <c r="A168" s="80"/>
      <c r="B168" s="15"/>
      <c r="C168" s="15" t="s">
        <v>708</v>
      </c>
      <c r="D168" s="107">
        <v>38375.08563657408</v>
      </c>
      <c r="E168" s="84">
        <v>2225707.8766290606</v>
      </c>
      <c r="F168" s="97">
        <v>1.4404700190201047</v>
      </c>
      <c r="J168" s="83"/>
      <c r="K168" s="81"/>
      <c r="L168" s="84"/>
      <c r="M168" s="84"/>
    </row>
    <row r="169" spans="1:13" ht="11.25">
      <c r="A169" s="80"/>
      <c r="B169" s="15"/>
      <c r="C169" s="15" t="s">
        <v>814</v>
      </c>
      <c r="D169" s="107">
        <v>38375.09475694445</v>
      </c>
      <c r="E169" s="84">
        <v>395096.51526872476</v>
      </c>
      <c r="F169" s="97">
        <v>2.320759979000755</v>
      </c>
      <c r="J169" s="83"/>
      <c r="K169" s="81"/>
      <c r="L169" s="84"/>
      <c r="M169" s="84"/>
    </row>
    <row r="170" spans="1:13" ht="11.25">
      <c r="A170" s="80"/>
      <c r="B170" s="15"/>
      <c r="C170" s="15" t="s">
        <v>709</v>
      </c>
      <c r="D170" s="107">
        <v>38375.10388888889</v>
      </c>
      <c r="E170" s="84">
        <v>805198.4305784212</v>
      </c>
      <c r="F170" s="97">
        <v>1.1889545637880976</v>
      </c>
      <c r="J170" s="83"/>
      <c r="K170" s="81"/>
      <c r="L170" s="84"/>
      <c r="M170" s="84"/>
    </row>
    <row r="171" spans="1:13" ht="11.25">
      <c r="A171" s="80"/>
      <c r="B171" s="15"/>
      <c r="C171" s="15" t="s">
        <v>813</v>
      </c>
      <c r="D171" s="107">
        <v>38375.113020833334</v>
      </c>
      <c r="E171" s="84">
        <v>5141263.667661673</v>
      </c>
      <c r="F171" s="97">
        <v>3.0514528778401346</v>
      </c>
      <c r="J171" s="83"/>
      <c r="K171" s="81"/>
      <c r="L171" s="84"/>
      <c r="M171" s="84"/>
    </row>
    <row r="172" spans="1:13" ht="11.25">
      <c r="A172" s="80"/>
      <c r="B172" s="15"/>
      <c r="C172" s="15" t="s">
        <v>710</v>
      </c>
      <c r="D172" s="107">
        <v>38375.12216435185</v>
      </c>
      <c r="E172" s="84">
        <v>2054813.7337024997</v>
      </c>
      <c r="F172" s="97">
        <v>6.651846017764854</v>
      </c>
      <c r="J172" s="83"/>
      <c r="K172" s="81"/>
      <c r="L172" s="84"/>
      <c r="M172" s="84"/>
    </row>
    <row r="173" spans="1:13" ht="11.25">
      <c r="A173" s="80"/>
      <c r="B173" s="15"/>
      <c r="C173" s="15" t="s">
        <v>711</v>
      </c>
      <c r="D173" s="107">
        <v>38375.131319444445</v>
      </c>
      <c r="E173" s="84">
        <v>2369909.435644806</v>
      </c>
      <c r="F173" s="97">
        <v>2.2713333981532897</v>
      </c>
      <c r="J173" s="83"/>
      <c r="K173" s="81"/>
      <c r="L173" s="84"/>
      <c r="M173" s="84"/>
    </row>
    <row r="174" spans="1:13" ht="11.25">
      <c r="A174" s="80"/>
      <c r="B174" s="15"/>
      <c r="C174" s="15" t="s">
        <v>712</v>
      </c>
      <c r="D174" s="107">
        <v>38375.14042824074</v>
      </c>
      <c r="E174" s="84">
        <v>2124765.902725238</v>
      </c>
      <c r="F174" s="97">
        <v>2.9859425200855596</v>
      </c>
      <c r="J174" s="83"/>
      <c r="K174" s="81"/>
      <c r="L174" s="84"/>
      <c r="M174" s="84"/>
    </row>
    <row r="175" spans="1:13" ht="11.25">
      <c r="A175" s="80"/>
      <c r="B175" s="15"/>
      <c r="C175" s="15" t="s">
        <v>713</v>
      </c>
      <c r="D175" s="107">
        <v>38375.14957175926</v>
      </c>
      <c r="E175" s="84">
        <v>798918.7834013877</v>
      </c>
      <c r="F175" s="97">
        <v>0.9676881033206018</v>
      </c>
      <c r="J175" s="83"/>
      <c r="K175" s="81"/>
      <c r="L175" s="84"/>
      <c r="M175" s="84"/>
    </row>
    <row r="176" spans="1:13" ht="11.25">
      <c r="A176" s="80"/>
      <c r="B176" s="15"/>
      <c r="C176" s="15" t="s">
        <v>714</v>
      </c>
      <c r="D176" s="107">
        <v>38375.1587037037</v>
      </c>
      <c r="E176" s="84">
        <v>1070540.868148688</v>
      </c>
      <c r="F176" s="97">
        <v>1.732425322785657</v>
      </c>
      <c r="J176" s="83"/>
      <c r="K176" s="81"/>
      <c r="L176" s="84"/>
      <c r="M176" s="84"/>
    </row>
    <row r="177" spans="1:13" ht="11.25">
      <c r="A177" s="80"/>
      <c r="B177" s="15"/>
      <c r="C177" s="15" t="s">
        <v>715</v>
      </c>
      <c r="D177" s="107">
        <v>38375.1678125</v>
      </c>
      <c r="E177" s="84">
        <v>1195992.171287726</v>
      </c>
      <c r="F177" s="97">
        <v>0.9631860752749312</v>
      </c>
      <c r="J177" s="83"/>
      <c r="K177" s="81"/>
      <c r="L177" s="84"/>
      <c r="M177" s="84"/>
    </row>
    <row r="178" spans="1:13" ht="11.25">
      <c r="A178" s="80"/>
      <c r="B178" s="15"/>
      <c r="C178" s="15" t="s">
        <v>716</v>
      </c>
      <c r="D178" s="107">
        <v>38375.176932870374</v>
      </c>
      <c r="E178" s="84">
        <v>2160103.6856080387</v>
      </c>
      <c r="F178" s="97">
        <v>1.2761726355841565</v>
      </c>
      <c r="J178" s="83"/>
      <c r="K178" s="81"/>
      <c r="L178" s="84"/>
      <c r="M178" s="84"/>
    </row>
    <row r="179" spans="1:13" ht="11.25">
      <c r="A179" s="80"/>
      <c r="B179" s="15"/>
      <c r="C179" s="15" t="s">
        <v>717</v>
      </c>
      <c r="D179" s="107">
        <v>38375.18604166667</v>
      </c>
      <c r="E179" s="84">
        <v>897816.6644415873</v>
      </c>
      <c r="F179" s="97">
        <v>4.299559392596017</v>
      </c>
      <c r="J179" s="83"/>
      <c r="K179" s="81"/>
      <c r="L179" s="84"/>
      <c r="M179" s="84"/>
    </row>
    <row r="180" spans="1:13" ht="11.25">
      <c r="A180" s="80"/>
      <c r="B180" s="15"/>
      <c r="C180" s="15" t="s">
        <v>718</v>
      </c>
      <c r="D180" s="107">
        <v>38375.19517361111</v>
      </c>
      <c r="E180" s="84">
        <v>804994.4565114778</v>
      </c>
      <c r="F180" s="97">
        <v>4.5853578928321355</v>
      </c>
      <c r="J180" s="83"/>
      <c r="K180" s="81"/>
      <c r="L180" s="84"/>
      <c r="M180" s="84"/>
    </row>
    <row r="181" spans="1:13" ht="11.25">
      <c r="A181" s="80"/>
      <c r="B181" s="15"/>
      <c r="C181" s="15" t="s">
        <v>719</v>
      </c>
      <c r="D181" s="107">
        <v>38375.20428240741</v>
      </c>
      <c r="E181" s="84">
        <v>1483897.6412231827</v>
      </c>
      <c r="F181" s="97">
        <v>1.3348714269838267</v>
      </c>
      <c r="J181" s="83"/>
      <c r="K181" s="81"/>
      <c r="L181" s="84"/>
      <c r="M181" s="84"/>
    </row>
    <row r="182" spans="1:13" ht="11.25">
      <c r="A182" s="80"/>
      <c r="B182" s="15"/>
      <c r="C182" s="15" t="s">
        <v>816</v>
      </c>
      <c r="D182" s="107">
        <v>38375.21340277778</v>
      </c>
      <c r="E182" s="84">
        <v>4984370.075514888</v>
      </c>
      <c r="F182" s="97">
        <v>3.5510878414260247</v>
      </c>
      <c r="J182" s="83"/>
      <c r="K182" s="81"/>
      <c r="L182" s="84"/>
      <c r="M182" s="84"/>
    </row>
    <row r="183" spans="1:13" ht="11.25">
      <c r="A183" s="80"/>
      <c r="B183" s="15"/>
      <c r="C183" s="15" t="s">
        <v>720</v>
      </c>
      <c r="D183" s="107">
        <v>38375.22251157407</v>
      </c>
      <c r="E183" s="84">
        <v>796642.5681819886</v>
      </c>
      <c r="F183" s="97">
        <v>3.0561123690502088</v>
      </c>
      <c r="J183" s="83"/>
      <c r="K183" s="81"/>
      <c r="L183" s="84"/>
      <c r="M183" s="84"/>
    </row>
    <row r="184" spans="1:13" ht="11.25">
      <c r="A184" s="80"/>
      <c r="B184" s="15"/>
      <c r="C184" s="15" t="s">
        <v>721</v>
      </c>
      <c r="D184" s="107">
        <v>38375.23163194444</v>
      </c>
      <c r="E184" s="84">
        <v>2050533.2825840549</v>
      </c>
      <c r="F184" s="97">
        <v>2.49398501123009</v>
      </c>
      <c r="J184" s="83"/>
      <c r="K184" s="81"/>
      <c r="L184" s="84"/>
      <c r="M184" s="84"/>
    </row>
    <row r="185" spans="1:13" ht="11.25">
      <c r="A185" s="80"/>
      <c r="B185" s="15"/>
      <c r="C185" s="15" t="s">
        <v>722</v>
      </c>
      <c r="D185" s="107">
        <v>38375.24072916667</v>
      </c>
      <c r="E185" s="84">
        <v>822426.7884259106</v>
      </c>
      <c r="F185" s="97">
        <v>4.685392583998254</v>
      </c>
      <c r="J185" s="83"/>
      <c r="K185" s="81"/>
      <c r="L185" s="84"/>
      <c r="M185" s="84"/>
    </row>
    <row r="186" spans="1:13" ht="11.25">
      <c r="A186" s="80"/>
      <c r="B186" s="15"/>
      <c r="C186" s="74" t="s">
        <v>815</v>
      </c>
      <c r="D186" s="107">
        <v>38375.24986111111</v>
      </c>
      <c r="E186" s="84">
        <v>419388.1412294746</v>
      </c>
      <c r="F186" s="97">
        <v>3.786730076769885</v>
      </c>
      <c r="J186" s="83"/>
      <c r="K186" s="81"/>
      <c r="L186" s="84"/>
      <c r="M186" s="84"/>
    </row>
    <row r="187" spans="1:13" ht="11.25">
      <c r="A187" s="80"/>
      <c r="C187" s="74" t="s">
        <v>723</v>
      </c>
      <c r="D187" s="107">
        <v>38375.258993055555</v>
      </c>
      <c r="E187" s="74">
        <v>216.51221205251883</v>
      </c>
      <c r="F187" s="99">
        <v>2.094342251908012</v>
      </c>
      <c r="J187" s="83"/>
      <c r="K187" s="81"/>
      <c r="L187" s="84"/>
      <c r="M187" s="84"/>
    </row>
    <row r="188" spans="1:13" ht="11.25">
      <c r="A188" s="80"/>
      <c r="C188" s="74" t="s">
        <v>817</v>
      </c>
      <c r="D188" s="107">
        <v>38375.268113425926</v>
      </c>
      <c r="E188" s="74">
        <v>5536404.415480333</v>
      </c>
      <c r="F188" s="99">
        <v>1.2588373096966388</v>
      </c>
      <c r="J188" s="83"/>
      <c r="K188" s="81"/>
      <c r="L188" s="84"/>
      <c r="M188" s="84"/>
    </row>
    <row r="189" spans="1:13" ht="11.25">
      <c r="A189" s="80"/>
      <c r="C189" s="74" t="s">
        <v>506</v>
      </c>
      <c r="D189" s="107">
        <v>38375.27721064815</v>
      </c>
      <c r="E189" s="74">
        <v>893396.2584110692</v>
      </c>
      <c r="F189" s="99">
        <v>1.5765556665678448</v>
      </c>
      <c r="J189" s="83"/>
      <c r="K189" s="81"/>
      <c r="L189" s="84"/>
      <c r="M189" s="84"/>
    </row>
    <row r="190" spans="1:13" ht="11.25">
      <c r="A190" s="80"/>
      <c r="C190" s="74" t="s">
        <v>507</v>
      </c>
      <c r="D190" s="107">
        <v>38375.28631944444</v>
      </c>
      <c r="E190" s="74">
        <v>822892.4505166262</v>
      </c>
      <c r="F190" s="99">
        <v>2.2035220263186197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761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762</v>
      </c>
      <c r="D197" s="107" t="s">
        <v>763</v>
      </c>
      <c r="E197" s="74" t="s">
        <v>764</v>
      </c>
      <c r="F197" s="99" t="s">
        <v>620</v>
      </c>
    </row>
    <row r="198" spans="1:13" ht="11.25">
      <c r="A198" s="80" t="s">
        <v>626</v>
      </c>
      <c r="C198" s="74" t="s">
        <v>701</v>
      </c>
      <c r="D198" s="107">
        <v>38375.001863425925</v>
      </c>
      <c r="E198" s="74">
        <v>442816.57706260437</v>
      </c>
      <c r="F198" s="99">
        <v>0.5258171513209374</v>
      </c>
      <c r="J198" s="78"/>
      <c r="K198" s="78"/>
      <c r="L198" s="79"/>
      <c r="M198" s="79"/>
    </row>
    <row r="199" spans="1:13" ht="11.25">
      <c r="A199" s="80"/>
      <c r="C199" s="74" t="s">
        <v>702</v>
      </c>
      <c r="D199" s="107">
        <v>38375.01099537037</v>
      </c>
      <c r="E199" s="74">
        <v>22216.93000920862</v>
      </c>
      <c r="F199" s="99">
        <v>0.867077056942073</v>
      </c>
      <c r="H199" s="82"/>
      <c r="J199" s="83"/>
      <c r="K199" s="81"/>
      <c r="L199" s="84"/>
      <c r="M199" s="84"/>
    </row>
    <row r="200" spans="1:13" ht="11.25">
      <c r="A200" s="80"/>
      <c r="C200" s="74" t="s">
        <v>812</v>
      </c>
      <c r="D200" s="107">
        <v>38375.02013888889</v>
      </c>
      <c r="E200" s="74">
        <v>448883.3182703679</v>
      </c>
      <c r="F200" s="99">
        <v>1.1410362974171702</v>
      </c>
      <c r="J200" s="83"/>
      <c r="K200" s="81"/>
      <c r="L200" s="84"/>
      <c r="M200" s="84"/>
    </row>
    <row r="201" spans="1:13" ht="11.25">
      <c r="A201" s="80"/>
      <c r="C201" s="74" t="s">
        <v>703</v>
      </c>
      <c r="D201" s="107">
        <v>38375.02925925926</v>
      </c>
      <c r="E201" s="74">
        <v>417311.1557879448</v>
      </c>
      <c r="F201" s="99">
        <v>7.796709615479517</v>
      </c>
      <c r="J201" s="83"/>
      <c r="K201" s="81"/>
      <c r="L201" s="84"/>
      <c r="M201" s="84"/>
    </row>
    <row r="202" spans="1:13" ht="11.25">
      <c r="A202" s="80"/>
      <c r="C202" s="74" t="s">
        <v>818</v>
      </c>
      <c r="D202" s="107">
        <v>38375.03839120371</v>
      </c>
      <c r="E202" s="74">
        <v>311064.6091957067</v>
      </c>
      <c r="F202" s="99">
        <v>2.0625098832132567</v>
      </c>
      <c r="J202" s="83"/>
      <c r="K202" s="81"/>
      <c r="L202" s="84"/>
      <c r="M202" s="84"/>
    </row>
    <row r="203" spans="1:13" ht="11.25">
      <c r="A203" s="80"/>
      <c r="C203" s="74" t="s">
        <v>704</v>
      </c>
      <c r="D203" s="107">
        <v>38375.047534722224</v>
      </c>
      <c r="E203" s="74">
        <v>253596.5910706495</v>
      </c>
      <c r="F203" s="99">
        <v>4.589479955377085</v>
      </c>
      <c r="J203" s="83"/>
      <c r="K203" s="81"/>
      <c r="L203" s="84"/>
      <c r="M203" s="84"/>
    </row>
    <row r="204" spans="1:13" ht="11.25">
      <c r="A204" s="80"/>
      <c r="C204" s="74" t="s">
        <v>705</v>
      </c>
      <c r="D204" s="107">
        <v>38375.056666666664</v>
      </c>
      <c r="E204" s="74">
        <v>436676.0413573608</v>
      </c>
      <c r="F204" s="99">
        <v>4.0396444849928566</v>
      </c>
      <c r="J204" s="83"/>
      <c r="K204" s="81"/>
      <c r="L204" s="84"/>
      <c r="M204" s="84"/>
    </row>
    <row r="205" spans="1:13" ht="11.25">
      <c r="A205" s="80"/>
      <c r="C205" s="74" t="s">
        <v>706</v>
      </c>
      <c r="D205" s="107">
        <v>38375.06579861111</v>
      </c>
      <c r="E205" s="74">
        <v>275190.4934697151</v>
      </c>
      <c r="F205" s="99">
        <v>7.950536999165415</v>
      </c>
      <c r="J205" s="83"/>
      <c r="K205" s="81"/>
      <c r="L205" s="84"/>
      <c r="M205" s="84"/>
    </row>
    <row r="206" spans="1:13" ht="11.25">
      <c r="A206" s="80"/>
      <c r="C206" s="74" t="s">
        <v>707</v>
      </c>
      <c r="D206" s="107">
        <v>38375.07494212963</v>
      </c>
      <c r="E206" s="74">
        <v>305163.6870859514</v>
      </c>
      <c r="F206" s="99">
        <v>2.4759872717896685</v>
      </c>
      <c r="J206" s="83"/>
      <c r="K206" s="81"/>
      <c r="L206" s="84"/>
      <c r="M206" s="84"/>
    </row>
    <row r="207" spans="1:13" ht="11.25">
      <c r="A207" s="80"/>
      <c r="C207" s="74" t="s">
        <v>708</v>
      </c>
      <c r="D207" s="107">
        <v>38375.084074074075</v>
      </c>
      <c r="E207" s="74">
        <v>331813.078432401</v>
      </c>
      <c r="F207" s="99">
        <v>1.8477702920113679</v>
      </c>
      <c r="J207" s="83"/>
      <c r="K207" s="81"/>
      <c r="L207" s="84"/>
      <c r="M207" s="84"/>
    </row>
    <row r="208" spans="1:13" ht="11.25">
      <c r="A208" s="80"/>
      <c r="C208" s="74" t="s">
        <v>814</v>
      </c>
      <c r="D208" s="107">
        <v>38375.093194444446</v>
      </c>
      <c r="E208" s="74">
        <v>273130.36914475757</v>
      </c>
      <c r="F208" s="99">
        <v>1.5069006607288387</v>
      </c>
      <c r="J208" s="83"/>
      <c r="K208" s="81"/>
      <c r="L208" s="84"/>
      <c r="M208" s="84"/>
    </row>
    <row r="209" spans="1:13" ht="11.25">
      <c r="A209" s="80"/>
      <c r="C209" s="74" t="s">
        <v>709</v>
      </c>
      <c r="D209" s="107">
        <v>38375.102326388886</v>
      </c>
      <c r="E209" s="74">
        <v>433298.1400963465</v>
      </c>
      <c r="F209" s="99">
        <v>3.548342147800467</v>
      </c>
      <c r="J209" s="83"/>
      <c r="K209" s="81"/>
      <c r="L209" s="84"/>
      <c r="M209" s="84"/>
    </row>
    <row r="210" spans="1:13" ht="11.25">
      <c r="A210" s="80"/>
      <c r="C210" s="74" t="s">
        <v>813</v>
      </c>
      <c r="D210" s="107">
        <v>38375.11146990741</v>
      </c>
      <c r="E210" s="74">
        <v>306180.5604581808</v>
      </c>
      <c r="F210" s="99">
        <v>4.428274429592235</v>
      </c>
      <c r="J210" s="83"/>
      <c r="K210" s="81"/>
      <c r="L210" s="84"/>
      <c r="M210" s="84"/>
    </row>
    <row r="211" spans="1:13" ht="11.25">
      <c r="A211" s="80"/>
      <c r="C211" s="74" t="s">
        <v>710</v>
      </c>
      <c r="D211" s="107">
        <v>38375.12060185185</v>
      </c>
      <c r="E211" s="74">
        <v>294111.83812014264</v>
      </c>
      <c r="F211" s="99">
        <v>2.891487873932893</v>
      </c>
      <c r="J211" s="83"/>
      <c r="K211" s="81"/>
      <c r="L211" s="84"/>
      <c r="M211" s="84"/>
    </row>
    <row r="212" spans="1:13" ht="11.25">
      <c r="A212" s="80"/>
      <c r="C212" s="74" t="s">
        <v>711</v>
      </c>
      <c r="D212" s="107">
        <v>38375.129745370374</v>
      </c>
      <c r="E212" s="74">
        <v>297602.7513074875</v>
      </c>
      <c r="F212" s="99">
        <v>0.4491653940878754</v>
      </c>
      <c r="J212" s="83"/>
      <c r="K212" s="81"/>
      <c r="L212" s="84"/>
      <c r="M212" s="84"/>
    </row>
    <row r="213" spans="1:13" ht="11.25">
      <c r="A213" s="80"/>
      <c r="C213" s="74" t="s">
        <v>712</v>
      </c>
      <c r="D213" s="107">
        <v>38375.138865740744</v>
      </c>
      <c r="E213" s="74">
        <v>285613.60388930637</v>
      </c>
      <c r="F213" s="99">
        <v>4.05115948638206</v>
      </c>
      <c r="J213" s="83"/>
      <c r="K213" s="81"/>
      <c r="L213" s="84"/>
      <c r="M213" s="84"/>
    </row>
    <row r="214" spans="1:13" ht="11.25">
      <c r="A214" s="80"/>
      <c r="C214" s="74" t="s">
        <v>713</v>
      </c>
      <c r="D214" s="107">
        <v>38375.14800925926</v>
      </c>
      <c r="E214" s="74">
        <v>450864.3548491796</v>
      </c>
      <c r="F214" s="99">
        <v>0.5171913890464664</v>
      </c>
      <c r="J214" s="83"/>
      <c r="K214" s="81"/>
      <c r="L214" s="84"/>
      <c r="M214" s="84"/>
    </row>
    <row r="215" spans="1:13" ht="11.25">
      <c r="A215" s="80"/>
      <c r="C215" s="74" t="s">
        <v>714</v>
      </c>
      <c r="D215" s="107">
        <v>38375.1571412037</v>
      </c>
      <c r="E215" s="74">
        <v>450423.82540035003</v>
      </c>
      <c r="F215" s="99">
        <v>1.768936004217086</v>
      </c>
      <c r="J215" s="83"/>
      <c r="K215" s="81"/>
      <c r="L215" s="84"/>
      <c r="M215" s="84"/>
    </row>
    <row r="216" spans="1:13" ht="11.25">
      <c r="A216" s="80"/>
      <c r="C216" s="74" t="s">
        <v>715</v>
      </c>
      <c r="D216" s="107">
        <v>38375.16625</v>
      </c>
      <c r="E216" s="74">
        <v>234717.8467450167</v>
      </c>
      <c r="F216" s="99">
        <v>0.05208075922766662</v>
      </c>
      <c r="J216" s="83"/>
      <c r="K216" s="81"/>
      <c r="L216" s="84"/>
      <c r="M216" s="84"/>
    </row>
    <row r="217" spans="1:13" ht="11.25">
      <c r="A217" s="80"/>
      <c r="C217" s="74" t="s">
        <v>716</v>
      </c>
      <c r="D217" s="107">
        <v>38375.175358796296</v>
      </c>
      <c r="E217" s="74">
        <v>272634.3581110661</v>
      </c>
      <c r="F217" s="99">
        <v>1.0413621456221271</v>
      </c>
      <c r="J217" s="83"/>
      <c r="K217" s="81"/>
      <c r="L217" s="84"/>
      <c r="M217" s="84"/>
    </row>
    <row r="218" spans="1:13" ht="11.25">
      <c r="A218" s="80"/>
      <c r="C218" s="74" t="s">
        <v>717</v>
      </c>
      <c r="D218" s="107">
        <v>38375.184479166666</v>
      </c>
      <c r="E218" s="74">
        <v>502946.07468986267</v>
      </c>
      <c r="F218" s="99">
        <v>1.5724572792918976</v>
      </c>
      <c r="J218" s="83"/>
      <c r="K218" s="81"/>
      <c r="L218" s="84"/>
      <c r="M218" s="84"/>
    </row>
    <row r="219" spans="1:13" ht="11.25">
      <c r="A219" s="80"/>
      <c r="C219" s="74" t="s">
        <v>718</v>
      </c>
      <c r="D219" s="107">
        <v>38375.19361111111</v>
      </c>
      <c r="E219" s="74">
        <v>452032.8840416273</v>
      </c>
      <c r="F219" s="99">
        <v>3.0857315255830344</v>
      </c>
      <c r="J219" s="83"/>
      <c r="K219" s="81"/>
      <c r="L219" s="84"/>
      <c r="M219" s="84"/>
    </row>
    <row r="220" spans="1:13" ht="11.25">
      <c r="A220" s="80"/>
      <c r="C220" s="74" t="s">
        <v>719</v>
      </c>
      <c r="D220" s="107">
        <v>38375.20271990741</v>
      </c>
      <c r="E220" s="74">
        <v>310771.6402063395</v>
      </c>
      <c r="F220" s="99">
        <v>2.692912810810463</v>
      </c>
      <c r="J220" s="83"/>
      <c r="K220" s="81"/>
      <c r="L220" s="84"/>
      <c r="M220" s="84"/>
    </row>
    <row r="221" spans="1:13" ht="11.25">
      <c r="A221" s="80"/>
      <c r="C221" s="74" t="s">
        <v>816</v>
      </c>
      <c r="D221" s="107">
        <v>38375.21184027778</v>
      </c>
      <c r="E221" s="74">
        <v>332214.8561916401</v>
      </c>
      <c r="F221" s="99">
        <v>1.2652742508865376</v>
      </c>
      <c r="J221" s="83"/>
      <c r="K221" s="81"/>
      <c r="L221" s="84"/>
      <c r="M221" s="84"/>
    </row>
    <row r="222" spans="1:13" ht="11.25">
      <c r="A222" s="80"/>
      <c r="C222" s="74" t="s">
        <v>720</v>
      </c>
      <c r="D222" s="107">
        <v>38375.22094907407</v>
      </c>
      <c r="E222" s="74">
        <v>969144.4004656498</v>
      </c>
      <c r="F222" s="99">
        <v>2.805472061340297</v>
      </c>
      <c r="J222" s="83"/>
      <c r="K222" s="81"/>
      <c r="L222" s="84"/>
      <c r="M222" s="84"/>
    </row>
    <row r="223" spans="1:13" ht="11.25">
      <c r="A223" s="80"/>
      <c r="C223" s="74" t="s">
        <v>721</v>
      </c>
      <c r="D223" s="107">
        <v>38375.23006944444</v>
      </c>
      <c r="E223" s="74">
        <v>291673.0668363546</v>
      </c>
      <c r="F223" s="99">
        <v>1.8252003552277123</v>
      </c>
      <c r="J223" s="83"/>
      <c r="K223" s="81"/>
      <c r="L223" s="84"/>
      <c r="M223" s="84"/>
    </row>
    <row r="224" spans="1:13" ht="11.25">
      <c r="A224" s="80"/>
      <c r="C224" s="74" t="s">
        <v>722</v>
      </c>
      <c r="D224" s="107">
        <v>38375.23917824074</v>
      </c>
      <c r="E224" s="74">
        <v>451065.7601572698</v>
      </c>
      <c r="F224" s="99">
        <v>3.3709177480817476</v>
      </c>
      <c r="J224" s="83"/>
      <c r="K224" s="81"/>
      <c r="L224" s="84"/>
      <c r="M224" s="84"/>
    </row>
    <row r="225" spans="1:13" ht="11.25">
      <c r="A225" s="80"/>
      <c r="C225" s="74" t="s">
        <v>815</v>
      </c>
      <c r="D225" s="107">
        <v>38375.24829861111</v>
      </c>
      <c r="E225" s="74">
        <v>286315.44660583633</v>
      </c>
      <c r="F225" s="99">
        <v>1.929895633702553</v>
      </c>
      <c r="J225" s="83"/>
      <c r="K225" s="81"/>
      <c r="L225" s="84"/>
      <c r="M225" s="84"/>
    </row>
    <row r="226" spans="1:13" ht="11.25">
      <c r="A226" s="80"/>
      <c r="C226" s="74" t="s">
        <v>723</v>
      </c>
      <c r="D226" s="107">
        <v>38375.25743055555</v>
      </c>
      <c r="E226" s="74">
        <v>20213.773223052423</v>
      </c>
      <c r="F226" s="99">
        <v>0.9102875934691973</v>
      </c>
      <c r="J226" s="83"/>
      <c r="K226" s="81"/>
      <c r="L226" s="84"/>
      <c r="M226" s="84"/>
    </row>
    <row r="227" spans="1:6" ht="11.25">
      <c r="A227" s="80"/>
      <c r="C227" s="74" t="s">
        <v>817</v>
      </c>
      <c r="D227" s="107">
        <v>38375.266550925924</v>
      </c>
      <c r="E227" s="74">
        <v>328294.38041067123</v>
      </c>
      <c r="F227" s="99">
        <v>0.21289525989853167</v>
      </c>
    </row>
    <row r="228" spans="1:13" ht="11.25">
      <c r="A228" s="80"/>
      <c r="C228" s="74" t="s">
        <v>506</v>
      </c>
      <c r="D228" s="107">
        <v>38375.275659722225</v>
      </c>
      <c r="E228" s="74">
        <v>500682.742372036</v>
      </c>
      <c r="F228" s="99">
        <v>5.700484362301467</v>
      </c>
      <c r="H228" s="83"/>
      <c r="M228" s="77"/>
    </row>
    <row r="229" spans="1:6" ht="11.25">
      <c r="A229" s="80"/>
      <c r="C229" s="74" t="s">
        <v>507</v>
      </c>
      <c r="D229" s="107">
        <v>38375.28476851852</v>
      </c>
      <c r="E229" s="74">
        <v>475903.4998116493</v>
      </c>
      <c r="F229" s="99">
        <v>1.364734528039785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761</v>
      </c>
    </row>
    <row r="234" ht="11.25">
      <c r="A234" s="80"/>
    </row>
    <row r="235" ht="11.25">
      <c r="A235" s="80"/>
    </row>
    <row r="236" spans="1:6" ht="11.25">
      <c r="A236" s="80"/>
      <c r="C236" s="74" t="s">
        <v>762</v>
      </c>
      <c r="D236" s="107" t="s">
        <v>763</v>
      </c>
      <c r="E236" s="74" t="s">
        <v>764</v>
      </c>
      <c r="F236" s="99" t="s">
        <v>620</v>
      </c>
    </row>
    <row r="237" spans="1:6" ht="11.25">
      <c r="A237" s="80" t="s">
        <v>691</v>
      </c>
      <c r="C237" s="74" t="s">
        <v>701</v>
      </c>
      <c r="D237" s="107">
        <v>38375.00622685185</v>
      </c>
      <c r="E237" s="74">
        <v>462692.48846737423</v>
      </c>
      <c r="F237" s="99">
        <v>1.4812548041081581</v>
      </c>
    </row>
    <row r="238" spans="1:6" ht="11.25">
      <c r="A238" s="80"/>
      <c r="C238" s="74" t="s">
        <v>702</v>
      </c>
      <c r="D238" s="107">
        <v>38375.0153587963</v>
      </c>
      <c r="E238" s="74">
        <v>2769.4819691106677</v>
      </c>
      <c r="F238" s="99">
        <v>4.660558065474928</v>
      </c>
    </row>
    <row r="239" spans="1:6" ht="11.25">
      <c r="A239" s="80"/>
      <c r="C239" s="74" t="s">
        <v>812</v>
      </c>
      <c r="D239" s="107">
        <v>38375.02449074074</v>
      </c>
      <c r="E239" s="74">
        <v>369867.8661060345</v>
      </c>
      <c r="F239" s="99">
        <v>1.9285134218164603</v>
      </c>
    </row>
    <row r="240" spans="1:6" ht="11.25">
      <c r="A240" s="80"/>
      <c r="C240" s="74" t="s">
        <v>703</v>
      </c>
      <c r="D240" s="107">
        <v>38375.03362268519</v>
      </c>
      <c r="E240" s="74">
        <v>473268.2631438585</v>
      </c>
      <c r="F240" s="99">
        <v>3.3683477179727292</v>
      </c>
    </row>
    <row r="241" spans="1:6" ht="11.25">
      <c r="A241" s="80"/>
      <c r="C241" s="74" t="s">
        <v>818</v>
      </c>
      <c r="D241" s="107">
        <v>38375.042766203704</v>
      </c>
      <c r="E241" s="74">
        <v>7635.888052552627</v>
      </c>
      <c r="F241" s="99">
        <v>0.8219927215577697</v>
      </c>
    </row>
    <row r="242" spans="1:6" ht="11.25">
      <c r="A242" s="80"/>
      <c r="C242" s="74" t="s">
        <v>704</v>
      </c>
      <c r="D242" s="107">
        <v>38375.05189814815</v>
      </c>
      <c r="E242" s="74">
        <v>192419.47878837585</v>
      </c>
      <c r="F242" s="99">
        <v>1.4854354733532384</v>
      </c>
    </row>
    <row r="243" spans="1:6" ht="11.25">
      <c r="A243" s="80"/>
      <c r="C243" s="74" t="s">
        <v>705</v>
      </c>
      <c r="D243" s="107">
        <v>38375.06103009259</v>
      </c>
      <c r="E243" s="74">
        <v>460698.8535917606</v>
      </c>
      <c r="F243" s="99">
        <v>3.930749484765372</v>
      </c>
    </row>
    <row r="244" spans="1:6" ht="11.25">
      <c r="A244" s="80"/>
      <c r="C244" s="74" t="s">
        <v>706</v>
      </c>
      <c r="D244" s="107">
        <v>38375.070185185185</v>
      </c>
      <c r="E244" s="74">
        <v>156475.71401278177</v>
      </c>
      <c r="F244" s="99">
        <v>2.2751954703179074</v>
      </c>
    </row>
    <row r="245" spans="1:6" ht="11.25">
      <c r="A245" s="80"/>
      <c r="C245" s="74" t="s">
        <v>707</v>
      </c>
      <c r="D245" s="107">
        <v>38375.079305555555</v>
      </c>
      <c r="E245" s="74">
        <v>362791.53001594427</v>
      </c>
      <c r="F245" s="99">
        <v>4.393500565382009</v>
      </c>
    </row>
    <row r="246" spans="1:6" ht="11.25">
      <c r="A246" s="80"/>
      <c r="C246" s="74" t="s">
        <v>708</v>
      </c>
      <c r="D246" s="107">
        <v>38375.088425925926</v>
      </c>
      <c r="E246" s="74">
        <v>208158.1427058379</v>
      </c>
      <c r="F246" s="99">
        <v>3.2638253300037507</v>
      </c>
    </row>
    <row r="247" spans="1:6" ht="11.25">
      <c r="A247" s="80"/>
      <c r="C247" s="74" t="s">
        <v>814</v>
      </c>
      <c r="D247" s="107">
        <v>38375.09755787037</v>
      </c>
      <c r="E247" s="74">
        <v>675516.3764502208</v>
      </c>
      <c r="F247" s="99">
        <v>1.0495184293598943</v>
      </c>
    </row>
    <row r="248" spans="1:6" ht="11.25">
      <c r="A248" s="80"/>
      <c r="C248" s="74" t="s">
        <v>709</v>
      </c>
      <c r="D248" s="107">
        <v>38375.10670138889</v>
      </c>
      <c r="E248" s="74">
        <v>487162.436283111</v>
      </c>
      <c r="F248" s="99">
        <v>5.627899600893747</v>
      </c>
    </row>
    <row r="249" spans="1:6" ht="11.25">
      <c r="A249" s="80"/>
      <c r="C249" s="74" t="s">
        <v>813</v>
      </c>
      <c r="D249" s="107">
        <v>38375.11583333334</v>
      </c>
      <c r="E249" s="74">
        <v>4503.4668299950035</v>
      </c>
      <c r="F249" s="99">
        <v>2.292923064802186</v>
      </c>
    </row>
    <row r="250" spans="1:6" ht="11.25">
      <c r="A250" s="80"/>
      <c r="C250" s="74" t="s">
        <v>710</v>
      </c>
      <c r="D250" s="107">
        <v>38375.124976851854</v>
      </c>
      <c r="E250" s="74">
        <v>114998.05644154549</v>
      </c>
      <c r="F250" s="99">
        <v>1.619438961256198</v>
      </c>
    </row>
    <row r="251" spans="1:6" ht="11.25">
      <c r="A251" s="80"/>
      <c r="C251" s="74" t="s">
        <v>711</v>
      </c>
      <c r="D251" s="107">
        <v>38375.134108796294</v>
      </c>
      <c r="E251" s="74">
        <v>159033.6726925373</v>
      </c>
      <c r="F251" s="99">
        <v>3.7305439484416634</v>
      </c>
    </row>
    <row r="252" spans="1:6" ht="11.25">
      <c r="A252" s="80"/>
      <c r="C252" s="74" t="s">
        <v>712</v>
      </c>
      <c r="D252" s="107">
        <v>38375.14324074074</v>
      </c>
      <c r="E252" s="74">
        <v>160771.17313226065</v>
      </c>
      <c r="F252" s="99">
        <v>5.6661785274441545</v>
      </c>
    </row>
    <row r="253" spans="1:6" ht="11.25">
      <c r="A253" s="80"/>
      <c r="C253" s="74" t="s">
        <v>713</v>
      </c>
      <c r="D253" s="107">
        <v>38375.15237268519</v>
      </c>
      <c r="E253" s="74">
        <v>486591.2652387619</v>
      </c>
      <c r="F253" s="99">
        <v>1.9034619255953813</v>
      </c>
    </row>
    <row r="254" spans="1:6" ht="11.25">
      <c r="A254" s="80"/>
      <c r="C254" s="74" t="s">
        <v>714</v>
      </c>
      <c r="D254" s="107">
        <v>38375.16149305556</v>
      </c>
      <c r="E254" s="74">
        <v>397649.1531246491</v>
      </c>
      <c r="F254" s="99">
        <v>3.923168507054929</v>
      </c>
    </row>
    <row r="255" spans="1:6" ht="11.25">
      <c r="A255" s="80"/>
      <c r="C255" s="74" t="s">
        <v>715</v>
      </c>
      <c r="D255" s="107">
        <v>38375.17061342593</v>
      </c>
      <c r="E255" s="74">
        <v>436673.44128608645</v>
      </c>
      <c r="F255" s="99">
        <v>0.1472578945969347</v>
      </c>
    </row>
    <row r="256" spans="1:6" ht="11.25">
      <c r="A256" s="80"/>
      <c r="C256" s="74" t="s">
        <v>716</v>
      </c>
      <c r="D256" s="107">
        <v>38375.17972222222</v>
      </c>
      <c r="E256" s="74">
        <v>136786.99175453186</v>
      </c>
      <c r="F256" s="99">
        <v>3.5544753830022926</v>
      </c>
    </row>
    <row r="257" spans="1:6" ht="11.25">
      <c r="A257" s="80"/>
      <c r="C257" s="74" t="s">
        <v>717</v>
      </c>
      <c r="D257" s="107">
        <v>38375.18884259259</v>
      </c>
      <c r="E257" s="74">
        <v>274232.4672277781</v>
      </c>
      <c r="F257" s="99">
        <v>4.503936769026358</v>
      </c>
    </row>
    <row r="258" spans="1:6" ht="11.25">
      <c r="A258" s="80"/>
      <c r="C258" s="74" t="s">
        <v>718</v>
      </c>
      <c r="D258" s="107">
        <v>38375.19797453703</v>
      </c>
      <c r="E258" s="74">
        <v>504238.28369124676</v>
      </c>
      <c r="F258" s="99">
        <v>1.4686670402583395</v>
      </c>
    </row>
    <row r="259" spans="1:6" ht="11.25">
      <c r="A259" s="80"/>
      <c r="C259" s="74" t="s">
        <v>719</v>
      </c>
      <c r="D259" s="107">
        <v>38375.20707175926</v>
      </c>
      <c r="E259" s="74">
        <v>297478.418643952</v>
      </c>
      <c r="F259" s="99">
        <v>2.176679401845246</v>
      </c>
    </row>
    <row r="260" spans="1:6" ht="11.25">
      <c r="A260" s="80"/>
      <c r="C260" s="74" t="s">
        <v>816</v>
      </c>
      <c r="D260" s="107">
        <v>38375.21619212963</v>
      </c>
      <c r="E260" s="74">
        <v>8543.63244583675</v>
      </c>
      <c r="F260" s="99">
        <v>2.7496816736535794</v>
      </c>
    </row>
    <row r="261" spans="1:6" ht="11.25">
      <c r="A261" s="80"/>
      <c r="C261" s="74" t="s">
        <v>720</v>
      </c>
      <c r="D261" s="107">
        <v>38375.2253125</v>
      </c>
      <c r="E261" s="74">
        <v>557428.1433512364</v>
      </c>
      <c r="F261" s="99">
        <v>4.515073953859561</v>
      </c>
    </row>
    <row r="262" spans="1:6" ht="11.25">
      <c r="A262" s="80"/>
      <c r="C262" s="74" t="s">
        <v>721</v>
      </c>
      <c r="D262" s="107">
        <v>38375.2344212963</v>
      </c>
      <c r="E262" s="74">
        <v>228995.00554855663</v>
      </c>
      <c r="F262" s="99">
        <v>2.4077159720649943</v>
      </c>
    </row>
    <row r="263" spans="1:6" ht="11.25">
      <c r="A263" s="80"/>
      <c r="C263" s="74" t="s">
        <v>722</v>
      </c>
      <c r="D263" s="107">
        <v>38375.24353009259</v>
      </c>
      <c r="E263" s="74">
        <v>509583.9481485691</v>
      </c>
      <c r="F263" s="99">
        <v>1.0989290619590946</v>
      </c>
    </row>
    <row r="264" spans="1:6" ht="11.25">
      <c r="A264" s="80"/>
      <c r="C264" s="74" t="s">
        <v>815</v>
      </c>
      <c r="D264" s="107">
        <v>38375.25266203703</v>
      </c>
      <c r="E264" s="74">
        <v>713818.9291518528</v>
      </c>
      <c r="F264" s="99">
        <v>2.5827758305635298</v>
      </c>
    </row>
    <row r="265" spans="1:6" ht="11.25">
      <c r="A265" s="80"/>
      <c r="C265" s="74" t="s">
        <v>723</v>
      </c>
      <c r="D265" s="107">
        <v>38375.26179398148</v>
      </c>
      <c r="E265" s="74">
        <v>3028.5649943528697</v>
      </c>
      <c r="F265" s="99">
        <v>2.485250984370437</v>
      </c>
    </row>
    <row r="266" spans="1:6" ht="11.25">
      <c r="A266" s="80"/>
      <c r="C266" s="74" t="s">
        <v>817</v>
      </c>
      <c r="D266" s="107">
        <v>38375.270902777775</v>
      </c>
      <c r="E266" s="74">
        <v>4871.213815857656</v>
      </c>
      <c r="F266" s="99">
        <v>2.650691900862844</v>
      </c>
    </row>
    <row r="267" spans="1:6" ht="11.25">
      <c r="A267" s="80"/>
      <c r="C267" s="74" t="s">
        <v>506</v>
      </c>
      <c r="D267" s="107">
        <v>38375.280011574076</v>
      </c>
      <c r="E267" s="74">
        <v>289459.3740561816</v>
      </c>
      <c r="F267" s="99">
        <v>2.4358860350928073</v>
      </c>
    </row>
    <row r="268" spans="1:6" ht="11.25">
      <c r="A268" s="80"/>
      <c r="C268" s="74" t="s">
        <v>507</v>
      </c>
      <c r="D268" s="107">
        <v>38375.28909722222</v>
      </c>
      <c r="E268" s="74">
        <v>512808.3781067542</v>
      </c>
      <c r="F268" s="99">
        <v>6.194693936069059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761</v>
      </c>
    </row>
    <row r="273" ht="11.25">
      <c r="A273" s="80"/>
    </row>
    <row r="274" ht="11.25">
      <c r="A274" s="80"/>
    </row>
    <row r="275" spans="1:6" ht="11.25">
      <c r="A275" s="80"/>
      <c r="C275" s="74" t="s">
        <v>762</v>
      </c>
      <c r="D275" s="107" t="s">
        <v>763</v>
      </c>
      <c r="E275" s="74" t="s">
        <v>764</v>
      </c>
      <c r="F275" s="99" t="s">
        <v>620</v>
      </c>
    </row>
    <row r="276" spans="1:6" ht="11.25">
      <c r="A276" s="80" t="s">
        <v>508</v>
      </c>
      <c r="C276" s="74" t="s">
        <v>701</v>
      </c>
      <c r="D276" s="107">
        <v>38375.0000462963</v>
      </c>
      <c r="E276" s="74">
        <v>324.1004054254398</v>
      </c>
      <c r="F276" s="99">
        <v>7.948317344518664</v>
      </c>
    </row>
    <row r="277" spans="1:6" ht="11.25">
      <c r="A277" s="80"/>
      <c r="C277" s="74" t="s">
        <v>702</v>
      </c>
      <c r="D277" s="107">
        <v>38375.00917824074</v>
      </c>
      <c r="E277" s="74">
        <v>23.203381642578663</v>
      </c>
      <c r="F277" s="99">
        <v>69.2941369981314</v>
      </c>
    </row>
    <row r="278" spans="1:6" ht="11.25">
      <c r="A278" s="80"/>
      <c r="C278" s="74" t="s">
        <v>812</v>
      </c>
      <c r="D278" s="107">
        <v>38375.01831018519</v>
      </c>
      <c r="E278" s="74">
        <v>23.851824754010437</v>
      </c>
      <c r="F278" s="99">
        <v>44.786159223653925</v>
      </c>
    </row>
    <row r="279" spans="1:6" ht="11.25">
      <c r="A279" s="80"/>
      <c r="C279" s="74" t="s">
        <v>703</v>
      </c>
      <c r="D279" s="107">
        <v>38375.02743055556</v>
      </c>
      <c r="E279" s="74">
        <v>318.8925913677587</v>
      </c>
      <c r="F279" s="99">
        <v>7.542006555448652</v>
      </c>
    </row>
    <row r="280" spans="1:6" ht="11.25">
      <c r="A280" s="80"/>
      <c r="C280" s="74" t="s">
        <v>818</v>
      </c>
      <c r="D280" s="107">
        <v>38375.036574074074</v>
      </c>
      <c r="E280" s="74">
        <v>18.002304851203473</v>
      </c>
      <c r="F280" s="99">
        <v>17.97971367972461</v>
      </c>
    </row>
    <row r="281" spans="1:6" ht="11.25">
      <c r="A281" s="80"/>
      <c r="C281" s="74" t="s">
        <v>704</v>
      </c>
      <c r="D281" s="107">
        <v>38375.04570601852</v>
      </c>
      <c r="E281" s="74">
        <v>37.11629287906369</v>
      </c>
      <c r="F281" s="99">
        <v>64.22606600194372</v>
      </c>
    </row>
    <row r="282" spans="1:6" ht="11.25">
      <c r="A282" s="80"/>
      <c r="C282" s="74" t="s">
        <v>705</v>
      </c>
      <c r="D282" s="107">
        <v>38375.05483796296</v>
      </c>
      <c r="E282" s="74">
        <v>323.40331267360466</v>
      </c>
      <c r="F282" s="99">
        <v>18.598355204171252</v>
      </c>
    </row>
    <row r="283" spans="1:6" ht="11.25">
      <c r="A283" s="80"/>
      <c r="C283" s="74" t="s">
        <v>706</v>
      </c>
      <c r="D283" s="107">
        <v>38375.06396990741</v>
      </c>
      <c r="E283" s="74">
        <v>13.976189599771072</v>
      </c>
      <c r="F283" s="99">
        <v>185.34391327714434</v>
      </c>
    </row>
    <row r="284" spans="1:6" ht="11.25">
      <c r="A284" s="80"/>
      <c r="C284" s="74" t="s">
        <v>707</v>
      </c>
      <c r="D284" s="107">
        <v>38375.073125</v>
      </c>
      <c r="E284" s="74">
        <v>19.579945804965618</v>
      </c>
      <c r="F284" s="99">
        <v>123.3869542342639</v>
      </c>
    </row>
    <row r="285" spans="1:6" ht="11.25">
      <c r="A285" s="80"/>
      <c r="C285" s="74" t="s">
        <v>708</v>
      </c>
      <c r="D285" s="107">
        <v>38375.08224537037</v>
      </c>
      <c r="E285" s="74">
        <v>26.43854073398355</v>
      </c>
      <c r="F285" s="99">
        <v>142.57690712083556</v>
      </c>
    </row>
    <row r="286" spans="1:6" ht="11.25">
      <c r="A286" s="80"/>
      <c r="C286" s="74" t="s">
        <v>814</v>
      </c>
      <c r="D286" s="107">
        <v>38375.091365740744</v>
      </c>
      <c r="E286" s="74">
        <v>144.41761918332617</v>
      </c>
      <c r="F286" s="99">
        <v>8.312411508708962</v>
      </c>
    </row>
    <row r="287" spans="1:6" ht="11.25">
      <c r="A287" s="80"/>
      <c r="C287" s="74" t="s">
        <v>709</v>
      </c>
      <c r="D287" s="107">
        <v>38375.100497685184</v>
      </c>
      <c r="E287" s="74">
        <v>320.2838276501925</v>
      </c>
      <c r="F287" s="99">
        <v>11.87603169964614</v>
      </c>
    </row>
    <row r="288" spans="1:6" ht="11.25">
      <c r="A288" s="80"/>
      <c r="C288" s="74" t="s">
        <v>813</v>
      </c>
      <c r="D288" s="107">
        <v>38375.1096412037</v>
      </c>
      <c r="E288" s="74">
        <v>11.994488948509815</v>
      </c>
      <c r="F288" s="99">
        <v>266.70780655236956</v>
      </c>
    </row>
    <row r="289" spans="1:6" ht="11.25">
      <c r="A289" s="80"/>
      <c r="C289" s="74" t="s">
        <v>710</v>
      </c>
      <c r="D289" s="107">
        <v>38375.11877314815</v>
      </c>
      <c r="E289" s="74">
        <v>5.318800395269144</v>
      </c>
      <c r="F289" s="99">
        <v>378.1423817207427</v>
      </c>
    </row>
    <row r="290" spans="1:6" ht="11.25">
      <c r="A290" s="80"/>
      <c r="C290" s="74" t="s">
        <v>711</v>
      </c>
      <c r="D290" s="107">
        <v>38375.12792824074</v>
      </c>
      <c r="E290" s="74">
        <v>31.436468747439054</v>
      </c>
      <c r="F290" s="99">
        <v>57.0304573052337</v>
      </c>
    </row>
    <row r="291" spans="1:6" ht="11.25">
      <c r="A291" s="80"/>
      <c r="C291" s="74" t="s">
        <v>712</v>
      </c>
      <c r="D291" s="107">
        <v>38375.13704861111</v>
      </c>
      <c r="E291" s="74">
        <v>18.006791579535292</v>
      </c>
      <c r="F291" s="99">
        <v>58.1450233680905</v>
      </c>
    </row>
    <row r="292" spans="1:6" ht="11.25">
      <c r="A292" s="80"/>
      <c r="C292" s="74" t="s">
        <v>713</v>
      </c>
      <c r="D292" s="107">
        <v>38375.14618055556</v>
      </c>
      <c r="E292" s="74">
        <v>333.19396784303683</v>
      </c>
      <c r="F292" s="99">
        <v>7.5856660062369805</v>
      </c>
    </row>
    <row r="293" spans="1:6" ht="11.25">
      <c r="A293" s="80"/>
      <c r="C293" s="74" t="s">
        <v>714</v>
      </c>
      <c r="D293" s="107">
        <v>38375.1553125</v>
      </c>
      <c r="E293" s="74">
        <v>55.85653687181617</v>
      </c>
      <c r="F293" s="99">
        <v>39.39256075694859</v>
      </c>
    </row>
    <row r="294" spans="1:6" ht="11.25">
      <c r="A294" s="80"/>
      <c r="C294" s="74" t="s">
        <v>715</v>
      </c>
      <c r="D294" s="107">
        <v>38375.16442129629</v>
      </c>
      <c r="E294" s="74">
        <v>25.964366877514525</v>
      </c>
      <c r="F294" s="99">
        <v>11.478990097528925</v>
      </c>
    </row>
    <row r="295" spans="1:6" ht="11.25">
      <c r="A295" s="80"/>
      <c r="C295" s="74" t="s">
        <v>716</v>
      </c>
      <c r="D295" s="107">
        <v>38375.17354166666</v>
      </c>
      <c r="E295" s="74">
        <v>1.9690096949627574</v>
      </c>
      <c r="F295" s="99">
        <v>1094.7455579450666</v>
      </c>
    </row>
    <row r="296" spans="1:6" ht="11.25">
      <c r="A296" s="80"/>
      <c r="C296" s="74" t="s">
        <v>717</v>
      </c>
      <c r="D296" s="107">
        <v>38375.182650462964</v>
      </c>
      <c r="E296" s="74">
        <v>82.58434755138171</v>
      </c>
      <c r="F296" s="99">
        <v>37.027848733957654</v>
      </c>
    </row>
    <row r="297" spans="1:6" ht="11.25">
      <c r="A297" s="80"/>
      <c r="C297" s="74" t="s">
        <v>718</v>
      </c>
      <c r="D297" s="107">
        <v>38375.191782407404</v>
      </c>
      <c r="E297" s="74">
        <v>343.4365817842591</v>
      </c>
      <c r="F297" s="99">
        <v>7.5629398226016065</v>
      </c>
    </row>
    <row r="298" spans="1:6" ht="11.25">
      <c r="A298" s="80"/>
      <c r="C298" s="74" t="s">
        <v>719</v>
      </c>
      <c r="D298" s="107">
        <v>38375.200891203705</v>
      </c>
      <c r="E298" s="74">
        <v>1.5709714632436362</v>
      </c>
      <c r="F298" s="99">
        <v>756.5106564356684</v>
      </c>
    </row>
    <row r="299" spans="1:6" ht="11.25">
      <c r="A299" s="80"/>
      <c r="C299" s="74" t="s">
        <v>816</v>
      </c>
      <c r="D299" s="107">
        <v>38375.210011574076</v>
      </c>
      <c r="E299" s="74">
        <v>25.59021993382937</v>
      </c>
      <c r="F299" s="99">
        <v>67.30285097535686</v>
      </c>
    </row>
    <row r="300" spans="1:6" ht="11.25">
      <c r="A300" s="80"/>
      <c r="C300" s="74" t="s">
        <v>720</v>
      </c>
      <c r="D300" s="107">
        <v>38375.21912037037</v>
      </c>
      <c r="E300" s="74">
        <v>138.85125780004267</v>
      </c>
      <c r="F300" s="99">
        <v>6.2004767407149135</v>
      </c>
    </row>
    <row r="301" spans="1:6" ht="11.25">
      <c r="A301" s="80"/>
      <c r="C301" s="74" t="s">
        <v>721</v>
      </c>
      <c r="D301" s="107">
        <v>38375.22824074074</v>
      </c>
      <c r="E301" s="74">
        <v>23.46453050801954</v>
      </c>
      <c r="F301" s="99">
        <v>133.4559615933176</v>
      </c>
    </row>
    <row r="302" spans="1:6" ht="11.25">
      <c r="A302" s="80"/>
      <c r="C302" s="74" t="s">
        <v>722</v>
      </c>
      <c r="D302" s="107">
        <v>38375.237349537034</v>
      </c>
      <c r="E302" s="74">
        <v>356.6180060021337</v>
      </c>
      <c r="F302" s="99">
        <v>2.488402674639089</v>
      </c>
    </row>
    <row r="303" spans="1:6" ht="11.25">
      <c r="A303" s="80"/>
      <c r="C303" s="74" t="s">
        <v>815</v>
      </c>
      <c r="D303" s="107">
        <v>38375.246469907404</v>
      </c>
      <c r="E303" s="74">
        <v>109.22390224079507</v>
      </c>
      <c r="F303" s="99">
        <v>41.29622851911391</v>
      </c>
    </row>
    <row r="304" spans="1:6" ht="11.25">
      <c r="A304" s="80"/>
      <c r="C304" s="74" t="s">
        <v>723</v>
      </c>
      <c r="D304" s="107">
        <v>38375.25560185185</v>
      </c>
      <c r="E304" s="74">
        <v>50.24070841430951</v>
      </c>
      <c r="F304" s="99">
        <v>34.658461941833686</v>
      </c>
    </row>
    <row r="305" spans="1:5" ht="11.25">
      <c r="A305" s="80"/>
      <c r="C305" s="74" t="s">
        <v>817</v>
      </c>
      <c r="D305" s="107">
        <v>38375.26472222222</v>
      </c>
      <c r="E305" s="74">
        <v>-11.706801498513038</v>
      </c>
    </row>
    <row r="306" spans="1:6" ht="11.25">
      <c r="A306" s="80"/>
      <c r="C306" s="74" t="s">
        <v>506</v>
      </c>
      <c r="D306" s="107">
        <v>38375.273831018516</v>
      </c>
      <c r="E306" s="74">
        <v>87.00444715846294</v>
      </c>
      <c r="F306" s="99">
        <v>27.656739679643188</v>
      </c>
    </row>
    <row r="307" spans="1:6" ht="11.25">
      <c r="A307" s="80"/>
      <c r="C307" s="74" t="s">
        <v>507</v>
      </c>
      <c r="D307" s="107">
        <v>38375.28295138889</v>
      </c>
      <c r="E307" s="74">
        <v>393.5697128185399</v>
      </c>
      <c r="F307" s="99">
        <v>6.732696269717588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761</v>
      </c>
    </row>
    <row r="312" ht="11.25">
      <c r="A312" s="80"/>
    </row>
    <row r="313" ht="11.25">
      <c r="A313" s="80"/>
    </row>
    <row r="314" spans="1:6" ht="11.25">
      <c r="A314" s="80"/>
      <c r="C314" s="74" t="s">
        <v>762</v>
      </c>
      <c r="D314" s="107" t="s">
        <v>763</v>
      </c>
      <c r="E314" s="74" t="s">
        <v>764</v>
      </c>
      <c r="F314" s="99" t="s">
        <v>620</v>
      </c>
    </row>
    <row r="315" spans="1:6" ht="11.25">
      <c r="A315" s="80" t="s">
        <v>627</v>
      </c>
      <c r="C315" s="74" t="s">
        <v>701</v>
      </c>
      <c r="D315" s="107">
        <v>38375.00111111111</v>
      </c>
      <c r="E315" s="74">
        <v>4954083.2633383125</v>
      </c>
      <c r="F315" s="99">
        <v>1.949253989825486</v>
      </c>
    </row>
    <row r="316" spans="1:6" ht="11.25">
      <c r="A316" s="80"/>
      <c r="C316" s="74" t="s">
        <v>702</v>
      </c>
      <c r="D316" s="107">
        <v>38375.01025462963</v>
      </c>
      <c r="E316" s="74">
        <v>8146.989871891855</v>
      </c>
      <c r="F316" s="99">
        <v>3.1305294698403388</v>
      </c>
    </row>
    <row r="317" spans="1:6" ht="11.25">
      <c r="A317" s="80"/>
      <c r="C317" s="74" t="s">
        <v>812</v>
      </c>
      <c r="D317" s="107">
        <v>38375.01938657407</v>
      </c>
      <c r="E317" s="74">
        <v>4622514.091581291</v>
      </c>
      <c r="F317" s="99">
        <v>1.432982773564856</v>
      </c>
    </row>
    <row r="318" spans="1:6" ht="11.25">
      <c r="A318" s="80"/>
      <c r="C318" s="74" t="s">
        <v>703</v>
      </c>
      <c r="D318" s="107">
        <v>38375.02850694444</v>
      </c>
      <c r="E318" s="74">
        <v>4597872.321411494</v>
      </c>
      <c r="F318" s="99">
        <v>3.4493106297086427</v>
      </c>
    </row>
    <row r="319" spans="1:6" ht="11.25">
      <c r="A319" s="80"/>
      <c r="C319" s="74" t="s">
        <v>818</v>
      </c>
      <c r="D319" s="107">
        <v>38375.03765046296</v>
      </c>
      <c r="E319" s="74">
        <v>4100622.0416323585</v>
      </c>
      <c r="F319" s="99">
        <v>1.631184858850962</v>
      </c>
    </row>
    <row r="320" spans="1:6" ht="11.25">
      <c r="A320" s="80"/>
      <c r="C320" s="74" t="s">
        <v>704</v>
      </c>
      <c r="D320" s="107">
        <v>38375.04678240741</v>
      </c>
      <c r="E320" s="74">
        <v>4330206.926981142</v>
      </c>
      <c r="F320" s="99">
        <v>5.125883155786281</v>
      </c>
    </row>
    <row r="321" spans="1:6" ht="11.25">
      <c r="A321" s="80"/>
      <c r="C321" s="74" t="s">
        <v>705</v>
      </c>
      <c r="D321" s="107">
        <v>38375.055925925924</v>
      </c>
      <c r="E321" s="74">
        <v>4777647.465611909</v>
      </c>
      <c r="F321" s="99">
        <v>2.932056995699493</v>
      </c>
    </row>
    <row r="322" spans="1:6" ht="11.25">
      <c r="A322" s="80"/>
      <c r="C322" s="74" t="s">
        <v>706</v>
      </c>
      <c r="D322" s="107">
        <v>38375.065046296295</v>
      </c>
      <c r="E322" s="74">
        <v>4405270.809475972</v>
      </c>
      <c r="F322" s="99">
        <v>1.6610712009519373</v>
      </c>
    </row>
    <row r="323" spans="1:6" ht="11.25">
      <c r="A323" s="80"/>
      <c r="C323" s="74" t="s">
        <v>707</v>
      </c>
      <c r="D323" s="107">
        <v>38375.07418981481</v>
      </c>
      <c r="E323" s="74">
        <v>4795102.560120484</v>
      </c>
      <c r="F323" s="99">
        <v>3.8488449120593886</v>
      </c>
    </row>
    <row r="324" spans="1:6" ht="11.25">
      <c r="A324" s="80"/>
      <c r="C324" s="74" t="s">
        <v>708</v>
      </c>
      <c r="D324" s="107">
        <v>38375.083333333336</v>
      </c>
      <c r="E324" s="74">
        <v>4012256.4261158677</v>
      </c>
      <c r="F324" s="99">
        <v>5.465483024260582</v>
      </c>
    </row>
    <row r="325" spans="1:6" ht="11.25">
      <c r="A325" s="80"/>
      <c r="C325" s="74" t="s">
        <v>814</v>
      </c>
      <c r="D325" s="107">
        <v>38375.09244212963</v>
      </c>
      <c r="E325" s="74">
        <v>5803251.682373559</v>
      </c>
      <c r="F325" s="99">
        <v>1.843691607084069</v>
      </c>
    </row>
    <row r="326" spans="1:6" ht="11.25">
      <c r="A326" s="80"/>
      <c r="C326" s="74" t="s">
        <v>709</v>
      </c>
      <c r="D326" s="107">
        <v>38375.10157407408</v>
      </c>
      <c r="E326" s="74">
        <v>4853298.629844808</v>
      </c>
      <c r="F326" s="99">
        <v>3.039905606057687</v>
      </c>
    </row>
    <row r="327" spans="1:6" ht="11.25">
      <c r="A327" s="80"/>
      <c r="C327" s="74" t="s">
        <v>813</v>
      </c>
      <c r="D327" s="107">
        <v>38375.11071759259</v>
      </c>
      <c r="E327" s="74">
        <v>3936003.717761032</v>
      </c>
      <c r="F327" s="99">
        <v>2.3577405614486833</v>
      </c>
    </row>
    <row r="328" spans="1:6" ht="11.25">
      <c r="A328" s="80"/>
      <c r="C328" s="74" t="s">
        <v>710</v>
      </c>
      <c r="D328" s="107">
        <v>38375.11984953703</v>
      </c>
      <c r="E328" s="74">
        <v>4361432.362994344</v>
      </c>
      <c r="F328" s="99">
        <v>2.3418740292447477</v>
      </c>
    </row>
    <row r="329" spans="1:6" ht="11.25">
      <c r="A329" s="80"/>
      <c r="C329" s="74" t="s">
        <v>711</v>
      </c>
      <c r="D329" s="107">
        <v>38375.12900462963</v>
      </c>
      <c r="E329" s="74">
        <v>4149792.6454824046</v>
      </c>
      <c r="F329" s="99">
        <v>2.751241481203928</v>
      </c>
    </row>
    <row r="330" spans="1:6" ht="11.25">
      <c r="A330" s="80"/>
      <c r="C330" s="74" t="s">
        <v>712</v>
      </c>
      <c r="D330" s="107">
        <v>38375.13811342593</v>
      </c>
      <c r="E330" s="74">
        <v>4382349.273214893</v>
      </c>
      <c r="F330" s="99">
        <v>5.341526982405943</v>
      </c>
    </row>
    <row r="331" spans="1:6" ht="11.25">
      <c r="A331" s="80"/>
      <c r="C331" s="74" t="s">
        <v>713</v>
      </c>
      <c r="D331" s="107">
        <v>38375.147256944445</v>
      </c>
      <c r="E331" s="74">
        <v>4938229.263479232</v>
      </c>
      <c r="F331" s="99">
        <v>1.505337476282863</v>
      </c>
    </row>
    <row r="332" spans="1:6" ht="11.25">
      <c r="A332" s="80"/>
      <c r="C332" s="74" t="s">
        <v>714</v>
      </c>
      <c r="D332" s="107">
        <v>38375.15638888889</v>
      </c>
      <c r="E332" s="74">
        <v>4567584.300833302</v>
      </c>
      <c r="F332" s="99">
        <v>3.267976584066565</v>
      </c>
    </row>
    <row r="333" spans="1:6" ht="11.25">
      <c r="A333" s="80"/>
      <c r="C333" s="74" t="s">
        <v>715</v>
      </c>
      <c r="D333" s="107">
        <v>38375.165497685186</v>
      </c>
      <c r="E333" s="74">
        <v>4902961.627403621</v>
      </c>
      <c r="F333" s="99">
        <v>1.3134892102410598</v>
      </c>
    </row>
    <row r="334" spans="1:6" ht="11.25">
      <c r="A334" s="80"/>
      <c r="C334" s="74" t="s">
        <v>716</v>
      </c>
      <c r="D334" s="107">
        <v>38375.17461805556</v>
      </c>
      <c r="E334" s="74">
        <v>4494557.7819971545</v>
      </c>
      <c r="F334" s="99">
        <v>3.653377945258131</v>
      </c>
    </row>
    <row r="335" spans="1:6" ht="11.25">
      <c r="A335" s="80"/>
      <c r="C335" s="74" t="s">
        <v>717</v>
      </c>
      <c r="D335" s="107">
        <v>38375.18372685185</v>
      </c>
      <c r="E335" s="74">
        <v>4279502.181689694</v>
      </c>
      <c r="F335" s="99">
        <v>5.074186946097481</v>
      </c>
    </row>
    <row r="336" spans="1:6" ht="11.25">
      <c r="A336" s="80"/>
      <c r="C336" s="74" t="s">
        <v>718</v>
      </c>
      <c r="D336" s="107">
        <v>38375.1928587963</v>
      </c>
      <c r="E336" s="74">
        <v>5031072.098097507</v>
      </c>
      <c r="F336" s="99">
        <v>2.9620880911724017</v>
      </c>
    </row>
    <row r="337" spans="1:6" ht="11.25">
      <c r="A337" s="80"/>
      <c r="C337" s="74" t="s">
        <v>719</v>
      </c>
      <c r="D337" s="107">
        <v>38375.20196759259</v>
      </c>
      <c r="E337" s="74">
        <v>4510434.560860588</v>
      </c>
      <c r="F337" s="99">
        <v>4.084317799714205</v>
      </c>
    </row>
    <row r="338" spans="1:6" ht="11.25">
      <c r="A338" s="80"/>
      <c r="C338" s="74" t="s">
        <v>816</v>
      </c>
      <c r="D338" s="107">
        <v>38375.21109953704</v>
      </c>
      <c r="E338" s="74">
        <v>4274158.804370517</v>
      </c>
      <c r="F338" s="99">
        <v>0.5319837470694339</v>
      </c>
    </row>
    <row r="339" spans="1:6" ht="11.25">
      <c r="A339" s="80"/>
      <c r="C339" s="74" t="s">
        <v>720</v>
      </c>
      <c r="D339" s="107">
        <v>38375.22019675926</v>
      </c>
      <c r="E339" s="74">
        <v>4472198.884449692</v>
      </c>
      <c r="F339" s="99">
        <v>11.253658896652734</v>
      </c>
    </row>
    <row r="340" spans="1:6" ht="11.25">
      <c r="A340" s="80"/>
      <c r="C340" s="74" t="s">
        <v>721</v>
      </c>
      <c r="D340" s="107">
        <v>38375.229317129626</v>
      </c>
      <c r="E340" s="74">
        <v>4764766.676657884</v>
      </c>
      <c r="F340" s="99">
        <v>1.4339956424231406</v>
      </c>
    </row>
    <row r="341" spans="1:6" ht="11.25">
      <c r="A341" s="80"/>
      <c r="C341" s="74" t="s">
        <v>722</v>
      </c>
      <c r="D341" s="107">
        <v>38375.23842592593</v>
      </c>
      <c r="E341" s="74">
        <v>5014281.734069017</v>
      </c>
      <c r="F341" s="99">
        <v>1.6373842272837615</v>
      </c>
    </row>
    <row r="342" spans="1:6" ht="11.25">
      <c r="A342" s="80"/>
      <c r="C342" s="74" t="s">
        <v>815</v>
      </c>
      <c r="D342" s="107">
        <v>38375.2475462963</v>
      </c>
      <c r="E342" s="74">
        <v>6253768.647281381</v>
      </c>
      <c r="F342" s="99">
        <v>2.555594852201437</v>
      </c>
    </row>
    <row r="343" spans="1:6" ht="11.25">
      <c r="A343" s="80"/>
      <c r="C343" s="74" t="s">
        <v>723</v>
      </c>
      <c r="D343" s="107">
        <v>38375.25667824074</v>
      </c>
      <c r="E343" s="74">
        <v>8714.017402482046</v>
      </c>
      <c r="F343" s="99">
        <v>1.744043783008727</v>
      </c>
    </row>
    <row r="344" spans="1:6" ht="11.25">
      <c r="A344" s="80"/>
      <c r="C344" s="74" t="s">
        <v>817</v>
      </c>
      <c r="D344" s="107">
        <v>38375.26579861111</v>
      </c>
      <c r="E344" s="74">
        <v>4049797.573828363</v>
      </c>
      <c r="F344" s="99">
        <v>4.592290045925227</v>
      </c>
    </row>
    <row r="345" spans="1:6" ht="11.25">
      <c r="A345" s="80"/>
      <c r="C345" s="74" t="s">
        <v>506</v>
      </c>
      <c r="D345" s="107">
        <v>38375.27490740741</v>
      </c>
      <c r="E345" s="74">
        <v>4529301.185665656</v>
      </c>
      <c r="F345" s="99">
        <v>0.6916015004207676</v>
      </c>
    </row>
    <row r="346" spans="1:6" ht="11.25">
      <c r="A346" s="80"/>
      <c r="C346" s="74" t="s">
        <v>507</v>
      </c>
      <c r="D346" s="107">
        <v>38375.2840162037</v>
      </c>
      <c r="E346" s="74">
        <v>4928422.956516061</v>
      </c>
      <c r="F346" s="99">
        <v>2.2116230728249437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761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762</v>
      </c>
      <c r="D353" s="107" t="s">
        <v>763</v>
      </c>
      <c r="E353" s="75" t="s">
        <v>764</v>
      </c>
      <c r="F353" s="99" t="s">
        <v>620</v>
      </c>
    </row>
    <row r="354" spans="1:6" ht="11.25">
      <c r="A354" s="80" t="s">
        <v>695</v>
      </c>
      <c r="C354" s="74" t="s">
        <v>701</v>
      </c>
      <c r="D354" s="107">
        <v>38375.00450231481</v>
      </c>
      <c r="E354" s="75">
        <v>1601290.0841172538</v>
      </c>
      <c r="F354" s="99">
        <v>2.2071498453992437</v>
      </c>
    </row>
    <row r="355" spans="1:6" ht="11.25">
      <c r="A355" s="80"/>
      <c r="C355" s="74" t="s">
        <v>702</v>
      </c>
      <c r="D355" s="107">
        <v>38375.01363425926</v>
      </c>
      <c r="E355" s="75">
        <v>725.4348527391751</v>
      </c>
      <c r="F355" s="99">
        <v>12.319846617871999</v>
      </c>
    </row>
    <row r="356" spans="1:6" ht="11.25">
      <c r="A356" s="80"/>
      <c r="C356" s="74" t="s">
        <v>812</v>
      </c>
      <c r="D356" s="107">
        <v>38375.02276620371</v>
      </c>
      <c r="E356" s="75">
        <v>567127.0145009359</v>
      </c>
      <c r="F356" s="99">
        <v>1.0655473730866205</v>
      </c>
    </row>
    <row r="357" spans="3:6" ht="11.25">
      <c r="C357" s="74" t="s">
        <v>703</v>
      </c>
      <c r="D357" s="107">
        <v>38375.03188657408</v>
      </c>
      <c r="E357" s="75">
        <v>1507465.6479981742</v>
      </c>
      <c r="F357" s="99">
        <v>1.1996802959524535</v>
      </c>
    </row>
    <row r="358" spans="3:6" ht="11.25">
      <c r="C358" s="74" t="s">
        <v>818</v>
      </c>
      <c r="D358" s="107">
        <v>38375.041030092594</v>
      </c>
      <c r="E358" s="75">
        <v>2924.0904859900475</v>
      </c>
      <c r="F358" s="99">
        <v>6.26567442973705</v>
      </c>
    </row>
    <row r="359" spans="3:6" ht="11.25">
      <c r="C359" s="74" t="s">
        <v>704</v>
      </c>
      <c r="D359" s="107">
        <v>38375.05017361111</v>
      </c>
      <c r="E359" s="75">
        <v>91043.881630977</v>
      </c>
      <c r="F359" s="99">
        <v>1.5253263270035782</v>
      </c>
    </row>
    <row r="360" spans="3:6" ht="11.25">
      <c r="C360" s="74" t="s">
        <v>705</v>
      </c>
      <c r="D360" s="107">
        <v>38375.05930555556</v>
      </c>
      <c r="E360" s="75">
        <v>1558257.3806254067</v>
      </c>
      <c r="F360" s="99">
        <v>5.223688596798239</v>
      </c>
    </row>
    <row r="361" spans="3:6" ht="11.25">
      <c r="C361" s="74" t="s">
        <v>706</v>
      </c>
      <c r="D361" s="107">
        <v>38375.0684375</v>
      </c>
      <c r="E361" s="75">
        <v>108420.97743487358</v>
      </c>
      <c r="F361" s="99">
        <v>1.4497462996866934</v>
      </c>
    </row>
    <row r="362" spans="3:6" ht="11.25">
      <c r="C362" s="74" t="s">
        <v>707</v>
      </c>
      <c r="D362" s="107">
        <v>38375.077581018515</v>
      </c>
      <c r="E362" s="75">
        <v>147589.33850566545</v>
      </c>
      <c r="F362" s="99">
        <v>2.6923874926248823</v>
      </c>
    </row>
    <row r="363" spans="3:6" ht="11.25">
      <c r="C363" s="74" t="s">
        <v>708</v>
      </c>
      <c r="D363" s="107">
        <v>38375.086701388886</v>
      </c>
      <c r="E363" s="75">
        <v>111990.86989744505</v>
      </c>
      <c r="F363" s="99">
        <v>2.783769689145166</v>
      </c>
    </row>
    <row r="364" spans="3:6" ht="11.25">
      <c r="C364" s="74" t="s">
        <v>814</v>
      </c>
      <c r="D364" s="107">
        <v>38375.09583333333</v>
      </c>
      <c r="E364" s="75">
        <v>380545.2808674177</v>
      </c>
      <c r="F364" s="99">
        <v>1.464887137709892</v>
      </c>
    </row>
    <row r="365" spans="3:6" ht="11.25">
      <c r="C365" s="74" t="s">
        <v>709</v>
      </c>
      <c r="D365" s="107">
        <v>38375.10496527778</v>
      </c>
      <c r="E365" s="75">
        <v>1594611.5436706543</v>
      </c>
      <c r="F365" s="99">
        <v>2.2354926575863687</v>
      </c>
    </row>
    <row r="366" spans="3:6" ht="11.25">
      <c r="C366" s="74" t="s">
        <v>813</v>
      </c>
      <c r="D366" s="107">
        <v>38375.11409722222</v>
      </c>
      <c r="E366" s="75">
        <v>2785.899131317933</v>
      </c>
      <c r="F366" s="99">
        <v>5.907777642551268</v>
      </c>
    </row>
    <row r="367" spans="3:6" ht="11.25">
      <c r="C367" s="74" t="s">
        <v>710</v>
      </c>
      <c r="D367" s="107">
        <v>38375.123240740744</v>
      </c>
      <c r="E367" s="75">
        <v>102768.37629000345</v>
      </c>
      <c r="F367" s="99">
        <v>1.0820454649322055</v>
      </c>
    </row>
    <row r="368" spans="3:6" ht="11.25">
      <c r="C368" s="74" t="s">
        <v>711</v>
      </c>
      <c r="D368" s="107">
        <v>38375.13239583333</v>
      </c>
      <c r="E368" s="75">
        <v>98930.08215717474</v>
      </c>
      <c r="F368" s="99">
        <v>3.4645739584497313</v>
      </c>
    </row>
    <row r="369" spans="3:6" ht="11.25">
      <c r="C369" s="74" t="s">
        <v>712</v>
      </c>
      <c r="D369" s="107">
        <v>38375.14150462963</v>
      </c>
      <c r="E369" s="75">
        <v>105961.92981497446</v>
      </c>
      <c r="F369" s="99">
        <v>2.8414470929698785</v>
      </c>
    </row>
    <row r="370" spans="3:6" ht="11.25">
      <c r="C370" s="74" t="s">
        <v>713</v>
      </c>
      <c r="D370" s="107">
        <v>38375.15063657407</v>
      </c>
      <c r="E370" s="75">
        <v>1591849.290023168</v>
      </c>
      <c r="F370" s="99">
        <v>2.657040120120031</v>
      </c>
    </row>
    <row r="371" spans="3:6" ht="11.25">
      <c r="C371" s="74" t="s">
        <v>714</v>
      </c>
      <c r="D371" s="107">
        <v>38375.15975694444</v>
      </c>
      <c r="E371" s="75">
        <v>578266.1143287023</v>
      </c>
      <c r="F371" s="99">
        <v>0.6594858032256906</v>
      </c>
    </row>
    <row r="372" spans="3:6" ht="11.25">
      <c r="C372" s="74" t="s">
        <v>715</v>
      </c>
      <c r="D372" s="107">
        <v>38375.16887731481</v>
      </c>
      <c r="E372" s="75">
        <v>148637.31079514822</v>
      </c>
      <c r="F372" s="99">
        <v>1.8191869785140649</v>
      </c>
    </row>
    <row r="373" spans="3:6" ht="11.25">
      <c r="C373" s="74" t="s">
        <v>716</v>
      </c>
      <c r="D373" s="107">
        <v>38375.17799768518</v>
      </c>
      <c r="E373" s="75">
        <v>92047.17931159338</v>
      </c>
      <c r="F373" s="99">
        <v>2.785774725335881</v>
      </c>
    </row>
    <row r="374" spans="3:6" ht="11.25">
      <c r="C374" s="74" t="s">
        <v>717</v>
      </c>
      <c r="D374" s="107">
        <v>38375.18711805555</v>
      </c>
      <c r="E374" s="75">
        <v>929484.2705221176</v>
      </c>
      <c r="F374" s="99">
        <v>2.142353483878669</v>
      </c>
    </row>
    <row r="375" spans="3:6" ht="11.25">
      <c r="C375" s="74" t="s">
        <v>718</v>
      </c>
      <c r="D375" s="107">
        <v>38375.19625</v>
      </c>
      <c r="E375" s="75">
        <v>1706118.7678915658</v>
      </c>
      <c r="F375" s="99">
        <v>1.0155946207701054</v>
      </c>
    </row>
    <row r="376" spans="3:6" ht="11.25">
      <c r="C376" s="74" t="s">
        <v>719</v>
      </c>
      <c r="D376" s="107">
        <v>38375.205347222225</v>
      </c>
      <c r="E376" s="75">
        <v>72066.19216295083</v>
      </c>
      <c r="F376" s="99">
        <v>1.8938811419853547</v>
      </c>
    </row>
    <row r="377" spans="3:6" ht="11.25">
      <c r="C377" s="74" t="s">
        <v>816</v>
      </c>
      <c r="D377" s="107">
        <v>38375.21445601852</v>
      </c>
      <c r="E377" s="75">
        <v>2563.891131957372</v>
      </c>
      <c r="F377" s="99">
        <v>12.019683448087763</v>
      </c>
    </row>
    <row r="378" spans="3:6" ht="11.25">
      <c r="C378" s="74" t="s">
        <v>720</v>
      </c>
      <c r="D378" s="107">
        <v>38375.22357638889</v>
      </c>
      <c r="E378" s="75">
        <v>3792506.991912842</v>
      </c>
      <c r="F378" s="99">
        <v>2.1210060332531118</v>
      </c>
    </row>
    <row r="379" spans="3:6" ht="11.25">
      <c r="C379" s="74" t="s">
        <v>721</v>
      </c>
      <c r="D379" s="107">
        <v>38375.23269675926</v>
      </c>
      <c r="E379" s="75">
        <v>113976.2858244578</v>
      </c>
      <c r="F379" s="99">
        <v>2.5348278814368013</v>
      </c>
    </row>
    <row r="380" spans="3:6" ht="11.25">
      <c r="C380" s="74" t="s">
        <v>722</v>
      </c>
      <c r="D380" s="107">
        <v>38375.24180555555</v>
      </c>
      <c r="E380" s="75">
        <v>1671729.217215856</v>
      </c>
      <c r="F380" s="99">
        <v>2.148061192347852</v>
      </c>
    </row>
    <row r="381" spans="3:6" ht="11.25">
      <c r="C381" s="74" t="s">
        <v>815</v>
      </c>
      <c r="D381" s="107">
        <v>38375.2509375</v>
      </c>
      <c r="E381" s="75">
        <v>350657.6359267235</v>
      </c>
      <c r="F381" s="99">
        <v>23.28040104563146</v>
      </c>
    </row>
    <row r="382" spans="3:6" ht="11.25">
      <c r="C382" s="74" t="s">
        <v>723</v>
      </c>
      <c r="D382" s="107">
        <v>38375.26005787037</v>
      </c>
      <c r="E382" s="75">
        <v>316.38334508736926</v>
      </c>
      <c r="F382" s="99">
        <v>92.14414528513623</v>
      </c>
    </row>
    <row r="383" spans="3:6" ht="11.25">
      <c r="C383" s="74" t="s">
        <v>817</v>
      </c>
      <c r="D383" s="107">
        <v>38375.26917824074</v>
      </c>
      <c r="E383" s="74">
        <v>2470.6543756723404</v>
      </c>
      <c r="F383" s="99">
        <v>2.2808753426572377</v>
      </c>
    </row>
    <row r="384" spans="3:6" ht="11.25">
      <c r="C384" s="74" t="s">
        <v>506</v>
      </c>
      <c r="D384" s="107">
        <v>38375.278287037036</v>
      </c>
      <c r="E384" s="74">
        <v>984633.3987058003</v>
      </c>
      <c r="F384" s="99">
        <v>5.112548172784596</v>
      </c>
    </row>
    <row r="385" spans="3:6" ht="11.25">
      <c r="C385" s="74" t="s">
        <v>507</v>
      </c>
      <c r="D385" s="107">
        <v>38375.28738425926</v>
      </c>
      <c r="E385" s="74">
        <v>1679039.0055573783</v>
      </c>
      <c r="F385" s="99">
        <v>3.6016179861393853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761</v>
      </c>
    </row>
    <row r="393" spans="1:7" ht="11.25">
      <c r="A393" s="74" t="s">
        <v>738</v>
      </c>
      <c r="G393" s="74" t="s">
        <v>848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270">
      <selection activeCell="A276" sqref="A276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5.7109375" style="88" bestFit="1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617</v>
      </c>
      <c r="D1" s="76" t="s">
        <v>618</v>
      </c>
      <c r="E1" s="15" t="s">
        <v>619</v>
      </c>
      <c r="F1" s="31" t="s">
        <v>620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38375.005625</v>
      </c>
      <c r="E3" s="15">
        <f>'raw data'!E3</f>
        <v>4588769.681163448</v>
      </c>
      <c r="F3" s="31">
        <f>'raw data'!F3</f>
        <v>1.080451895629806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38375.014756944445</v>
      </c>
      <c r="E4" s="15">
        <f>'raw data'!E4</f>
        <v>7312.781997309759</v>
      </c>
      <c r="F4" s="31">
        <f>'raw data'!F4</f>
        <v>5.799237780405045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38375.02390046296</v>
      </c>
      <c r="E5" s="15">
        <f>'raw data'!E5</f>
        <v>5234244.394993895</v>
      </c>
      <c r="F5" s="31">
        <f>'raw data'!F5</f>
        <v>2.2440977811629477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38375.03302083333</v>
      </c>
      <c r="E6" s="15">
        <f>'raw data'!E6</f>
        <v>4563085.263052676</v>
      </c>
      <c r="F6" s="31">
        <f>'raw data'!F6</f>
        <v>3.7518023290173805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38375.04216435185</v>
      </c>
      <c r="E7" s="15">
        <f>'raw data'!E7</f>
        <v>227074.85520498065</v>
      </c>
      <c r="F7" s="31">
        <f>'raw data'!F7</f>
        <v>2.5801839559330784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1309D80R2(18-28)</v>
      </c>
      <c r="D8" s="81">
        <f>'raw data'!D8</f>
        <v>38375.0512962963</v>
      </c>
      <c r="E8" s="15">
        <f>'raw data'!E8</f>
        <v>5621558.0325801</v>
      </c>
      <c r="F8" s="31">
        <f>'raw data'!F8</f>
        <v>0.4714404457945893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38375.060428240744</v>
      </c>
      <c r="E9" s="15">
        <f>'raw data'!E9</f>
        <v>4551539.03391731</v>
      </c>
      <c r="F9" s="31">
        <f>'raw data'!F9</f>
        <v>2.682925313371138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1309D80R2(104-114)</v>
      </c>
      <c r="D10" s="81">
        <f>'raw data'!D10</f>
        <v>38375.06957175926</v>
      </c>
      <c r="E10" s="15">
        <f>'raw data'!E10</f>
        <v>4216439.485475638</v>
      </c>
      <c r="F10" s="31">
        <f>'raw data'!F10</f>
        <v>0.908688614191416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1309D81R3(33-43)</v>
      </c>
      <c r="D11" s="81">
        <f>'raw data'!D11</f>
        <v>38375.0787037037</v>
      </c>
      <c r="E11" s="15">
        <f>'raw data'!E11</f>
        <v>4742990.649478757</v>
      </c>
      <c r="F11" s="31">
        <f>'raw data'!F11</f>
        <v>1.6941554817306441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1309D82R2(102-111)</v>
      </c>
      <c r="D12" s="81">
        <f>'raw data'!D12</f>
        <v>38375.08783564815</v>
      </c>
      <c r="E12" s="15">
        <f>'raw data'!E12</f>
        <v>4096332.0731126005</v>
      </c>
      <c r="F12" s="31">
        <f>'raw data'!F12</f>
        <v>1.2137330436233034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38375.09695601852</v>
      </c>
      <c r="E13" s="15">
        <f>'raw data'!E13</f>
        <v>5334898.351671936</v>
      </c>
      <c r="F13" s="31">
        <f>'raw data'!F13</f>
        <v>1.9476668574784708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38375.106099537035</v>
      </c>
      <c r="E14" s="15">
        <f>'raw data'!E14</f>
        <v>4644957.174073381</v>
      </c>
      <c r="F14" s="31">
        <f>'raw data'!F14</f>
        <v>1.6965447102746902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38375.11523148148</v>
      </c>
      <c r="E15" s="15">
        <f>'raw data'!E15</f>
        <v>67113.34272853211</v>
      </c>
      <c r="F15" s="31">
        <f>'raw data'!F15</f>
        <v>1.6137714978076898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1309D83R1(98-107)</v>
      </c>
      <c r="D16" s="81">
        <f>'raw data'!D16</f>
        <v>38375.124375</v>
      </c>
      <c r="E16" s="15">
        <f>'raw data'!E16</f>
        <v>4883125.397552593</v>
      </c>
      <c r="F16" s="31">
        <f>'raw data'!F16</f>
        <v>3.2109412675685296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1309D83R2(32-42)</v>
      </c>
      <c r="D17" s="81">
        <f>'raw data'!D17</f>
        <v>38375.133518518516</v>
      </c>
      <c r="E17" s="15">
        <f>'raw data'!E17</f>
        <v>4519683.553278832</v>
      </c>
      <c r="F17" s="31">
        <f>'raw data'!F17</f>
        <v>2.259087966373231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1309D80R2(104-114)(II)</v>
      </c>
      <c r="D18" s="81">
        <f>'raw data'!D18</f>
        <v>38375.14263888889</v>
      </c>
      <c r="E18" s="15">
        <f>'raw data'!E18</f>
        <v>4417254.899107335</v>
      </c>
      <c r="F18" s="31">
        <f>'raw data'!F18</f>
        <v>1.68460537336163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38375.151770833334</v>
      </c>
      <c r="E19" s="133">
        <v>4724970.42</v>
      </c>
      <c r="F19" s="133">
        <v>0.33504979279871716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38375.160891203705</v>
      </c>
      <c r="E20" s="15">
        <f>'raw data'!E20</f>
        <v>5506346.2796966</v>
      </c>
      <c r="F20" s="31">
        <f>'raw data'!F20</f>
        <v>1.0189986562645077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1309D84R3(55-64)</v>
      </c>
      <c r="D21" s="81">
        <f>'raw data'!D21</f>
        <v>38375.170011574075</v>
      </c>
      <c r="E21" s="15">
        <f>'raw data'!E21</f>
        <v>6375989.373668536</v>
      </c>
      <c r="F21" s="31">
        <f>'raw data'!F21</f>
        <v>2.8821169246189053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1309D85R2(115-124)</v>
      </c>
      <c r="D22" s="81">
        <f>'raw data'!D22</f>
        <v>38375.17912037037</v>
      </c>
      <c r="E22" s="15">
        <f>'raw data'!E22</f>
        <v>4858112.783574525</v>
      </c>
      <c r="F22" s="31">
        <f>'raw data'!F22</f>
        <v>2.6354264035844674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38375.18824074074</v>
      </c>
      <c r="E23" s="15">
        <f>'raw data'!E23</f>
        <v>6268091.9779107105</v>
      </c>
      <c r="F23" s="31">
        <f>'raw data'!F23</f>
        <v>3.8382757952336974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38375.19737268519</v>
      </c>
      <c r="E24" s="15">
        <f>'raw data'!E24</f>
        <v>4627869.876492465</v>
      </c>
      <c r="F24" s="31">
        <f>'raw data'!F24</f>
        <v>3.443177026526982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1309D86R3(102-110)</v>
      </c>
      <c r="D25" s="81">
        <f>'raw data'!D25</f>
        <v>38375.20648148148</v>
      </c>
      <c r="E25" s="15">
        <f>'raw data'!E25</f>
        <v>6504434.152910828</v>
      </c>
      <c r="F25" s="31">
        <f>'raw data'!F25</f>
        <v>0.6607957858194758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38375.21559027778</v>
      </c>
      <c r="E26" s="15">
        <f>'raw data'!E26</f>
        <v>245197.40441097048</v>
      </c>
      <c r="F26" s="31">
        <f>'raw data'!F26</f>
        <v>0.901403183091134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1309D87R2(80-93)</v>
      </c>
      <c r="D27" s="81">
        <f>'raw data'!D27</f>
        <v>38375.224710648145</v>
      </c>
      <c r="E27" s="15">
        <f>'raw data'!E27</f>
        <v>3527241.270684281</v>
      </c>
      <c r="F27" s="31">
        <f>'raw data'!F27</f>
        <v>1.3677490995130852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1309D88R4(30-40)</v>
      </c>
      <c r="D28" s="81">
        <f>'raw data'!D28</f>
        <v>38375.233819444446</v>
      </c>
      <c r="E28" s="15">
        <f>'raw data'!E28</f>
        <v>5218543.875134949</v>
      </c>
      <c r="F28" s="31">
        <f>'raw data'!F28</f>
        <v>1.5511598842345438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38375.24292824074</v>
      </c>
      <c r="E29" s="133">
        <v>4654045.955</v>
      </c>
      <c r="F29" s="133">
        <v>3.239703834473865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38375.25206018519</v>
      </c>
      <c r="E30" s="133">
        <v>5197772.555</v>
      </c>
      <c r="F30" s="133">
        <v>0.40380951381271374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38375.26119212963</v>
      </c>
      <c r="E31" s="15">
        <f>'raw data'!E31</f>
        <v>7307.78752304234</v>
      </c>
      <c r="F31" s="31">
        <f>'raw data'!F31</f>
        <v>10.249831291937339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38375.27030092593</v>
      </c>
      <c r="E32" s="15">
        <f>'raw data'!E32</f>
        <v>70031.74417454508</v>
      </c>
      <c r="F32" s="31">
        <f>'raw data'!F32</f>
        <v>2.721413936474271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38375.27940972222</v>
      </c>
      <c r="E33" s="15">
        <f>'raw data'!E33</f>
        <v>6352718.081663031</v>
      </c>
      <c r="F33" s="31">
        <f>'raw data'!F33</f>
        <v>1.5806606448700091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38375.288506944446</v>
      </c>
      <c r="E34" s="133">
        <v>4722124.275</v>
      </c>
      <c r="F34" s="133">
        <v>6.082953009107709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38375.005057870374</v>
      </c>
      <c r="E42" s="15">
        <f>'raw data'!E42</f>
        <v>4035849.3330459595</v>
      </c>
      <c r="F42" s="31">
        <f>'raw data'!F42</f>
        <v>1.153140707727724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38375.01420138889</v>
      </c>
      <c r="E43" s="15">
        <f>'raw data'!E43</f>
        <v>16253.129969030619</v>
      </c>
      <c r="F43" s="31">
        <f>'raw data'!F43</f>
        <v>4.337315170582758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38375.02333333333</v>
      </c>
      <c r="E44" s="15">
        <f>'raw data'!E44</f>
        <v>4476851.568799336</v>
      </c>
      <c r="F44" s="31">
        <f>'raw data'!F44</f>
        <v>3.904826175251464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38375.03244212963</v>
      </c>
      <c r="E45" s="15">
        <f>'raw data'!E45</f>
        <v>3962315.424310048</v>
      </c>
      <c r="F45" s="31">
        <f>'raw data'!F45</f>
        <v>3.4003206172774445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38375.041597222225</v>
      </c>
      <c r="E46" s="15">
        <f>'raw data'!E46</f>
        <v>208778.13019474345</v>
      </c>
      <c r="F46" s="31">
        <f>'raw data'!F46</f>
        <v>1.547624265882255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1309D80R2(18-28)</v>
      </c>
      <c r="D47" s="81">
        <f>'raw data'!D47</f>
        <v>38375.050729166665</v>
      </c>
      <c r="E47" s="15">
        <f>'raw data'!E47</f>
        <v>4037148.9962870283</v>
      </c>
      <c r="F47" s="31">
        <f>'raw data'!F47</f>
        <v>4.00704263643842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38375.05986111111</v>
      </c>
      <c r="E48" s="15">
        <f>'raw data'!E48</f>
        <v>4000084.1582107544</v>
      </c>
      <c r="F48" s="31">
        <f>'raw data'!F48</f>
        <v>3.1604527605181585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1309D80R2(104-114)</v>
      </c>
      <c r="D49" s="81">
        <f>'raw data'!D49</f>
        <v>38375.06900462963</v>
      </c>
      <c r="E49" s="15">
        <f>'raw data'!E49</f>
        <v>3975046.14262263</v>
      </c>
      <c r="F49" s="31">
        <f>'raw data'!F49</f>
        <v>4.781724037442231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1309D81R3(33-43)</v>
      </c>
      <c r="D50" s="81">
        <f>'raw data'!D50</f>
        <v>38375.07813657408</v>
      </c>
      <c r="E50" s="15">
        <f>'raw data'!E50</f>
        <v>4981534.9860967</v>
      </c>
      <c r="F50" s="31">
        <f>'raw data'!F50</f>
        <v>0.9681222270870837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1309D82R2(102-111)</v>
      </c>
      <c r="D51" s="81">
        <f>'raw data'!D51</f>
        <v>38375.08726851852</v>
      </c>
      <c r="E51" s="15">
        <f>'raw data'!E51</f>
        <v>3832577.809825897</v>
      </c>
      <c r="F51" s="31">
        <f>'raw data'!F51</f>
        <v>1.4845034495107823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38375.09638888889</v>
      </c>
      <c r="E52" s="15">
        <f>'raw data'!E52</f>
        <v>2324425.8925997415</v>
      </c>
      <c r="F52" s="31">
        <f>'raw data'!F52</f>
        <v>3.2095076391059223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38375.105520833335</v>
      </c>
      <c r="E53" s="133">
        <v>3989778.95</v>
      </c>
      <c r="F53" s="133">
        <v>3.239375374546013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38375.11466435185</v>
      </c>
      <c r="E54" s="15">
        <f>'raw data'!E54</f>
        <v>61694.0821116368</v>
      </c>
      <c r="F54" s="31">
        <f>'raw data'!F54</f>
        <v>1.9781507175391964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1309D83R1(98-107)</v>
      </c>
      <c r="D55" s="81">
        <f>'raw data'!D55</f>
        <v>38375.12380787037</v>
      </c>
      <c r="E55" s="15">
        <f>'raw data'!E55</f>
        <v>4044984.642475128</v>
      </c>
      <c r="F55" s="31">
        <f>'raw data'!F55</f>
        <v>5.865421259373045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1309D83R2(32-42)</v>
      </c>
      <c r="D56" s="81">
        <f>'raw data'!D56</f>
        <v>38375.13295138889</v>
      </c>
      <c r="E56" s="15">
        <f>'raw data'!E56</f>
        <v>3719957.1430562334</v>
      </c>
      <c r="F56" s="31">
        <f>'raw data'!F56</f>
        <v>3.7079520069731973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1309D80R2(104-114)(II)</v>
      </c>
      <c r="D57" s="81">
        <f>'raw data'!D57</f>
        <v>38375.142060185186</v>
      </c>
      <c r="E57" s="15">
        <f>'raw data'!E57</f>
        <v>4202509.132572174</v>
      </c>
      <c r="F57" s="31">
        <f>'raw data'!F57</f>
        <v>2.2088366808187043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38375.1512037037</v>
      </c>
      <c r="E58" s="15">
        <f>'raw data'!E58</f>
        <v>3973891.133730571</v>
      </c>
      <c r="F58" s="31">
        <f>'raw data'!F58</f>
        <v>2.0783936348638323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38375.16032407407</v>
      </c>
      <c r="E59" s="15">
        <f>'raw data'!E59</f>
        <v>4744297.36222585</v>
      </c>
      <c r="F59" s="31">
        <f>'raw data'!F59</f>
        <v>1.78088946945791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1309D84R3(55-64)</v>
      </c>
      <c r="D60" s="81">
        <f>'raw data'!D60</f>
        <v>38375.16943287037</v>
      </c>
      <c r="E60" s="15">
        <f>'raw data'!E60</f>
        <v>4813739.346895854</v>
      </c>
      <c r="F60" s="31">
        <f>'raw data'!F60</f>
        <v>1.3910964809516588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1309D85R2(115-124)</v>
      </c>
      <c r="D61" s="81">
        <f>'raw data'!D61</f>
        <v>38375.17855324074</v>
      </c>
      <c r="E61" s="15">
        <f>'raw data'!E61</f>
        <v>4001351.988258362</v>
      </c>
      <c r="F61" s="31">
        <f>'raw data'!F61</f>
        <v>0.6411657633156185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38375.18767361111</v>
      </c>
      <c r="E62" s="15">
        <f>'raw data'!E62</f>
        <v>4313768.5554669695</v>
      </c>
      <c r="F62" s="31">
        <f>'raw data'!F62</f>
        <v>4.000237663453053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38375.196805555555</v>
      </c>
      <c r="E63" s="15">
        <f>'raw data'!E63</f>
        <v>4185029.6814956665</v>
      </c>
      <c r="F63" s="31">
        <f>'raw data'!F63</f>
        <v>4.868196513037908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1309D86R3(102-110)</v>
      </c>
      <c r="D64" s="81">
        <f>'raw data'!D64</f>
        <v>38375.20590277778</v>
      </c>
      <c r="E64" s="15">
        <f>'raw data'!E64</f>
        <v>4174094.825504303</v>
      </c>
      <c r="F64" s="31">
        <f>'raw data'!F64</f>
        <v>2.8304245581818144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38375.21502314815</v>
      </c>
      <c r="E65" s="15">
        <f>'raw data'!E65</f>
        <v>228372.76786835986</v>
      </c>
      <c r="F65" s="31">
        <f>'raw data'!F65</f>
        <v>2.6163403169011024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1309D87R2(80-93)</v>
      </c>
      <c r="D66" s="81">
        <f>'raw data'!D66</f>
        <v>38375.224131944444</v>
      </c>
      <c r="E66" s="15">
        <f>'raw data'!E66</f>
        <v>4197008.273551941</v>
      </c>
      <c r="F66" s="31">
        <f>'raw data'!F66</f>
        <v>3.6317523195733514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1309D88R4(30-40)</v>
      </c>
      <c r="D67" s="81">
        <f>'raw data'!D67</f>
        <v>38375.233252314814</v>
      </c>
      <c r="E67" s="15">
        <f>'raw data'!E67</f>
        <v>4624921.076738994</v>
      </c>
      <c r="F67" s="31">
        <f>'raw data'!F67</f>
        <v>2.2918665350659273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38375.24236111111</v>
      </c>
      <c r="E68" s="15">
        <f>'raw data'!E68</f>
        <v>4233614.917476654</v>
      </c>
      <c r="F68" s="31">
        <f>'raw data'!F68</f>
        <v>6.6200249294132165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38375.251493055555</v>
      </c>
      <c r="E69" s="133">
        <v>2288355.49</v>
      </c>
      <c r="F69" s="133">
        <v>1.2038965037844425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38375.260625</v>
      </c>
      <c r="E70" s="15">
        <f>'raw data'!E70</f>
        <v>18893.08627764384</v>
      </c>
      <c r="F70" s="31">
        <f>'raw data'!F70</f>
        <v>1.0487409547339137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38375.269733796296</v>
      </c>
      <c r="E71" s="15">
        <f>'raw data'!E71</f>
        <v>65053.41044640541</v>
      </c>
      <c r="F71" s="31">
        <f>'raw data'!F71</f>
        <v>3.66783598214819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38375.27884259259</v>
      </c>
      <c r="E72" s="15">
        <f>'raw data'!E72</f>
        <v>4399456.754473369</v>
      </c>
      <c r="F72" s="31">
        <f>'raw data'!F72</f>
        <v>1.9987974928037553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38375.287939814814</v>
      </c>
      <c r="E73" s="133">
        <v>4371382.295</v>
      </c>
      <c r="F73" s="133">
        <v>0.7251940462709352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38375.002650462964</v>
      </c>
      <c r="E81" s="133">
        <v>4653095.635</v>
      </c>
      <c r="F81" s="133">
        <v>1.087683396827294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38375.011782407404</v>
      </c>
      <c r="E82" s="15">
        <f>'raw data'!E82</f>
        <v>21113.70409679774</v>
      </c>
      <c r="F82" s="31">
        <f>'raw data'!F82</f>
        <v>10.020839666974656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38375.02091435185</v>
      </c>
      <c r="E83" s="15">
        <f>'raw data'!E83</f>
        <v>4279368.853885586</v>
      </c>
      <c r="F83" s="31">
        <f>'raw data'!F83</f>
        <v>3.409455892343792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38375.03003472222</v>
      </c>
      <c r="E84" s="15">
        <f>'raw data'!E84</f>
        <v>4698520.293002863</v>
      </c>
      <c r="F84" s="31">
        <f>'raw data'!F84</f>
        <v>1.6868530738800698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38375.03917824074</v>
      </c>
      <c r="E85" s="15">
        <f>'raw data'!E85</f>
        <v>3090908.5661583976</v>
      </c>
      <c r="F85" s="31">
        <f>'raw data'!F85</f>
        <v>2.3990292421486106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1309D80R2(18-28)</v>
      </c>
      <c r="D86" s="81">
        <f>'raw data'!D86</f>
        <v>38375.048310185186</v>
      </c>
      <c r="E86" s="15">
        <f>'raw data'!E86</f>
        <v>2184124.303190649</v>
      </c>
      <c r="F86" s="31">
        <f>'raw data'!F86</f>
        <v>2.3968145599296964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38375.0574537037</v>
      </c>
      <c r="E87" s="15">
        <f>'raw data'!E87</f>
        <v>4619891.650889618</v>
      </c>
      <c r="F87" s="31">
        <f>'raw data'!F87</f>
        <v>2.682807270506036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1309D80R2(104-114)</v>
      </c>
      <c r="D88" s="81">
        <f>'raw data'!D88</f>
        <v>38375.06658564815</v>
      </c>
      <c r="E88" s="15">
        <f>'raw data'!E88</f>
        <v>2337952.6321239662</v>
      </c>
      <c r="F88" s="31">
        <f>'raw data'!F88</f>
        <v>1.7042418812984907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1309D81R3(33-43)</v>
      </c>
      <c r="D89" s="81">
        <f>'raw data'!D89</f>
        <v>38375.07571759259</v>
      </c>
      <c r="E89" s="15">
        <f>'raw data'!E89</f>
        <v>2184746.9537801263</v>
      </c>
      <c r="F89" s="31">
        <f>'raw data'!F89</f>
        <v>0.7004405474246105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1309D82R2(102-111)</v>
      </c>
      <c r="D90" s="81">
        <f>'raw data'!D90</f>
        <v>38375.08484953704</v>
      </c>
      <c r="E90" s="15">
        <f>'raw data'!E90</f>
        <v>2794398.4820358325</v>
      </c>
      <c r="F90" s="31">
        <f>'raw data'!F90</f>
        <v>3.540950051554609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38375.09396990741</v>
      </c>
      <c r="E91" s="15">
        <f>'raw data'!E91</f>
        <v>2468602.098507775</v>
      </c>
      <c r="F91" s="31">
        <f>'raw data'!F91</f>
        <v>2.0533308548405413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38375.103101851855</v>
      </c>
      <c r="E92" s="133">
        <v>4581444.91</v>
      </c>
      <c r="F92" s="133">
        <v>1.7807198611021835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38375.11224537037</v>
      </c>
      <c r="E93" s="133">
        <v>3215210.07</v>
      </c>
      <c r="F93" s="133">
        <v>2.9823036788350565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1309D83R1(98-107)</v>
      </c>
      <c r="D94" s="81">
        <f>'raw data'!D94</f>
        <v>38375.12137731481</v>
      </c>
      <c r="E94" s="15">
        <f>'raw data'!E94</f>
        <v>2418414.339791693</v>
      </c>
      <c r="F94" s="31">
        <f>'raw data'!F94</f>
        <v>2.0461000719690356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1309D83R2(32-42)</v>
      </c>
      <c r="D95" s="81">
        <f>'raw data'!D95</f>
        <v>38375.130532407406</v>
      </c>
      <c r="E95" s="15">
        <f>'raw data'!E95</f>
        <v>2599121.275537138</v>
      </c>
      <c r="F95" s="31">
        <f>'raw data'!F95</f>
        <v>5.934381850559009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1309D80R2(104-114)(II)</v>
      </c>
      <c r="D96" s="81">
        <f>'raw data'!D96</f>
        <v>38375.13964120371</v>
      </c>
      <c r="E96" s="15">
        <f>'raw data'!E96</f>
        <v>2485144.2760930564</v>
      </c>
      <c r="F96" s="31">
        <f>'raw data'!F96</f>
        <v>1.418373725715076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38375.14879629629</v>
      </c>
      <c r="E97" s="15">
        <f>'raw data'!E97</f>
        <v>4635961.937877822</v>
      </c>
      <c r="F97" s="31">
        <f>'raw data'!F97</f>
        <v>3.1278358229226377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38375.15791666666</v>
      </c>
      <c r="E98" s="15">
        <f>'raw data'!E98</f>
        <v>4260706.025336756</v>
      </c>
      <c r="F98" s="31">
        <f>'raw data'!F98</f>
        <v>3.1332192875643385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1309D84R3(55-64)</v>
      </c>
      <c r="D99" s="81">
        <f>'raw data'!D99</f>
        <v>38375.167025462964</v>
      </c>
      <c r="E99" s="15">
        <f>'raw data'!E99</f>
        <v>2421924.3103355505</v>
      </c>
      <c r="F99" s="31">
        <f>'raw data'!F99</f>
        <v>4.240136936948008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1309D85R2(115-124)</v>
      </c>
      <c r="D100" s="81">
        <f>'raw data'!D100</f>
        <v>38375.176145833335</v>
      </c>
      <c r="E100" s="15">
        <f>'raw data'!E100</f>
        <v>2816741.4343319517</v>
      </c>
      <c r="F100" s="31">
        <f>'raw data'!F100</f>
        <v>2.455460089279682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38375.18525462963</v>
      </c>
      <c r="E101" s="15">
        <f>'raw data'!E101</f>
        <v>5834696.568842108</v>
      </c>
      <c r="F101" s="31">
        <f>'raw data'!F101</f>
        <v>2.8091871009734506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38375.194386574076</v>
      </c>
      <c r="E102" s="15">
        <f>'raw data'!E102</f>
        <v>4836478.285700789</v>
      </c>
      <c r="F102" s="31">
        <f>'raw data'!F102</f>
        <v>5.332171696384669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1309D86R3(102-110)</v>
      </c>
      <c r="D103" s="81">
        <f>'raw data'!D103</f>
        <v>38375.20350694445</v>
      </c>
      <c r="E103" s="15">
        <f>'raw data'!E103</f>
        <v>2848023.8906344534</v>
      </c>
      <c r="F103" s="31">
        <f>'raw data'!F103</f>
        <v>3.4424277552740885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38375.21261574074</v>
      </c>
      <c r="E104" s="15">
        <f>'raw data'!E104</f>
        <v>3337939.972201684</v>
      </c>
      <c r="F104" s="31">
        <f>'raw data'!F104</f>
        <v>3.1286345241848244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1309D87R2(80-93)</v>
      </c>
      <c r="D105" s="81">
        <f>'raw data'!D105</f>
        <v>38375.221724537034</v>
      </c>
      <c r="E105" s="133">
        <v>5630074.9350000005</v>
      </c>
      <c r="F105" s="133">
        <v>3.5824842073460115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1309D88R4(30-40)</v>
      </c>
      <c r="D106" s="81">
        <f>'raw data'!D106</f>
        <v>38375.230844907404</v>
      </c>
      <c r="E106" s="15">
        <f>'raw data'!E106</f>
        <v>2368752.4387709107</v>
      </c>
      <c r="F106" s="31">
        <f>'raw data'!F106</f>
        <v>2.5616337743048065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38375.239953703705</v>
      </c>
      <c r="E107" s="15">
        <f>'raw data'!E107</f>
        <v>4838773.453382524</v>
      </c>
      <c r="F107" s="31">
        <f>'raw data'!F107</f>
        <v>1.1639598761809737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38375.249074074076</v>
      </c>
      <c r="E108" s="15">
        <f>'raw data'!E108</f>
        <v>2481618.363544644</v>
      </c>
      <c r="F108" s="31">
        <f>'raw data'!F108</f>
        <v>2.716245620210011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38375.258206018516</v>
      </c>
      <c r="E109" s="15">
        <f>'raw data'!E109</f>
        <v>19498.31705314623</v>
      </c>
      <c r="F109" s="31">
        <f>'raw data'!F109</f>
        <v>5.1633986331858965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38375.26732638889</v>
      </c>
      <c r="E110" s="15">
        <f>'raw data'!E110</f>
        <v>3224814.493992738</v>
      </c>
      <c r="F110" s="31">
        <f>'raw data'!F110</f>
        <v>2.5868297856772773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38375.27642361111</v>
      </c>
      <c r="E111" s="15">
        <f>'raw data'!E111</f>
        <v>6091836.292830548</v>
      </c>
      <c r="F111" s="31">
        <f>'raw data'!F111</f>
        <v>3.0298678923315516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38375.285532407404</v>
      </c>
      <c r="E112" s="133">
        <v>4772738.46</v>
      </c>
      <c r="F112" s="133">
        <v>0.18118511505079826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38375.00682870371</v>
      </c>
      <c r="E120" s="15">
        <f>'raw data'!E120</f>
        <v>24131.6696209101</v>
      </c>
      <c r="F120" s="31">
        <f>'raw data'!F120</f>
        <v>1.197701005611529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38375.01597222222</v>
      </c>
      <c r="E121" s="15">
        <f>'raw data'!E121</f>
        <v>99.03609101845149</v>
      </c>
      <c r="F121" s="31">
        <f>'raw data'!F121</f>
        <v>15.16045799926464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38375.025092592594</v>
      </c>
      <c r="E122" s="15">
        <f>'raw data'!E122</f>
        <v>1202.889383232586</v>
      </c>
      <c r="F122" s="31">
        <f>'raw data'!F122</f>
        <v>2.23309925961026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38375.03423611111</v>
      </c>
      <c r="E123" s="15">
        <f>'raw data'!E123</f>
        <v>24501.1316549368</v>
      </c>
      <c r="F123" s="31">
        <f>'raw data'!F123</f>
        <v>0.7236540535402556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38375.04336805556</v>
      </c>
      <c r="E124" s="15">
        <f>'raw data'!E124</f>
        <v>318.2211900531579</v>
      </c>
      <c r="F124" s="31">
        <f>'raw data'!F124</f>
        <v>8.424925425032894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1309D80R2(18-28)</v>
      </c>
      <c r="D125" s="81">
        <f>'raw data'!D125</f>
        <v>38375.0525</v>
      </c>
      <c r="E125" s="15">
        <f>'raw data'!E125</f>
        <v>3769.3154829264154</v>
      </c>
      <c r="F125" s="31">
        <f>'raw data'!F125</f>
        <v>2.7078863915139424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38375.061631944445</v>
      </c>
      <c r="E126" s="15">
        <f>'raw data'!E126</f>
        <v>24637.70239778673</v>
      </c>
      <c r="F126" s="31">
        <f>'raw data'!F126</f>
        <v>4.807661163477471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1309D80R2(104-114)</v>
      </c>
      <c r="D127" s="81">
        <f>'raw data'!D127</f>
        <v>38375.07078703704</v>
      </c>
      <c r="E127" s="15">
        <f>'raw data'!E127</f>
        <v>2518.655970599945</v>
      </c>
      <c r="F127" s="31">
        <f>'raw data'!F127</f>
        <v>4.556695095187213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1309D81R3(33-43)</v>
      </c>
      <c r="D128" s="81">
        <f>'raw data'!D128</f>
        <v>38375.07990740741</v>
      </c>
      <c r="E128" s="15">
        <f>'raw data'!E128</f>
        <v>972.6067200945598</v>
      </c>
      <c r="F128" s="31">
        <f>'raw data'!F128</f>
        <v>0.8202949323930152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1309D82R2(102-111)</v>
      </c>
      <c r="D129" s="81">
        <f>'raw data'!D129</f>
        <v>38375.08902777778</v>
      </c>
      <c r="E129" s="133">
        <v>625.06</v>
      </c>
      <c r="F129" s="133">
        <v>2.626790941534642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38375.09815972222</v>
      </c>
      <c r="E130" s="15">
        <f>'raw data'!E130</f>
        <v>68084.09200173858</v>
      </c>
      <c r="F130" s="31">
        <f>'raw data'!F130</f>
        <v>1.434402930056387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38375.107303240744</v>
      </c>
      <c r="E131" s="15">
        <f>'raw data'!E131</f>
        <v>25565.71282857739</v>
      </c>
      <c r="F131" s="31">
        <f>'raw data'!F131</f>
        <v>0.8790925537395208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38375.116435185184</v>
      </c>
      <c r="E132" s="15">
        <f>'raw data'!E132</f>
        <v>162.36520942568598</v>
      </c>
      <c r="F132" s="31">
        <f>'raw data'!F132</f>
        <v>10.576610430689975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1309D83R1(98-107)</v>
      </c>
      <c r="D133" s="81">
        <f>'raw data'!D133</f>
        <v>38375.1255787037</v>
      </c>
      <c r="E133" s="15">
        <f>'raw data'!E133</f>
        <v>1955.4217559642939</v>
      </c>
      <c r="F133" s="31">
        <f>'raw data'!F133</f>
        <v>4.172845742507613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1309D83R2(32-42)</v>
      </c>
      <c r="D134" s="81">
        <f>'raw data'!D134</f>
        <v>38375.13471064815</v>
      </c>
      <c r="E134" s="15">
        <f>'raw data'!E134</f>
        <v>2094.3849564383445</v>
      </c>
      <c r="F134" s="31">
        <f>'raw data'!F134</f>
        <v>1.7837199105207118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1309D80R2(104-114)(II)</v>
      </c>
      <c r="D135" s="81">
        <f>'raw data'!D135</f>
        <v>38375.143842592595</v>
      </c>
      <c r="E135" s="15">
        <f>'raw data'!E135</f>
        <v>2715.4227394709683</v>
      </c>
      <c r="F135" s="31">
        <f>'raw data'!F135</f>
        <v>2.9777640047480025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38375.152974537035</v>
      </c>
      <c r="E136" s="15">
        <f>'raw data'!E136</f>
        <v>26107.434548600795</v>
      </c>
      <c r="F136" s="31">
        <f>'raw data'!F136</f>
        <v>4.26269403982872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38375.162094907406</v>
      </c>
      <c r="E137" s="15">
        <f>'raw data'!E137</f>
        <v>1184.756969680619</v>
      </c>
      <c r="F137" s="31">
        <f>'raw data'!F137</f>
        <v>2.091929248942882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1309D84R3(55-64)</v>
      </c>
      <c r="D138" s="81">
        <f>'raw data'!D138</f>
        <v>38375.171215277776</v>
      </c>
      <c r="E138" s="133">
        <v>1494.455</v>
      </c>
      <c r="F138" s="133">
        <v>4.655358388238151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1309D85R2(115-124)</v>
      </c>
      <c r="D139" s="81">
        <f>'raw data'!D139</f>
        <v>38375.18032407408</v>
      </c>
      <c r="E139" s="15">
        <f>'raw data'!E139</f>
        <v>1631.6084882303317</v>
      </c>
      <c r="F139" s="31">
        <f>'raw data'!F139</f>
        <v>1.8899378238095403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38375.18945601852</v>
      </c>
      <c r="E140" s="15">
        <f>'raw data'!E140</f>
        <v>11429.017202443949</v>
      </c>
      <c r="F140" s="31">
        <f>'raw data'!F140</f>
        <v>1.5472230800539888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38375.19856481482</v>
      </c>
      <c r="E141" s="15">
        <f>'raw data'!E141</f>
        <v>26166.748929918795</v>
      </c>
      <c r="F141" s="31">
        <f>'raw data'!F141</f>
        <v>1.729416285180482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1309D86R3(102-110)</v>
      </c>
      <c r="D142" s="81">
        <f>'raw data'!D142</f>
        <v>38375.20767361111</v>
      </c>
      <c r="E142" s="15">
        <f>'raw data'!E142</f>
        <v>2861.5385724568723</v>
      </c>
      <c r="F142" s="31">
        <f>'raw data'!F142</f>
        <v>3.2778159719143205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38375.21679398148</v>
      </c>
      <c r="E143" s="15">
        <f>'raw data'!E143</f>
        <v>402.2997564609322</v>
      </c>
      <c r="F143" s="31">
        <f>'raw data'!F143</f>
        <v>7.939975318894373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1309D87R2(80-93)</v>
      </c>
      <c r="D144" s="81">
        <f>'raw data'!D144</f>
        <v>38375.22591435185</v>
      </c>
      <c r="E144" s="133">
        <v>1726.74</v>
      </c>
      <c r="F144" s="133">
        <v>3.511086522518861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1309D88R4(30-40)</v>
      </c>
      <c r="D145" s="81">
        <f>'raw data'!D145</f>
        <v>38375.23502314815</v>
      </c>
      <c r="E145" s="133">
        <v>1000.68</v>
      </c>
      <c r="F145" s="133">
        <v>8.851200724649853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38375.24413194445</v>
      </c>
      <c r="E146" s="15">
        <f>'raw data'!E146</f>
        <v>25875.794319127042</v>
      </c>
      <c r="F146" s="31">
        <f>'raw data'!F146</f>
        <v>1.8068386787230615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38375.25326388889</v>
      </c>
      <c r="E147" s="15">
        <f>'raw data'!E147</f>
        <v>70953.64065576995</v>
      </c>
      <c r="F147" s="31">
        <f>'raw data'!F147</f>
        <v>2.9129041250101566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38375.262395833335</v>
      </c>
      <c r="E148" s="15">
        <f>'raw data'!E148</f>
        <v>155.96171457588187</v>
      </c>
      <c r="F148" s="31">
        <f>'raw data'!F148</f>
        <v>33.23474328823413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38375.27150462963</v>
      </c>
      <c r="E149" s="133">
        <v>271.18</v>
      </c>
      <c r="F149" s="133">
        <v>1.3663395285106419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38375.280625</v>
      </c>
      <c r="E150" s="15">
        <f>'raw data'!E150</f>
        <v>11877.693871122203</v>
      </c>
      <c r="F150" s="31">
        <f>'raw data'!F150</f>
        <v>3.4588811863814244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38375.28969907408</v>
      </c>
      <c r="E151" s="15">
        <f>'raw data'!E151</f>
        <v>26452.688939357722</v>
      </c>
      <c r="F151" s="31">
        <f>'raw data'!F151</f>
        <v>2.0497593293195426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38375.00342592593</v>
      </c>
      <c r="E159" s="15">
        <f>'raw data'!E159</f>
        <v>806805.7676848923</v>
      </c>
      <c r="F159" s="31">
        <f>'raw data'!F159</f>
        <v>0.6287372764487003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38375.01256944444</v>
      </c>
      <c r="E160" s="15">
        <f>'raw data'!E160</f>
        <v>362.0747262209461</v>
      </c>
      <c r="F160" s="31">
        <f>'raw data'!F160</f>
        <v>9.149869177452901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38375.02170138889</v>
      </c>
      <c r="E161" s="15">
        <f>'raw data'!E161</f>
        <v>1031606.8885860954</v>
      </c>
      <c r="F161" s="31">
        <f>'raw data'!F161</f>
        <v>1.508661584531822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38375.030810185184</v>
      </c>
      <c r="E162" s="133">
        <v>791371.61</v>
      </c>
      <c r="F162" s="133">
        <v>5.350938838995423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38375.03996527778</v>
      </c>
      <c r="E163" s="15">
        <f>'raw data'!E163</f>
        <v>4829836.729962473</v>
      </c>
      <c r="F163" s="31">
        <f>'raw data'!F163</f>
        <v>3.283649751879467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1309D80R2(18-28)</v>
      </c>
      <c r="D164" s="81">
        <f>'raw data'!D164</f>
        <v>38375.049097222225</v>
      </c>
      <c r="E164" s="15">
        <f>'raw data'!E164</f>
        <v>1966915.9035225145</v>
      </c>
      <c r="F164" s="31">
        <f>'raw data'!F164</f>
        <v>2.479812820816025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38375.058229166665</v>
      </c>
      <c r="E165" s="15">
        <f>'raw data'!E165</f>
        <v>787203.0386718069</v>
      </c>
      <c r="F165" s="31">
        <f>'raw data'!F165</f>
        <v>1.2795410097966875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1309D80R2(104-114)</v>
      </c>
      <c r="D166" s="81">
        <f>'raw data'!D166</f>
        <v>38375.06737268518</v>
      </c>
      <c r="E166" s="133">
        <v>2110820.045</v>
      </c>
      <c r="F166" s="133">
        <v>2.653695831042544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1309D81R3(33-43)</v>
      </c>
      <c r="D167" s="81">
        <f>'raw data'!D167</f>
        <v>38375.07650462963</v>
      </c>
      <c r="E167" s="15">
        <f>'raw data'!E167</f>
        <v>1241258.0582330904</v>
      </c>
      <c r="F167" s="31">
        <f>'raw data'!F167</f>
        <v>1.5297927689853048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1309D82R2(102-111)</v>
      </c>
      <c r="D168" s="81">
        <f>'raw data'!D168</f>
        <v>38375.08563657408</v>
      </c>
      <c r="E168" s="15">
        <f>'raw data'!E168</f>
        <v>2225707.8766290606</v>
      </c>
      <c r="F168" s="31">
        <f>'raw data'!F168</f>
        <v>1.4404700190201047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38375.09475694445</v>
      </c>
      <c r="E169" s="15">
        <f>'raw data'!E169</f>
        <v>395096.51526872476</v>
      </c>
      <c r="F169" s="31">
        <f>'raw data'!F169</f>
        <v>2.320759979000755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38375.10388888889</v>
      </c>
      <c r="E170" s="15">
        <f>'raw data'!E170</f>
        <v>805198.4305784212</v>
      </c>
      <c r="F170" s="31">
        <f>'raw data'!F170</f>
        <v>1.1889545637880976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38375.113020833334</v>
      </c>
      <c r="E171" s="15">
        <f>'raw data'!E171</f>
        <v>5141263.667661673</v>
      </c>
      <c r="F171" s="31">
        <f>'raw data'!F171</f>
        <v>3.0514528778401346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1309D83R1(98-107)</v>
      </c>
      <c r="D172" s="81">
        <f>'raw data'!D172</f>
        <v>38375.12216435185</v>
      </c>
      <c r="E172" s="133">
        <v>2125081.935</v>
      </c>
      <c r="F172" s="133">
        <v>4.139460113465858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1309D83R2(32-42)</v>
      </c>
      <c r="D173" s="81">
        <f>'raw data'!D173</f>
        <v>38375.131319444445</v>
      </c>
      <c r="E173" s="15">
        <f>'raw data'!E173</f>
        <v>2369909.435644806</v>
      </c>
      <c r="F173" s="31">
        <f>'raw data'!F173</f>
        <v>2.2713333981532897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1309D80R2(104-114)(II)</v>
      </c>
      <c r="D174" s="81">
        <f>'raw data'!D174</f>
        <v>38375.14042824074</v>
      </c>
      <c r="E174" s="15">
        <f>'raw data'!E174</f>
        <v>2124765.902725238</v>
      </c>
      <c r="F174" s="31">
        <f>'raw data'!F174</f>
        <v>2.9859425200855596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38375.14957175926</v>
      </c>
      <c r="E175" s="15">
        <f>'raw data'!E175</f>
        <v>798918.7834013877</v>
      </c>
      <c r="F175" s="31">
        <f>'raw data'!F175</f>
        <v>0.9676881033206018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38375.1587037037</v>
      </c>
      <c r="E176" s="15">
        <f>'raw data'!E176</f>
        <v>1070540.868148688</v>
      </c>
      <c r="F176" s="31">
        <f>'raw data'!F176</f>
        <v>1.732425322785657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1309D84R3(55-64)</v>
      </c>
      <c r="D177" s="81">
        <f>'raw data'!D177</f>
        <v>38375.1678125</v>
      </c>
      <c r="E177" s="15">
        <f>'raw data'!E177</f>
        <v>1195992.171287726</v>
      </c>
      <c r="F177" s="31">
        <f>'raw data'!F177</f>
        <v>0.9631860752749312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1309D85R2(115-124)</v>
      </c>
      <c r="D178" s="81">
        <f>'raw data'!D178</f>
        <v>38375.176932870374</v>
      </c>
      <c r="E178" s="15">
        <f>'raw data'!E178</f>
        <v>2160103.6856080387</v>
      </c>
      <c r="F178" s="31">
        <f>'raw data'!F178</f>
        <v>1.2761726355841565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38375.18604166667</v>
      </c>
      <c r="E179" s="15">
        <f>'raw data'!E179</f>
        <v>897816.6644415873</v>
      </c>
      <c r="F179" s="31">
        <f>'raw data'!F179</f>
        <v>4.299559392596017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38375.19517361111</v>
      </c>
      <c r="E180" s="15">
        <f>'raw data'!E180</f>
        <v>804994.4565114778</v>
      </c>
      <c r="F180" s="31">
        <f>'raw data'!F180</f>
        <v>4.5853578928321355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1309D86R3(102-110)</v>
      </c>
      <c r="D181" s="81">
        <f>'raw data'!D181</f>
        <v>38375.20428240741</v>
      </c>
      <c r="E181" s="15">
        <f>'raw data'!E181</f>
        <v>1483897.6412231827</v>
      </c>
      <c r="F181" s="31">
        <f>'raw data'!F181</f>
        <v>1.3348714269838267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38375.21340277778</v>
      </c>
      <c r="E182" s="15">
        <f>'raw data'!E182</f>
        <v>4984370.075514888</v>
      </c>
      <c r="F182" s="31">
        <f>'raw data'!F182</f>
        <v>3.5510878414260247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1309D87R2(80-93)</v>
      </c>
      <c r="D183" s="81">
        <f>'raw data'!D183</f>
        <v>38375.22251157407</v>
      </c>
      <c r="E183" s="15">
        <f>'raw data'!E183</f>
        <v>796642.5681819886</v>
      </c>
      <c r="F183" s="31">
        <f>'raw data'!F183</f>
        <v>3.0561123690502088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1309D88R4(30-40)</v>
      </c>
      <c r="D184" s="81">
        <f>'raw data'!D184</f>
        <v>38375.23163194444</v>
      </c>
      <c r="E184" s="15">
        <f>'raw data'!E184</f>
        <v>2050533.2825840549</v>
      </c>
      <c r="F184" s="31">
        <f>'raw data'!F184</f>
        <v>2.49398501123009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38375.24072916667</v>
      </c>
      <c r="E185" s="15">
        <f>'raw data'!E185</f>
        <v>822426.7884259106</v>
      </c>
      <c r="F185" s="31">
        <f>'raw data'!F185</f>
        <v>4.685392583998254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38375.24986111111</v>
      </c>
      <c r="E186" s="15">
        <f>'raw data'!E186</f>
        <v>419388.1412294746</v>
      </c>
      <c r="F186" s="31">
        <f>'raw data'!F186</f>
        <v>3.786730076769885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38375.258993055555</v>
      </c>
      <c r="E187" s="15">
        <f>'raw data'!E187</f>
        <v>216.51221205251883</v>
      </c>
      <c r="F187" s="31">
        <f>'raw data'!F187</f>
        <v>2.094342251908012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38375.268113425926</v>
      </c>
      <c r="E188" s="15">
        <f>'raw data'!E188</f>
        <v>5536404.415480333</v>
      </c>
      <c r="F188" s="31">
        <f>'raw data'!F188</f>
        <v>1.2588373096966388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38375.27721064815</v>
      </c>
      <c r="E189" s="15">
        <f>'raw data'!E189</f>
        <v>893396.2584110692</v>
      </c>
      <c r="F189" s="31">
        <f>'raw data'!F189</f>
        <v>1.5765556665678448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38375.28631944444</v>
      </c>
      <c r="E190" s="15">
        <f>'raw data'!E190</f>
        <v>822892.4505166262</v>
      </c>
      <c r="F190" s="31">
        <f>'raw data'!F190</f>
        <v>2.2035220263186197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38375.001863425925</v>
      </c>
      <c r="E198" s="15">
        <f>'raw data'!E198</f>
        <v>442816.57706260437</v>
      </c>
      <c r="F198" s="31">
        <f>'raw data'!F198</f>
        <v>0.5258171513209374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38375.01099537037</v>
      </c>
      <c r="E199" s="15">
        <f>'raw data'!E199</f>
        <v>22216.93000920862</v>
      </c>
      <c r="F199" s="31">
        <f>'raw data'!F199</f>
        <v>0.867077056942073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38375.02013888889</v>
      </c>
      <c r="E200" s="15">
        <f>'raw data'!E200</f>
        <v>448883.3182703679</v>
      </c>
      <c r="F200" s="31">
        <f>'raw data'!F200</f>
        <v>1.1410362974171702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38375.02925925926</v>
      </c>
      <c r="E201" s="133">
        <v>431442.07499999995</v>
      </c>
      <c r="F201" s="133">
        <v>7.069691513739202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38375.03839120371</v>
      </c>
      <c r="E202" s="15">
        <f>'raw data'!E202</f>
        <v>311064.6091957067</v>
      </c>
      <c r="F202" s="31">
        <f>'raw data'!F202</f>
        <v>2.0625098832132567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1309D80R2(18-28)</v>
      </c>
      <c r="D203" s="81">
        <f>'raw data'!D203</f>
        <v>38375.047534722224</v>
      </c>
      <c r="E203" s="15">
        <f>'raw data'!E203</f>
        <v>253596.5910706495</v>
      </c>
      <c r="F203" s="31">
        <f>'raw data'!F203</f>
        <v>4.589479955377085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38375.056666666664</v>
      </c>
      <c r="E204" s="15">
        <f>'raw data'!E204</f>
        <v>436676.0413573608</v>
      </c>
      <c r="F204" s="31">
        <f>'raw data'!F204</f>
        <v>4.0396444849928566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1309D80R2(104-114)</v>
      </c>
      <c r="D205" s="81">
        <f>'raw data'!D205</f>
        <v>38375.06579861111</v>
      </c>
      <c r="E205" s="133">
        <v>287766.245</v>
      </c>
      <c r="F205" s="133">
        <v>0.9263571089110393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1309D81R3(33-43)</v>
      </c>
      <c r="D206" s="81">
        <f>'raw data'!D206</f>
        <v>38375.07494212963</v>
      </c>
      <c r="E206" s="15">
        <f>'raw data'!E206</f>
        <v>305163.6870859514</v>
      </c>
      <c r="F206" s="31">
        <f>'raw data'!F206</f>
        <v>2.4759872717896685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1309D82R2(102-111)</v>
      </c>
      <c r="D207" s="81">
        <f>'raw data'!D207</f>
        <v>38375.084074074075</v>
      </c>
      <c r="E207" s="15">
        <f>'raw data'!E207</f>
        <v>331813.078432401</v>
      </c>
      <c r="F207" s="31">
        <f>'raw data'!F207</f>
        <v>1.8477702920113679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38375.093194444446</v>
      </c>
      <c r="E208" s="15">
        <f>'raw data'!E208</f>
        <v>273130.36914475757</v>
      </c>
      <c r="F208" s="31">
        <f>'raw data'!F208</f>
        <v>1.5069006607288387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38375.102326388886</v>
      </c>
      <c r="E209" s="15">
        <f>'raw data'!E209</f>
        <v>433298.1400963465</v>
      </c>
      <c r="F209" s="31">
        <f>'raw data'!F209</f>
        <v>3.548342147800467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38375.11146990741</v>
      </c>
      <c r="E210" s="15">
        <f>'raw data'!E210</f>
        <v>306180.5604581808</v>
      </c>
      <c r="F210" s="31">
        <f>'raw data'!F210</f>
        <v>4.428274429592235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1309D83R1(98-107)</v>
      </c>
      <c r="D211" s="81">
        <f>'raw data'!D211</f>
        <v>38375.12060185185</v>
      </c>
      <c r="E211" s="15">
        <f>'raw data'!E211</f>
        <v>294111.83812014264</v>
      </c>
      <c r="F211" s="31">
        <f>'raw data'!F211</f>
        <v>2.891487873932893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1309D83R2(32-42)</v>
      </c>
      <c r="D212" s="81">
        <f>'raw data'!D212</f>
        <v>38375.129745370374</v>
      </c>
      <c r="E212" s="15">
        <f>'raw data'!E212</f>
        <v>297602.7513074875</v>
      </c>
      <c r="F212" s="31">
        <f>'raw data'!F212</f>
        <v>0.4491653940878754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1309D80R2(104-114)(II)</v>
      </c>
      <c r="D213" s="81">
        <f>'raw data'!D213</f>
        <v>38375.138865740744</v>
      </c>
      <c r="E213" s="15">
        <f>'raw data'!E213</f>
        <v>285613.60388930637</v>
      </c>
      <c r="F213" s="31">
        <f>'raw data'!F213</f>
        <v>4.05115948638206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38375.14800925926</v>
      </c>
      <c r="E214" s="15">
        <f>'raw data'!E214</f>
        <v>450864.3548491796</v>
      </c>
      <c r="F214" s="31">
        <f>'raw data'!F214</f>
        <v>0.5171913890464664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38375.1571412037</v>
      </c>
      <c r="E215" s="15">
        <f>'raw data'!E215</f>
        <v>450423.82540035003</v>
      </c>
      <c r="F215" s="31">
        <f>'raw data'!F215</f>
        <v>1.768936004217086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1309D84R3(55-64)</v>
      </c>
      <c r="D216" s="81">
        <f>'raw data'!D216</f>
        <v>38375.16625</v>
      </c>
      <c r="E216" s="15">
        <f>'raw data'!E216</f>
        <v>234717.8467450167</v>
      </c>
      <c r="F216" s="31">
        <f>'raw data'!F216</f>
        <v>0.05208075922766662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1309D85R2(115-124)</v>
      </c>
      <c r="D217" s="81">
        <f>'raw data'!D217</f>
        <v>38375.175358796296</v>
      </c>
      <c r="E217" s="15">
        <f>'raw data'!E217</f>
        <v>272634.3581110661</v>
      </c>
      <c r="F217" s="31">
        <f>'raw data'!F217</f>
        <v>1.0413621456221271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38375.184479166666</v>
      </c>
      <c r="E218" s="15">
        <f>'raw data'!E218</f>
        <v>502946.07468986267</v>
      </c>
      <c r="F218" s="31">
        <f>'raw data'!F218</f>
        <v>1.5724572792918976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38375.19361111111</v>
      </c>
      <c r="E219" s="15">
        <f>'raw data'!E219</f>
        <v>452032.8840416273</v>
      </c>
      <c r="F219" s="31">
        <f>'raw data'!F219</f>
        <v>3.0857315255830344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1309D86R3(102-110)</v>
      </c>
      <c r="D220" s="81">
        <f>'raw data'!D220</f>
        <v>38375.20271990741</v>
      </c>
      <c r="E220" s="15">
        <f>'raw data'!E220</f>
        <v>310771.6402063395</v>
      </c>
      <c r="F220" s="31">
        <f>'raw data'!F220</f>
        <v>2.692912810810463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38375.21184027778</v>
      </c>
      <c r="E221" s="15">
        <f>'raw data'!E221</f>
        <v>332214.8561916401</v>
      </c>
      <c r="F221" s="31">
        <f>'raw data'!F221</f>
        <v>1.2652742508865376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1309D87R2(80-93)</v>
      </c>
      <c r="D222" s="81">
        <f>'raw data'!D222</f>
        <v>38375.22094907407</v>
      </c>
      <c r="E222" s="15">
        <f>'raw data'!E222</f>
        <v>969144.4004656498</v>
      </c>
      <c r="F222" s="31">
        <f>'raw data'!F222</f>
        <v>2.805472061340297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1309D88R4(30-40)</v>
      </c>
      <c r="D223" s="81">
        <f>'raw data'!D223</f>
        <v>38375.23006944444</v>
      </c>
      <c r="E223" s="15">
        <f>'raw data'!E223</f>
        <v>291673.0668363546</v>
      </c>
      <c r="F223" s="31">
        <f>'raw data'!F223</f>
        <v>1.8252003552277123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38375.23917824074</v>
      </c>
      <c r="E224" s="15">
        <f>'raw data'!E224</f>
        <v>451065.7601572698</v>
      </c>
      <c r="F224" s="31">
        <f>'raw data'!F224</f>
        <v>3.3709177480817476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38375.24829861111</v>
      </c>
      <c r="E225" s="15">
        <f>'raw data'!E225</f>
        <v>286315.44660583633</v>
      </c>
      <c r="F225" s="31">
        <f>'raw data'!F225</f>
        <v>1.929895633702553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38375.25743055555</v>
      </c>
      <c r="E226" s="15">
        <f>'raw data'!E226</f>
        <v>20213.773223052423</v>
      </c>
      <c r="F226" s="31">
        <f>'raw data'!F226</f>
        <v>0.9102875934691973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38375.266550925924</v>
      </c>
      <c r="E227" s="15">
        <f>'raw data'!E227</f>
        <v>328294.38041067123</v>
      </c>
      <c r="F227" s="31">
        <f>'raw data'!F227</f>
        <v>0.21289525989853167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38375.275659722225</v>
      </c>
      <c r="E228" s="133">
        <v>516869.28500000003</v>
      </c>
      <c r="F228" s="133">
        <v>1.745729995804322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38375.28476851852</v>
      </c>
      <c r="E229" s="15">
        <f>'raw data'!E229</f>
        <v>475903.4998116493</v>
      </c>
      <c r="F229" s="31">
        <f>'raw data'!F229</f>
        <v>1.364734528039785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38375.00622685185</v>
      </c>
      <c r="E237" s="15">
        <f>'raw data'!E237</f>
        <v>462692.48846737423</v>
      </c>
      <c r="F237" s="31">
        <f>'raw data'!F237</f>
        <v>1.4812548041081581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38375.0153587963</v>
      </c>
      <c r="E238" s="15">
        <f>'raw data'!E238</f>
        <v>2769.4819691106677</v>
      </c>
      <c r="F238" s="31">
        <f>'raw data'!F238</f>
        <v>4.660558065474928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38375.02449074074</v>
      </c>
      <c r="E239" s="15">
        <f>'raw data'!E239</f>
        <v>369867.8661060345</v>
      </c>
      <c r="F239" s="31">
        <f>'raw data'!F239</f>
        <v>1.9285134218164603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38375.03362268519</v>
      </c>
      <c r="E240" s="15">
        <f>'raw data'!E240</f>
        <v>473268.2631438585</v>
      </c>
      <c r="F240" s="31">
        <f>'raw data'!F240</f>
        <v>3.3683477179727292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38375.042766203704</v>
      </c>
      <c r="E241" s="15">
        <f>'raw data'!E241</f>
        <v>7635.888052552627</v>
      </c>
      <c r="F241" s="31">
        <f>'raw data'!F241</f>
        <v>0.8219927215577697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1309D80R2(18-28)</v>
      </c>
      <c r="D242" s="81">
        <f>'raw data'!D242</f>
        <v>38375.05189814815</v>
      </c>
      <c r="E242" s="15">
        <f>'raw data'!E242</f>
        <v>192419.47878837585</v>
      </c>
      <c r="F242" s="31">
        <f>'raw data'!F242</f>
        <v>1.4854354733532384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38375.06103009259</v>
      </c>
      <c r="E243" s="15">
        <f>'raw data'!E243</f>
        <v>460698.8535917606</v>
      </c>
      <c r="F243" s="31">
        <f>'raw data'!F243</f>
        <v>3.930749484765372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1309D80R2(104-114)</v>
      </c>
      <c r="D244" s="81">
        <f>'raw data'!D244</f>
        <v>38375.070185185185</v>
      </c>
      <c r="E244" s="15">
        <f>'raw data'!E244</f>
        <v>156475.71401278177</v>
      </c>
      <c r="F244" s="31">
        <f>'raw data'!F244</f>
        <v>2.2751954703179074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1309D81R3(33-43)</v>
      </c>
      <c r="D245" s="81">
        <f>'raw data'!D245</f>
        <v>38375.079305555555</v>
      </c>
      <c r="E245" s="15">
        <f>'raw data'!E245</f>
        <v>362791.53001594427</v>
      </c>
      <c r="F245" s="31">
        <f>'raw data'!F245</f>
        <v>4.393500565382009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1309D82R2(102-111)</v>
      </c>
      <c r="D246" s="81">
        <f>'raw data'!D246</f>
        <v>38375.088425925926</v>
      </c>
      <c r="E246" s="15">
        <f>'raw data'!E246</f>
        <v>208158.1427058379</v>
      </c>
      <c r="F246" s="31">
        <f>'raw data'!F246</f>
        <v>3.2638253300037507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38375.09755787037</v>
      </c>
      <c r="E247" s="15">
        <f>'raw data'!E247</f>
        <v>675516.3764502208</v>
      </c>
      <c r="F247" s="31">
        <f>'raw data'!F247</f>
        <v>1.0495184293598943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38375.10670138889</v>
      </c>
      <c r="E248" s="133">
        <v>474344.16500000004</v>
      </c>
      <c r="F248" s="133">
        <v>4.8001163247034215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38375.11583333334</v>
      </c>
      <c r="E249" s="15">
        <f>'raw data'!E249</f>
        <v>4503.4668299950035</v>
      </c>
      <c r="F249" s="31">
        <f>'raw data'!F249</f>
        <v>2.292923064802186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1309D83R1(98-107)</v>
      </c>
      <c r="D250" s="81">
        <f>'raw data'!D250</f>
        <v>38375.124976851854</v>
      </c>
      <c r="E250" s="15">
        <f>'raw data'!E250</f>
        <v>114998.05644154549</v>
      </c>
      <c r="F250" s="31">
        <f>'raw data'!F250</f>
        <v>1.619438961256198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1309D83R2(32-42)</v>
      </c>
      <c r="D251" s="81">
        <f>'raw data'!D251</f>
        <v>38375.134108796294</v>
      </c>
      <c r="E251" s="15">
        <f>'raw data'!E251</f>
        <v>159033.6726925373</v>
      </c>
      <c r="F251" s="31">
        <f>'raw data'!F251</f>
        <v>3.7305439484416634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1309D80R2(104-114)(II)</v>
      </c>
      <c r="D252" s="81">
        <f>'raw data'!D252</f>
        <v>38375.14324074074</v>
      </c>
      <c r="E252" s="133">
        <v>155678.49</v>
      </c>
      <c r="F252" s="133">
        <v>2.034777637228908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38375.15237268519</v>
      </c>
      <c r="E253" s="15">
        <f>'raw data'!E253</f>
        <v>486591.2652387619</v>
      </c>
      <c r="F253" s="31">
        <f>'raw data'!F253</f>
        <v>1.9034619255953813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38375.16149305556</v>
      </c>
      <c r="E254" s="15">
        <f>'raw data'!E254</f>
        <v>397649.1531246491</v>
      </c>
      <c r="F254" s="31">
        <f>'raw data'!F254</f>
        <v>3.923168507054929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1309D84R3(55-64)</v>
      </c>
      <c r="D255" s="81">
        <f>'raw data'!D255</f>
        <v>38375.17061342593</v>
      </c>
      <c r="E255" s="15">
        <f>'raw data'!E255</f>
        <v>436673.44128608645</v>
      </c>
      <c r="F255" s="31">
        <f>'raw data'!F255</f>
        <v>0.1472578945969347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1309D85R2(115-124)</v>
      </c>
      <c r="D256" s="81">
        <f>'raw data'!D256</f>
        <v>38375.17972222222</v>
      </c>
      <c r="E256" s="15">
        <f>'raw data'!E256</f>
        <v>136786.99175453186</v>
      </c>
      <c r="F256" s="31">
        <f>'raw data'!F256</f>
        <v>3.5544753830022926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38375.18884259259</v>
      </c>
      <c r="E257" s="15">
        <f>'raw data'!E257</f>
        <v>274232.4672277781</v>
      </c>
      <c r="F257" s="31">
        <f>'raw data'!F257</f>
        <v>4.503936769026358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38375.19797453703</v>
      </c>
      <c r="E258" s="15">
        <f>'raw data'!E258</f>
        <v>504238.28369124676</v>
      </c>
      <c r="F258" s="31">
        <f>'raw data'!F258</f>
        <v>1.4686670402583395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1309D86R3(102-110)</v>
      </c>
      <c r="D259" s="81">
        <f>'raw data'!D259</f>
        <v>38375.20707175926</v>
      </c>
      <c r="E259" s="15">
        <f>'raw data'!E259</f>
        <v>297478.418643952</v>
      </c>
      <c r="F259" s="31">
        <f>'raw data'!F259</f>
        <v>2.176679401845246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38375.21619212963</v>
      </c>
      <c r="E260" s="15">
        <f>'raw data'!E260</f>
        <v>8543.63244583675</v>
      </c>
      <c r="F260" s="31">
        <f>'raw data'!F260</f>
        <v>2.7496816736535794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1309D87R2(80-93)</v>
      </c>
      <c r="D261" s="81">
        <f>'raw data'!D261</f>
        <v>38375.2253125</v>
      </c>
      <c r="E261" s="15">
        <f>'raw data'!E261</f>
        <v>557428.1433512364</v>
      </c>
      <c r="F261" s="31">
        <f>'raw data'!F261</f>
        <v>4.515073953859561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1309D88R4(30-40)</v>
      </c>
      <c r="D262" s="81">
        <f>'raw data'!D262</f>
        <v>38375.2344212963</v>
      </c>
      <c r="E262" s="15">
        <f>'raw data'!E262</f>
        <v>228995.00554855663</v>
      </c>
      <c r="F262" s="31">
        <f>'raw data'!F262</f>
        <v>2.4077159720649943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38375.24353009259</v>
      </c>
      <c r="E263" s="15">
        <f>'raw data'!E263</f>
        <v>509583.9481485691</v>
      </c>
      <c r="F263" s="31">
        <f>'raw data'!F263</f>
        <v>1.0989290619590946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38375.25266203703</v>
      </c>
      <c r="E264" s="15">
        <f>'raw data'!E264</f>
        <v>713818.9291518528</v>
      </c>
      <c r="F264" s="31">
        <f>'raw data'!F264</f>
        <v>2.5827758305635298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38375.26179398148</v>
      </c>
      <c r="E265" s="15">
        <f>'raw data'!E265</f>
        <v>3028.5649943528697</v>
      </c>
      <c r="F265" s="31">
        <f>'raw data'!F265</f>
        <v>2.485250984370437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38375.270902777775</v>
      </c>
      <c r="E266" s="15">
        <f>'raw data'!E266</f>
        <v>4871.213815857656</v>
      </c>
      <c r="F266" s="31">
        <f>'raw data'!F266</f>
        <v>2.650691900862844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38375.280011574076</v>
      </c>
      <c r="E267" s="15">
        <f>'raw data'!E267</f>
        <v>289459.3740561816</v>
      </c>
      <c r="F267" s="31">
        <f>'raw data'!F267</f>
        <v>2.4358860350928073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38375.28909722222</v>
      </c>
      <c r="E268" s="133">
        <v>528963.09</v>
      </c>
      <c r="F268" s="133">
        <v>4.033409980652778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38375.0000462963</v>
      </c>
      <c r="E276" s="15">
        <f>'raw data'!E276</f>
        <v>324.1004054254398</v>
      </c>
      <c r="F276" s="31">
        <f>'raw data'!F276</f>
        <v>7.948317344518664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38375.00917824074</v>
      </c>
      <c r="E277" s="133">
        <v>32.86</v>
      </c>
      <c r="F277" s="133">
        <v>18.549179713414603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38375.01831018519</v>
      </c>
      <c r="E278" s="15">
        <f>'raw data'!E278</f>
        <v>23.851824754010437</v>
      </c>
      <c r="F278" s="31">
        <f>'raw data'!F278</f>
        <v>44.786159223653925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38375.02743055556</v>
      </c>
      <c r="E279" s="15">
        <f>'raw data'!E279</f>
        <v>318.8925913677587</v>
      </c>
      <c r="F279" s="31">
        <f>'raw data'!F279</f>
        <v>7.542006555448652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38375.036574074074</v>
      </c>
      <c r="E280" s="15">
        <f>'raw data'!E280</f>
        <v>18.002304851203473</v>
      </c>
      <c r="F280" s="31">
        <f>'raw data'!F280</f>
        <v>17.97971367972461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1309D80R2(18-28)</v>
      </c>
      <c r="D281" s="81">
        <f>'raw data'!D281</f>
        <v>38375.04570601852</v>
      </c>
      <c r="E281" s="15">
        <f>'raw data'!E281</f>
        <v>37.11629287906369</v>
      </c>
      <c r="F281" s="31">
        <f>'raw data'!F281</f>
        <v>64.22606600194372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38375.05483796296</v>
      </c>
      <c r="E282" s="15">
        <f>'raw data'!E282</f>
        <v>323.40331267360466</v>
      </c>
      <c r="F282" s="31">
        <f>'raw data'!F282</f>
        <v>18.598355204171252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1309D80R2(104-114)</v>
      </c>
      <c r="D283" s="81">
        <f>'raw data'!D283</f>
        <v>38375.06396990741</v>
      </c>
      <c r="E283" s="15">
        <f>'raw data'!E283</f>
        <v>13.976189599771072</v>
      </c>
      <c r="F283" s="31">
        <f>'raw data'!F283</f>
        <v>185.34391327714434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1309D81R3(33-43)</v>
      </c>
      <c r="D284" s="81">
        <f>'raw data'!D284</f>
        <v>38375.073125</v>
      </c>
      <c r="E284" s="15">
        <f>'raw data'!E284</f>
        <v>19.579945804965618</v>
      </c>
      <c r="F284" s="31">
        <f>'raw data'!F284</f>
        <v>123.3869542342639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1309D82R2(102-111)</v>
      </c>
      <c r="D285" s="81">
        <f>'raw data'!D285</f>
        <v>38375.08224537037</v>
      </c>
      <c r="E285" s="15">
        <f>'raw data'!E285</f>
        <v>26.43854073398355</v>
      </c>
      <c r="F285" s="31">
        <f>'raw data'!F285</f>
        <v>142.57690712083556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38375.091365740744</v>
      </c>
      <c r="E286" s="15">
        <f>'raw data'!E286</f>
        <v>144.41761918332617</v>
      </c>
      <c r="F286" s="31">
        <f>'raw data'!F286</f>
        <v>8.312411508708962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38375.100497685184</v>
      </c>
      <c r="E287" s="15">
        <f>'raw data'!E287</f>
        <v>320.2838276501925</v>
      </c>
      <c r="F287" s="31">
        <f>'raw data'!F287</f>
        <v>11.87603169964614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38375.1096412037</v>
      </c>
      <c r="E288" s="15">
        <f>'raw data'!E288</f>
        <v>11.994488948509815</v>
      </c>
      <c r="F288" s="31">
        <f>'raw data'!F288</f>
        <v>266.70780655236956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1309D83R1(98-107)</v>
      </c>
      <c r="D289" s="81">
        <f>'raw data'!D289</f>
        <v>38375.11877314815</v>
      </c>
      <c r="E289" s="15">
        <f>'raw data'!E289</f>
        <v>5.318800395269144</v>
      </c>
      <c r="F289" s="31">
        <f>'raw data'!F289</f>
        <v>378.1423817207427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1309D83R2(32-42)</v>
      </c>
      <c r="D290" s="81">
        <f>'raw data'!D290</f>
        <v>38375.12792824074</v>
      </c>
      <c r="E290" s="15">
        <f>'raw data'!E290</f>
        <v>31.436468747439054</v>
      </c>
      <c r="F290" s="31">
        <f>'raw data'!F290</f>
        <v>57.0304573052337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1309D80R2(104-114)(II)</v>
      </c>
      <c r="D291" s="81">
        <f>'raw data'!D291</f>
        <v>38375.13704861111</v>
      </c>
      <c r="E291" s="15">
        <f>'raw data'!E291</f>
        <v>18.006791579535292</v>
      </c>
      <c r="F291" s="31">
        <f>'raw data'!F291</f>
        <v>58.1450233680905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38375.14618055556</v>
      </c>
      <c r="E292" s="15">
        <f>'raw data'!E292</f>
        <v>333.19396784303683</v>
      </c>
      <c r="F292" s="31">
        <f>'raw data'!F292</f>
        <v>7.5856660062369805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38375.1553125</v>
      </c>
      <c r="E293" s="15">
        <f>'raw data'!E293</f>
        <v>55.85653687181617</v>
      </c>
      <c r="F293" s="31">
        <f>'raw data'!F293</f>
        <v>39.39256075694859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1309D84R3(55-64)</v>
      </c>
      <c r="D294" s="81">
        <f>'raw data'!D294</f>
        <v>38375.16442129629</v>
      </c>
      <c r="E294" s="15">
        <f>'raw data'!E294</f>
        <v>25.964366877514525</v>
      </c>
      <c r="F294" s="31">
        <f>'raw data'!F294</f>
        <v>11.478990097528925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1309D85R2(115-124)</v>
      </c>
      <c r="D295" s="81">
        <f>'raw data'!D295</f>
        <v>38375.17354166666</v>
      </c>
      <c r="E295" s="15">
        <f>'raw data'!E295</f>
        <v>1.9690096949627574</v>
      </c>
      <c r="F295" s="31">
        <f>'raw data'!F295</f>
        <v>1094.7455579450666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38375.182650462964</v>
      </c>
      <c r="E296" s="15">
        <f>'raw data'!E296</f>
        <v>82.58434755138171</v>
      </c>
      <c r="F296" s="31">
        <f>'raw data'!F296</f>
        <v>37.027848733957654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38375.191782407404</v>
      </c>
      <c r="E297" s="15">
        <f>'raw data'!E297</f>
        <v>343.4365817842591</v>
      </c>
      <c r="F297" s="31">
        <f>'raw data'!F297</f>
        <v>7.5629398226016065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1309D86R3(102-110)</v>
      </c>
      <c r="D298" s="81">
        <f>'raw data'!D298</f>
        <v>38375.200891203705</v>
      </c>
      <c r="E298" s="15">
        <f>'raw data'!E298</f>
        <v>1.5709714632436362</v>
      </c>
      <c r="F298" s="31">
        <f>'raw data'!F298</f>
        <v>756.5106564356684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38375.210011574076</v>
      </c>
      <c r="E299" s="15">
        <f>'raw data'!E299</f>
        <v>25.59021993382937</v>
      </c>
      <c r="F299" s="31">
        <f>'raw data'!F299</f>
        <v>67.30285097535686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1309D87R2(80-93)</v>
      </c>
      <c r="D300" s="81">
        <f>'raw data'!D300</f>
        <v>38375.21912037037</v>
      </c>
      <c r="E300" s="15">
        <f>'raw data'!E300</f>
        <v>138.85125780004267</v>
      </c>
      <c r="F300" s="31">
        <f>'raw data'!F300</f>
        <v>6.2004767407149135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1309D88R4(30-40)</v>
      </c>
      <c r="D301" s="81">
        <f>'raw data'!D301</f>
        <v>38375.22824074074</v>
      </c>
      <c r="E301" s="15">
        <f>'raw data'!E301</f>
        <v>23.46453050801954</v>
      </c>
      <c r="F301" s="31">
        <f>'raw data'!F301</f>
        <v>133.4559615933176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38375.237349537034</v>
      </c>
      <c r="E302" s="15">
        <f>'raw data'!E302</f>
        <v>356.6180060021337</v>
      </c>
      <c r="F302" s="31">
        <f>'raw data'!F302</f>
        <v>2.488402674639089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38375.246469907404</v>
      </c>
      <c r="E303" s="176">
        <v>173.5</v>
      </c>
      <c r="F303" s="177"/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38375.25560185185</v>
      </c>
      <c r="E304" s="15">
        <f>'raw data'!E304</f>
        <v>50.24070841430951</v>
      </c>
      <c r="F304" s="31">
        <f>'raw data'!F304</f>
        <v>34.658461941833686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38375.26472222222</v>
      </c>
      <c r="E305" s="15">
        <f>'raw data'!E305</f>
        <v>-11.706801498513038</v>
      </c>
      <c r="F305" s="31">
        <f>'raw data'!F305</f>
        <v>0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38375.273831018516</v>
      </c>
      <c r="E306" s="15">
        <f>'raw data'!E306</f>
        <v>87.00444715846294</v>
      </c>
      <c r="F306" s="31">
        <f>'raw data'!F306</f>
        <v>27.656739679643188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38375.28295138889</v>
      </c>
      <c r="E307" s="133">
        <v>379.805</v>
      </c>
      <c r="F307" s="133">
        <v>5.479167617677687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38375.00111111111</v>
      </c>
      <c r="E315" s="15">
        <f>'raw data'!E315</f>
        <v>4954083.2633383125</v>
      </c>
      <c r="F315" s="31">
        <f>'raw data'!F315</f>
        <v>1.949253989825486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38375.01025462963</v>
      </c>
      <c r="E316" s="15">
        <f>'raw data'!E316</f>
        <v>8146.989871891855</v>
      </c>
      <c r="F316" s="31">
        <f>'raw data'!F316</f>
        <v>3.1305294698403388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38375.01938657407</v>
      </c>
      <c r="E317" s="15">
        <f>'raw data'!E317</f>
        <v>4622514.091581291</v>
      </c>
      <c r="F317" s="31">
        <f>'raw data'!F317</f>
        <v>1.432982773564856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38375.02850694444</v>
      </c>
      <c r="E318" s="15">
        <f>'raw data'!E318</f>
        <v>4597872.321411494</v>
      </c>
      <c r="F318" s="31">
        <f>'raw data'!F318</f>
        <v>3.4493106297086427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38375.03765046296</v>
      </c>
      <c r="E319" s="15">
        <f>'raw data'!E319</f>
        <v>4100622.0416323585</v>
      </c>
      <c r="F319" s="31">
        <f>'raw data'!F319</f>
        <v>1.631184858850962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1309D80R2(18-28)</v>
      </c>
      <c r="D320" s="81">
        <f>'raw data'!D320</f>
        <v>38375.04678240741</v>
      </c>
      <c r="E320" s="133">
        <v>4436289.25</v>
      </c>
      <c r="F320" s="133">
        <v>3.9727482468075177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38375.055925925924</v>
      </c>
      <c r="E321" s="15">
        <f>'raw data'!E321</f>
        <v>4777647.465611909</v>
      </c>
      <c r="F321" s="31">
        <f>'raw data'!F321</f>
        <v>2.932056995699493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1309D80R2(104-114)</v>
      </c>
      <c r="D322" s="81">
        <f>'raw data'!D322</f>
        <v>38375.065046296295</v>
      </c>
      <c r="E322" s="15">
        <f>'raw data'!E322</f>
        <v>4405270.809475972</v>
      </c>
      <c r="F322" s="31">
        <f>'raw data'!F322</f>
        <v>1.6610712009519373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1309D81R3(33-43)</v>
      </c>
      <c r="D323" s="81">
        <f>'raw data'!D323</f>
        <v>38375.07418981481</v>
      </c>
      <c r="E323" s="15">
        <f>'raw data'!E323</f>
        <v>4795102.560120484</v>
      </c>
      <c r="F323" s="31">
        <f>'raw data'!F323</f>
        <v>3.8488449120593886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1309D82R2(102-111)</v>
      </c>
      <c r="D324" s="81">
        <f>'raw data'!D324</f>
        <v>38375.083333333336</v>
      </c>
      <c r="E324" s="133">
        <v>4130934.665</v>
      </c>
      <c r="F324" s="133">
        <v>2.5780707922611397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38375.09244212963</v>
      </c>
      <c r="E325" s="15">
        <f>'raw data'!E325</f>
        <v>5803251.682373559</v>
      </c>
      <c r="F325" s="31">
        <f>'raw data'!F325</f>
        <v>1.843691607084069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38375.10157407408</v>
      </c>
      <c r="E326" s="15">
        <f>'raw data'!E326</f>
        <v>4853298.629844808</v>
      </c>
      <c r="F326" s="31">
        <f>'raw data'!F326</f>
        <v>3.039905606057687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38375.11071759259</v>
      </c>
      <c r="E327" s="15">
        <f>'raw data'!E327</f>
        <v>3936003.717761032</v>
      </c>
      <c r="F327" s="31">
        <f>'raw data'!F327</f>
        <v>2.3577405614486833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1309D83R1(98-107)</v>
      </c>
      <c r="D328" s="81">
        <f>'raw data'!D328</f>
        <v>38375.11984953703</v>
      </c>
      <c r="E328" s="15">
        <f>'raw data'!E328</f>
        <v>4361432.362994344</v>
      </c>
      <c r="F328" s="31">
        <f>'raw data'!F328</f>
        <v>2.3418740292447477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1309D83R2(32-42)</v>
      </c>
      <c r="D329" s="81">
        <f>'raw data'!D329</f>
        <v>38375.12900462963</v>
      </c>
      <c r="E329" s="15">
        <f>'raw data'!E329</f>
        <v>4149792.6454824046</v>
      </c>
      <c r="F329" s="31">
        <f>'raw data'!F329</f>
        <v>2.751241481203928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1309D80R2(104-114)(II)</v>
      </c>
      <c r="D330" s="81">
        <f>'raw data'!D330</f>
        <v>38375.13811342593</v>
      </c>
      <c r="E330" s="133">
        <v>4492685</v>
      </c>
      <c r="F330" s="133">
        <v>4.249943615022254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38375.147256944445</v>
      </c>
      <c r="E331" s="15">
        <f>'raw data'!E331</f>
        <v>4938229.263479232</v>
      </c>
      <c r="F331" s="31">
        <f>'raw data'!F331</f>
        <v>1.505337476282863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38375.15638888889</v>
      </c>
      <c r="E332" s="15">
        <f>'raw data'!E332</f>
        <v>4567584.300833302</v>
      </c>
      <c r="F332" s="31">
        <f>'raw data'!F332</f>
        <v>3.267976584066565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1309D84R3(55-64)</v>
      </c>
      <c r="D333" s="81">
        <f>'raw data'!D333</f>
        <v>38375.165497685186</v>
      </c>
      <c r="E333" s="15">
        <f>'raw data'!E333</f>
        <v>4902961.627403621</v>
      </c>
      <c r="F333" s="31">
        <f>'raw data'!F333</f>
        <v>1.3134892102410598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1309D85R2(115-124)</v>
      </c>
      <c r="D334" s="81">
        <f>'raw data'!D334</f>
        <v>38375.17461805556</v>
      </c>
      <c r="E334" s="15">
        <f>'raw data'!E334</f>
        <v>4494557.7819971545</v>
      </c>
      <c r="F334" s="31">
        <f>'raw data'!F334</f>
        <v>3.653377945258131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38375.18372685185</v>
      </c>
      <c r="E335" s="133">
        <v>4153947.19</v>
      </c>
      <c r="F335" s="133">
        <v>0.16230843295280284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38375.1928587963</v>
      </c>
      <c r="E336" s="15">
        <f>'raw data'!E336</f>
        <v>5031072.098097507</v>
      </c>
      <c r="F336" s="31">
        <f>'raw data'!F336</f>
        <v>2.9620880911724017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1309D86R3(102-110)</v>
      </c>
      <c r="D337" s="81">
        <f>'raw data'!D337</f>
        <v>38375.20196759259</v>
      </c>
      <c r="E337" s="15">
        <f>'raw data'!E337</f>
        <v>4510434.560860588</v>
      </c>
      <c r="F337" s="31">
        <f>'raw data'!F337</f>
        <v>4.084317799714205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38375.21109953704</v>
      </c>
      <c r="E338" s="15">
        <f>'raw data'!E338</f>
        <v>4274158.804370517</v>
      </c>
      <c r="F338" s="31">
        <f>'raw data'!F338</f>
        <v>0.5319837470694339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1309D87R2(80-93)</v>
      </c>
      <c r="D339" s="81">
        <f>'raw data'!D339</f>
        <v>38375.22019675926</v>
      </c>
      <c r="E339" s="133">
        <v>4761546.5</v>
      </c>
      <c r="F339" s="133">
        <v>1.3059370654455364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1309D88R4(30-40)</v>
      </c>
      <c r="D340" s="81">
        <f>'raw data'!D340</f>
        <v>38375.229317129626</v>
      </c>
      <c r="E340" s="15">
        <f>'raw data'!E340</f>
        <v>4764766.676657884</v>
      </c>
      <c r="F340" s="31">
        <f>'raw data'!F340</f>
        <v>1.4339956424231406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38375.23842592593</v>
      </c>
      <c r="E341" s="15">
        <f>'raw data'!E341</f>
        <v>5014281.734069017</v>
      </c>
      <c r="F341" s="31">
        <f>'raw data'!F341</f>
        <v>1.6373842272837615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38375.2475462963</v>
      </c>
      <c r="E342" s="15">
        <f>'raw data'!E342</f>
        <v>6253768.647281381</v>
      </c>
      <c r="F342" s="31">
        <f>'raw data'!F342</f>
        <v>2.555594852201437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38375.25667824074</v>
      </c>
      <c r="E343" s="15">
        <f>'raw data'!E343</f>
        <v>8714.017402482046</v>
      </c>
      <c r="F343" s="31">
        <f>'raw data'!F343</f>
        <v>1.744043783008727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38375.26579861111</v>
      </c>
      <c r="E344" s="15">
        <f>'raw data'!E344</f>
        <v>4049797.573828363</v>
      </c>
      <c r="F344" s="31">
        <f>'raw data'!F344</f>
        <v>4.592290045925227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38375.27490740741</v>
      </c>
      <c r="E345" s="15">
        <f>'raw data'!E345</f>
        <v>4529301.185665656</v>
      </c>
      <c r="F345" s="31">
        <f>'raw data'!F345</f>
        <v>0.6916015004207676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38375.2840162037</v>
      </c>
      <c r="E346" s="15">
        <f>'raw data'!E346</f>
        <v>4928422.956516061</v>
      </c>
      <c r="F346" s="31">
        <f>'raw data'!F346</f>
        <v>2.2116230728249437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38375.00450231481</v>
      </c>
      <c r="E354" s="15">
        <f>'raw data'!E354</f>
        <v>1601290.0841172538</v>
      </c>
      <c r="F354" s="31">
        <f>'raw data'!F354</f>
        <v>2.2071498453992437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38375.01363425926</v>
      </c>
      <c r="E355" s="15">
        <f>'raw data'!E355</f>
        <v>725.4348527391751</v>
      </c>
      <c r="F355" s="31">
        <f>'raw data'!F355</f>
        <v>12.319846617871999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38375.02276620371</v>
      </c>
      <c r="E356" s="15">
        <f>'raw data'!E356</f>
        <v>567127.0145009359</v>
      </c>
      <c r="F356" s="31">
        <f>'raw data'!F356</f>
        <v>1.0655473730866205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38375.03188657408</v>
      </c>
      <c r="E357" s="15">
        <f>'raw data'!E357</f>
        <v>1507465.6479981742</v>
      </c>
      <c r="F357" s="31">
        <f>'raw data'!F357</f>
        <v>1.1996802959524535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38375.041030092594</v>
      </c>
      <c r="E358" s="133">
        <v>2740.2349999999997</v>
      </c>
      <c r="F358" s="133">
        <v>5.522959322005712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1309D80R2(18-28)</v>
      </c>
      <c r="D359" s="81">
        <f>'raw data'!D359</f>
        <v>38375.05017361111</v>
      </c>
      <c r="E359" s="15">
        <f>'raw data'!E359</f>
        <v>91043.881630977</v>
      </c>
      <c r="F359" s="31">
        <f>'raw data'!F359</f>
        <v>1.5253263270035782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38375.05930555556</v>
      </c>
      <c r="E360" s="133">
        <v>1604424.1549999998</v>
      </c>
      <c r="F360" s="133">
        <v>1.4270397900183793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1309D80R2(104-114)</v>
      </c>
      <c r="D361" s="81">
        <f>'raw data'!D361</f>
        <v>38375.0684375</v>
      </c>
      <c r="E361" s="15">
        <f>'raw data'!E361</f>
        <v>108420.97743487358</v>
      </c>
      <c r="F361" s="31">
        <f>'raw data'!F361</f>
        <v>1.4497462996866934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1309D81R3(33-43)</v>
      </c>
      <c r="D362" s="81">
        <f>'raw data'!D362</f>
        <v>38375.077581018515</v>
      </c>
      <c r="E362" s="15">
        <f>'raw data'!E362</f>
        <v>147589.33850566545</v>
      </c>
      <c r="F362" s="31">
        <f>'raw data'!F362</f>
        <v>2.6923874926248823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1309D82R2(102-111)</v>
      </c>
      <c r="D363" s="81">
        <f>'raw data'!D363</f>
        <v>38375.086701388886</v>
      </c>
      <c r="E363" s="15">
        <f>'raw data'!E363</f>
        <v>111990.86989744505</v>
      </c>
      <c r="F363" s="31">
        <f>'raw data'!F363</f>
        <v>2.783769689145166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38375.09583333333</v>
      </c>
      <c r="E364" s="15">
        <f>'raw data'!E364</f>
        <v>380545.2808674177</v>
      </c>
      <c r="F364" s="31">
        <f>'raw data'!F364</f>
        <v>1.464887137709892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38375.10496527778</v>
      </c>
      <c r="E365" s="15">
        <f>'raw data'!E365</f>
        <v>1594611.5436706543</v>
      </c>
      <c r="F365" s="31">
        <f>'raw data'!F365</f>
        <v>2.2354926575863687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38375.11409722222</v>
      </c>
      <c r="E366" s="15">
        <f>'raw data'!E366</f>
        <v>2785.899131317933</v>
      </c>
      <c r="F366" s="31">
        <f>'raw data'!F366</f>
        <v>5.907777642551268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1309D83R1(98-107)</v>
      </c>
      <c r="D367" s="81">
        <f>'raw data'!D367</f>
        <v>38375.123240740744</v>
      </c>
      <c r="E367" s="15">
        <f>'raw data'!E367</f>
        <v>102768.37629000345</v>
      </c>
      <c r="F367" s="31">
        <f>'raw data'!F367</f>
        <v>1.0820454649322055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1309D83R2(32-42)</v>
      </c>
      <c r="D368" s="81">
        <f>'raw data'!D368</f>
        <v>38375.13239583333</v>
      </c>
      <c r="E368" s="15">
        <f>'raw data'!E368</f>
        <v>98930.08215717474</v>
      </c>
      <c r="F368" s="31">
        <f>'raw data'!F368</f>
        <v>3.4645739584497313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1309D80R2(104-114)(II)</v>
      </c>
      <c r="D369" s="81">
        <f>'raw data'!D369</f>
        <v>38375.14150462963</v>
      </c>
      <c r="E369" s="15">
        <f>'raw data'!E369</f>
        <v>105961.92981497446</v>
      </c>
      <c r="F369" s="31">
        <f>'raw data'!F369</f>
        <v>2.8414470929698785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38375.15063657407</v>
      </c>
      <c r="E370" s="15">
        <f>'raw data'!E370</f>
        <v>1591849.290023168</v>
      </c>
      <c r="F370" s="31">
        <f>'raw data'!F370</f>
        <v>2.657040120120031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38375.15975694444</v>
      </c>
      <c r="E371" s="15">
        <f>'raw data'!E371</f>
        <v>578266.1143287023</v>
      </c>
      <c r="F371" s="31">
        <f>'raw data'!F371</f>
        <v>0.6594858032256906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1309D84R3(55-64)</v>
      </c>
      <c r="D372" s="81">
        <f>'raw data'!D372</f>
        <v>38375.16887731481</v>
      </c>
      <c r="E372" s="15">
        <f>'raw data'!E372</f>
        <v>148637.31079514822</v>
      </c>
      <c r="F372" s="31">
        <f>'raw data'!F372</f>
        <v>1.8191869785140649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1309D85R2(115-124)</v>
      </c>
      <c r="D373" s="81">
        <f>'raw data'!D373</f>
        <v>38375.17799768518</v>
      </c>
      <c r="E373" s="15">
        <f>'raw data'!E373</f>
        <v>92047.17931159338</v>
      </c>
      <c r="F373" s="31">
        <f>'raw data'!F373</f>
        <v>2.785774725335881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38375.18711805555</v>
      </c>
      <c r="E374" s="15">
        <f>'raw data'!E374</f>
        <v>929484.2705221176</v>
      </c>
      <c r="F374" s="31">
        <f>'raw data'!F374</f>
        <v>2.142353483878669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38375.19625</v>
      </c>
      <c r="E375" s="15">
        <f>'raw data'!E375</f>
        <v>1706118.7678915658</v>
      </c>
      <c r="F375" s="31">
        <f>'raw data'!F375</f>
        <v>1.0155946207701054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1309D86R3(102-110)</v>
      </c>
      <c r="D376" s="81">
        <f>'raw data'!D376</f>
        <v>38375.205347222225</v>
      </c>
      <c r="E376" s="15">
        <f>'raw data'!E376</f>
        <v>72066.19216295083</v>
      </c>
      <c r="F376" s="31">
        <f>'raw data'!F376</f>
        <v>1.8938811419853547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38375.21445601852</v>
      </c>
      <c r="E377" s="15">
        <f>'raw data'!E377</f>
        <v>2563.891131957372</v>
      </c>
      <c r="F377" s="31">
        <f>'raw data'!F377</f>
        <v>12.019683448087763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1309D87R2(80-93)</v>
      </c>
      <c r="D378" s="81">
        <f>'raw data'!D378</f>
        <v>38375.22357638889</v>
      </c>
      <c r="E378" s="15">
        <f>'raw data'!E378</f>
        <v>3792506.991912842</v>
      </c>
      <c r="F378" s="31">
        <f>'raw data'!F378</f>
        <v>2.1210060332531118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1309D88R4(30-40)</v>
      </c>
      <c r="D379" s="81">
        <f>'raw data'!D379</f>
        <v>38375.23269675926</v>
      </c>
      <c r="E379" s="15">
        <f>'raw data'!E379</f>
        <v>113976.2858244578</v>
      </c>
      <c r="F379" s="31">
        <f>'raw data'!F379</f>
        <v>2.5348278814368013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38375.24180555555</v>
      </c>
      <c r="E380" s="15">
        <f>'raw data'!E380</f>
        <v>1671729.217215856</v>
      </c>
      <c r="F380" s="31">
        <f>'raw data'!F380</f>
        <v>2.148061192347852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38375.2509375</v>
      </c>
      <c r="E381" s="133">
        <v>397698.95499999996</v>
      </c>
      <c r="F381" s="133">
        <v>1.853038907533199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38375.26005787037</v>
      </c>
      <c r="E382" s="176">
        <v>774.15</v>
      </c>
      <c r="F382" s="177"/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38375.26917824074</v>
      </c>
      <c r="E383" s="15">
        <f>'raw data'!E383</f>
        <v>2470.6543756723404</v>
      </c>
      <c r="F383" s="31">
        <f>'raw data'!F383</f>
        <v>2.2808753426572377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38375.278287037036</v>
      </c>
      <c r="E384" s="15">
        <f>'raw data'!E384</f>
        <v>984633.3987058003</v>
      </c>
      <c r="F384" s="31">
        <f>'raw data'!F384</f>
        <v>5.112548172784596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38375.28738425926</v>
      </c>
      <c r="E385" s="15">
        <f>'raw data'!E385</f>
        <v>1679039.0055573783</v>
      </c>
      <c r="F385" s="31">
        <f>'raw data'!F385</f>
        <v>3.6016179861393853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46">
      <pane xSplit="2" topLeftCell="F1" activePane="topRight" state="frozen"/>
      <selection pane="topLeft" activeCell="A1" sqref="A1"/>
      <selection pane="topRight" activeCell="A161" sqref="A161:L161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619</v>
      </c>
      <c r="C1" s="18" t="s">
        <v>629</v>
      </c>
      <c r="D1" s="18" t="s">
        <v>628</v>
      </c>
      <c r="E1" s="18" t="s">
        <v>631</v>
      </c>
      <c r="F1" s="18" t="s">
        <v>633</v>
      </c>
      <c r="G1" s="18" t="s">
        <v>632</v>
      </c>
      <c r="H1" s="18" t="s">
        <v>634</v>
      </c>
      <c r="I1" s="18" t="s">
        <v>635</v>
      </c>
      <c r="J1" s="18" t="s">
        <v>636</v>
      </c>
      <c r="K1" s="18" t="s">
        <v>741</v>
      </c>
      <c r="L1" s="18" t="s">
        <v>630</v>
      </c>
      <c r="M1" s="18" t="s">
        <v>639</v>
      </c>
      <c r="N1" s="18" t="s">
        <v>641</v>
      </c>
      <c r="O1" s="18" t="s">
        <v>644</v>
      </c>
      <c r="P1" s="18" t="s">
        <v>637</v>
      </c>
      <c r="Q1" s="18" t="s">
        <v>638</v>
      </c>
      <c r="R1" s="18" t="s">
        <v>662</v>
      </c>
      <c r="S1" s="18" t="s">
        <v>661</v>
      </c>
      <c r="T1" s="18" t="s">
        <v>756</v>
      </c>
      <c r="U1" s="18" t="s">
        <v>640</v>
      </c>
      <c r="V1" s="18" t="s">
        <v>696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4954083.2633383125</v>
      </c>
      <c r="D4" s="7">
        <f>'recalc raw'!E3</f>
        <v>4588769.681163448</v>
      </c>
      <c r="E4" s="7">
        <f>'recalc raw'!E81</f>
        <v>4653095.635</v>
      </c>
      <c r="F4" s="7">
        <f>'recalc raw'!E159</f>
        <v>806805.7676848923</v>
      </c>
      <c r="G4" s="7">
        <f>'recalc raw'!E198</f>
        <v>442816.57706260437</v>
      </c>
      <c r="H4" s="7">
        <f>'recalc raw'!E42</f>
        <v>4035849.3330459595</v>
      </c>
      <c r="I4" s="7">
        <f>'recalc raw'!E237</f>
        <v>462692.48846737423</v>
      </c>
      <c r="J4" s="7">
        <f>'recalc raw'!E120</f>
        <v>24131.6696209101</v>
      </c>
      <c r="K4" s="7">
        <f>'recalc raw'!E276</f>
        <v>324.1004054254398</v>
      </c>
      <c r="L4" s="7">
        <f>'recalc raw'!E354</f>
        <v>1601290.0841172538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324.1004054254398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8146.989871891855</v>
      </c>
      <c r="D5" s="7">
        <f>'recalc raw'!E4</f>
        <v>7312.781997309759</v>
      </c>
      <c r="E5" s="7">
        <f>'recalc raw'!E82</f>
        <v>21113.70409679774</v>
      </c>
      <c r="F5" s="7">
        <f>'recalc raw'!E160</f>
        <v>362.0747262209461</v>
      </c>
      <c r="G5" s="7">
        <f>'recalc raw'!E199</f>
        <v>22216.93000920862</v>
      </c>
      <c r="H5" s="7">
        <f>'recalc raw'!E43</f>
        <v>16253.129969030619</v>
      </c>
      <c r="I5" s="7">
        <f>'recalc raw'!E238</f>
        <v>2769.4819691106677</v>
      </c>
      <c r="J5" s="7">
        <f>'recalc raw'!E121</f>
        <v>99.03609101845149</v>
      </c>
      <c r="K5" s="7">
        <f>'recalc raw'!E277</f>
        <v>32.86</v>
      </c>
      <c r="L5" s="7">
        <f>'recalc raw'!E355</f>
        <v>725.4348527391751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32.86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4622514.091581291</v>
      </c>
      <c r="D6" s="7">
        <f>'recalc raw'!E5</f>
        <v>5234244.394993895</v>
      </c>
      <c r="E6" s="7">
        <f>'recalc raw'!E83</f>
        <v>4279368.853885586</v>
      </c>
      <c r="F6" s="7">
        <f>'recalc raw'!E161</f>
        <v>1031606.8885860954</v>
      </c>
      <c r="G6" s="7">
        <f>'recalc raw'!E200</f>
        <v>448883.3182703679</v>
      </c>
      <c r="H6" s="7">
        <f>'recalc raw'!E44</f>
        <v>4476851.568799336</v>
      </c>
      <c r="I6" s="7">
        <f>'recalc raw'!E239</f>
        <v>369867.8661060345</v>
      </c>
      <c r="J6" s="7">
        <f>'recalc raw'!E122</f>
        <v>1202.889383232586</v>
      </c>
      <c r="K6" s="7">
        <f>'recalc raw'!E278</f>
        <v>23.851824754010437</v>
      </c>
      <c r="L6" s="7">
        <f>'recalc raw'!E356</f>
        <v>567127.0145009359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23.851824754010437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4597872.321411494</v>
      </c>
      <c r="D7" s="7">
        <f>'recalc raw'!E6</f>
        <v>4563085.263052676</v>
      </c>
      <c r="E7" s="7">
        <f>'recalc raw'!E84</f>
        <v>4698520.293002863</v>
      </c>
      <c r="F7" s="7">
        <f>'recalc raw'!E162</f>
        <v>791371.61</v>
      </c>
      <c r="G7" s="7">
        <f>'recalc raw'!E201</f>
        <v>431442.07499999995</v>
      </c>
      <c r="H7" s="7">
        <f>'recalc raw'!E45</f>
        <v>3962315.424310048</v>
      </c>
      <c r="I7" s="7">
        <f>'recalc raw'!E240</f>
        <v>473268.2631438585</v>
      </c>
      <c r="J7" s="7">
        <f>'recalc raw'!E123</f>
        <v>24501.1316549368</v>
      </c>
      <c r="K7" s="7">
        <f>'recalc raw'!E279</f>
        <v>318.8925913677587</v>
      </c>
      <c r="L7" s="7">
        <f>'recalc raw'!E357</f>
        <v>1507465.6479981742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318.8925913677587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4100622.0416323585</v>
      </c>
      <c r="D8" s="7">
        <f>'recalc raw'!E7</f>
        <v>227074.85520498065</v>
      </c>
      <c r="E8" s="7">
        <f>'recalc raw'!E85</f>
        <v>3090908.5661583976</v>
      </c>
      <c r="F8" s="7">
        <f>'recalc raw'!E163</f>
        <v>4829836.729962473</v>
      </c>
      <c r="G8" s="7">
        <f>'recalc raw'!E202</f>
        <v>311064.6091957067</v>
      </c>
      <c r="H8" s="7">
        <f>'recalc raw'!E46</f>
        <v>208778.13019474345</v>
      </c>
      <c r="I8" s="7">
        <f>'recalc raw'!E241</f>
        <v>7635.888052552627</v>
      </c>
      <c r="J8" s="7">
        <f>'recalc raw'!E124</f>
        <v>318.2211900531579</v>
      </c>
      <c r="K8" s="7">
        <f>'recalc raw'!E280</f>
        <v>18.002304851203473</v>
      </c>
      <c r="L8" s="7">
        <f>'recalc raw'!E358</f>
        <v>2740.2349999999997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18.002304851203473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1309D80R2(18-28)</v>
      </c>
      <c r="C9" s="7">
        <f>'recalc raw'!E320</f>
        <v>4436289.25</v>
      </c>
      <c r="D9" s="7">
        <f>'recalc raw'!E8</f>
        <v>5621558.0325801</v>
      </c>
      <c r="E9" s="7">
        <f>'recalc raw'!E86</f>
        <v>2184124.303190649</v>
      </c>
      <c r="F9" s="7">
        <f>'recalc raw'!E164</f>
        <v>1966915.9035225145</v>
      </c>
      <c r="G9" s="7">
        <f>'recalc raw'!E203</f>
        <v>253596.5910706495</v>
      </c>
      <c r="H9" s="7">
        <f>'recalc raw'!E47</f>
        <v>4037148.9962870283</v>
      </c>
      <c r="I9" s="7">
        <f>'recalc raw'!E242</f>
        <v>192419.47878837585</v>
      </c>
      <c r="J9" s="7">
        <f>'recalc raw'!E125</f>
        <v>3769.3154829264154</v>
      </c>
      <c r="K9" s="7">
        <f>'recalc raw'!E281</f>
        <v>37.11629287906369</v>
      </c>
      <c r="L9" s="7">
        <f>'recalc raw'!E359</f>
        <v>91043.881630977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37.11629287906369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4777647.465611909</v>
      </c>
      <c r="D10" s="7">
        <f>'recalc raw'!E9</f>
        <v>4551539.03391731</v>
      </c>
      <c r="E10" s="7">
        <f>'recalc raw'!E87</f>
        <v>4619891.650889618</v>
      </c>
      <c r="F10" s="7">
        <f>'recalc raw'!E165</f>
        <v>787203.0386718069</v>
      </c>
      <c r="G10" s="7">
        <f>'recalc raw'!E204</f>
        <v>436676.0413573608</v>
      </c>
      <c r="H10" s="7">
        <f>'recalc raw'!E48</f>
        <v>4000084.1582107544</v>
      </c>
      <c r="I10" s="7">
        <f>'recalc raw'!E243</f>
        <v>460698.8535917606</v>
      </c>
      <c r="J10" s="7">
        <f>'recalc raw'!E126</f>
        <v>24637.70239778673</v>
      </c>
      <c r="K10" s="7">
        <f>'recalc raw'!E282</f>
        <v>323.40331267360466</v>
      </c>
      <c r="L10" s="7">
        <f>'recalc raw'!E360</f>
        <v>1604424.1549999998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323.40331267360466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1309D80R2(104-114)</v>
      </c>
      <c r="C11" s="7">
        <f>'recalc raw'!E322</f>
        <v>4405270.809475972</v>
      </c>
      <c r="D11" s="7">
        <f>'recalc raw'!E10</f>
        <v>4216439.485475638</v>
      </c>
      <c r="E11" s="7">
        <f>'recalc raw'!E88</f>
        <v>2337952.6321239662</v>
      </c>
      <c r="F11" s="7">
        <f>'recalc raw'!E166</f>
        <v>2110820.045</v>
      </c>
      <c r="G11" s="7">
        <f>'recalc raw'!E205</f>
        <v>287766.245</v>
      </c>
      <c r="H11" s="7">
        <f>'recalc raw'!E49</f>
        <v>3975046.14262263</v>
      </c>
      <c r="I11" s="7">
        <f>'recalc raw'!E244</f>
        <v>156475.71401278177</v>
      </c>
      <c r="J11" s="7">
        <f>'recalc raw'!E127</f>
        <v>2518.655970599945</v>
      </c>
      <c r="K11" s="7">
        <f>'recalc raw'!E283</f>
        <v>13.976189599771072</v>
      </c>
      <c r="L11" s="7">
        <f>'recalc raw'!E361</f>
        <v>108420.97743487358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13.976189599771072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1309D81R3(33-43)</v>
      </c>
      <c r="C12" s="7">
        <f>'recalc raw'!E323</f>
        <v>4795102.560120484</v>
      </c>
      <c r="D12" s="7">
        <f>'recalc raw'!E11</f>
        <v>4742990.649478757</v>
      </c>
      <c r="E12" s="7">
        <f>'recalc raw'!E89</f>
        <v>2184746.9537801263</v>
      </c>
      <c r="F12" s="7">
        <f>'recalc raw'!E167</f>
        <v>1241258.0582330904</v>
      </c>
      <c r="G12" s="7">
        <f>'recalc raw'!E206</f>
        <v>305163.6870859514</v>
      </c>
      <c r="H12" s="7">
        <f>'recalc raw'!E50</f>
        <v>4981534.9860967</v>
      </c>
      <c r="I12" s="7">
        <f>'recalc raw'!E245</f>
        <v>362791.53001594427</v>
      </c>
      <c r="J12" s="7">
        <f>'recalc raw'!E128</f>
        <v>972.6067200945598</v>
      </c>
      <c r="K12" s="7">
        <f>'recalc raw'!E284</f>
        <v>19.579945804965618</v>
      </c>
      <c r="L12" s="7">
        <f>'recalc raw'!E362</f>
        <v>147589.33850566545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19.579945804965618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1309D82R2(102-111)</v>
      </c>
      <c r="C13" s="7">
        <f>'recalc raw'!E324</f>
        <v>4130934.665</v>
      </c>
      <c r="D13" s="7">
        <f>'recalc raw'!E12</f>
        <v>4096332.0731126005</v>
      </c>
      <c r="E13" s="7">
        <f>'recalc raw'!E90</f>
        <v>2794398.4820358325</v>
      </c>
      <c r="F13" s="7">
        <f>'recalc raw'!E168</f>
        <v>2225707.8766290606</v>
      </c>
      <c r="G13" s="7">
        <f>'recalc raw'!E207</f>
        <v>331813.078432401</v>
      </c>
      <c r="H13" s="7">
        <f>'recalc raw'!E51</f>
        <v>3832577.809825897</v>
      </c>
      <c r="I13" s="7">
        <f>'recalc raw'!E246</f>
        <v>208158.1427058379</v>
      </c>
      <c r="J13" s="7">
        <f>'recalc raw'!E129</f>
        <v>625.06</v>
      </c>
      <c r="K13" s="7">
        <f>'recalc raw'!E285</f>
        <v>26.43854073398355</v>
      </c>
      <c r="L13" s="7">
        <f>'recalc raw'!E363</f>
        <v>111990.86989744505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26.43854073398355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5803251.682373559</v>
      </c>
      <c r="D14" s="7">
        <f>'recalc raw'!E13</f>
        <v>5334898.351671936</v>
      </c>
      <c r="E14" s="7">
        <f>'recalc raw'!E91</f>
        <v>2468602.098507775</v>
      </c>
      <c r="F14" s="7">
        <f>'recalc raw'!E169</f>
        <v>395096.51526872476</v>
      </c>
      <c r="G14" s="7">
        <f>'recalc raw'!E208</f>
        <v>273130.36914475757</v>
      </c>
      <c r="H14" s="7">
        <f>'recalc raw'!E52</f>
        <v>2324425.8925997415</v>
      </c>
      <c r="I14" s="7">
        <f>'recalc raw'!E247</f>
        <v>675516.3764502208</v>
      </c>
      <c r="J14" s="7">
        <f>'recalc raw'!E130</f>
        <v>68084.09200173858</v>
      </c>
      <c r="K14" s="7">
        <f>'recalc raw'!E286</f>
        <v>144.41761918332617</v>
      </c>
      <c r="L14" s="7">
        <f>'recalc raw'!E364</f>
        <v>380545.2808674177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144.41761918332617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4853298.629844808</v>
      </c>
      <c r="D15" s="7">
        <f>'recalc raw'!E14</f>
        <v>4644957.174073381</v>
      </c>
      <c r="E15" s="7">
        <f>'recalc raw'!E92</f>
        <v>4581444.91</v>
      </c>
      <c r="F15" s="7">
        <f>'recalc raw'!E170</f>
        <v>805198.4305784212</v>
      </c>
      <c r="G15" s="7">
        <f>'recalc raw'!E209</f>
        <v>433298.1400963465</v>
      </c>
      <c r="H15" s="7">
        <f>'recalc raw'!E53</f>
        <v>3989778.95</v>
      </c>
      <c r="I15" s="7">
        <f>'recalc raw'!E248</f>
        <v>474344.16500000004</v>
      </c>
      <c r="J15" s="7">
        <f>'recalc raw'!E131</f>
        <v>25565.71282857739</v>
      </c>
      <c r="K15" s="7">
        <f>'recalc raw'!E287</f>
        <v>320.2838276501925</v>
      </c>
      <c r="L15" s="7">
        <f>'recalc raw'!E365</f>
        <v>1594611.5436706543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320.2838276501925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3936003.717761032</v>
      </c>
      <c r="D16" s="7">
        <f>'recalc raw'!E15</f>
        <v>67113.34272853211</v>
      </c>
      <c r="E16" s="7">
        <f>'recalc raw'!E93</f>
        <v>3215210.07</v>
      </c>
      <c r="F16" s="7">
        <f>'recalc raw'!E171</f>
        <v>5141263.667661673</v>
      </c>
      <c r="G16" s="7">
        <f>'recalc raw'!E210</f>
        <v>306180.5604581808</v>
      </c>
      <c r="H16" s="7">
        <f>'recalc raw'!E54</f>
        <v>61694.0821116368</v>
      </c>
      <c r="I16" s="7">
        <f>'recalc raw'!E249</f>
        <v>4503.4668299950035</v>
      </c>
      <c r="J16" s="7">
        <f>'recalc raw'!E132</f>
        <v>162.36520942568598</v>
      </c>
      <c r="K16" s="7">
        <f>'recalc raw'!E288</f>
        <v>11.994488948509815</v>
      </c>
      <c r="L16" s="7">
        <f>'recalc raw'!E366</f>
        <v>2785.899131317933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11.994488948509815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1309D83R1(98-107)</v>
      </c>
      <c r="C17" s="7">
        <f>'recalc raw'!E328</f>
        <v>4361432.362994344</v>
      </c>
      <c r="D17" s="7">
        <f>'recalc raw'!E16</f>
        <v>4883125.397552593</v>
      </c>
      <c r="E17" s="7">
        <f>'recalc raw'!E94</f>
        <v>2418414.339791693</v>
      </c>
      <c r="F17" s="7">
        <f>'recalc raw'!E172</f>
        <v>2125081.935</v>
      </c>
      <c r="G17" s="7">
        <f>'recalc raw'!E211</f>
        <v>294111.83812014264</v>
      </c>
      <c r="H17" s="7">
        <f>'recalc raw'!E55</f>
        <v>4044984.642475128</v>
      </c>
      <c r="I17" s="7">
        <f>'recalc raw'!E250</f>
        <v>114998.05644154549</v>
      </c>
      <c r="J17" s="7">
        <f>'recalc raw'!E133</f>
        <v>1955.4217559642939</v>
      </c>
      <c r="K17" s="7">
        <f>'recalc raw'!E289</f>
        <v>5.318800395269144</v>
      </c>
      <c r="L17" s="7">
        <f>'recalc raw'!E367</f>
        <v>102768.37629000345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5.318800395269144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1309D83R2(32-42)</v>
      </c>
      <c r="C18" s="7">
        <f>'recalc raw'!E329</f>
        <v>4149792.6454824046</v>
      </c>
      <c r="D18" s="7">
        <f>'recalc raw'!E17</f>
        <v>4519683.553278832</v>
      </c>
      <c r="E18" s="7">
        <f>'recalc raw'!E95</f>
        <v>2599121.275537138</v>
      </c>
      <c r="F18" s="7">
        <f>'recalc raw'!E173</f>
        <v>2369909.435644806</v>
      </c>
      <c r="G18" s="7">
        <f>'recalc raw'!E212</f>
        <v>297602.7513074875</v>
      </c>
      <c r="H18" s="7">
        <f>'recalc raw'!E56</f>
        <v>3719957.1430562334</v>
      </c>
      <c r="I18" s="7">
        <f>'recalc raw'!E251</f>
        <v>159033.6726925373</v>
      </c>
      <c r="J18" s="7">
        <f>'recalc raw'!E134</f>
        <v>2094.3849564383445</v>
      </c>
      <c r="K18" s="7">
        <f>'recalc raw'!E290</f>
        <v>31.436468747439054</v>
      </c>
      <c r="L18" s="7">
        <f>'recalc raw'!E368</f>
        <v>98930.08215717474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31.436468747439054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1309D80R2(104-114)(II)</v>
      </c>
      <c r="C19" s="7">
        <f>'recalc raw'!E330</f>
        <v>4492685</v>
      </c>
      <c r="D19" s="7">
        <f>'recalc raw'!E18</f>
        <v>4417254.899107335</v>
      </c>
      <c r="E19" s="7">
        <f>'recalc raw'!E96</f>
        <v>2485144.2760930564</v>
      </c>
      <c r="F19" s="7">
        <f>'recalc raw'!E174</f>
        <v>2124765.902725238</v>
      </c>
      <c r="G19" s="7">
        <f>'recalc raw'!E213</f>
        <v>285613.60388930637</v>
      </c>
      <c r="H19" s="7">
        <f>'recalc raw'!E57</f>
        <v>4202509.132572174</v>
      </c>
      <c r="I19" s="7">
        <f>'recalc raw'!E252</f>
        <v>155678.49</v>
      </c>
      <c r="J19" s="7">
        <f>'recalc raw'!E135</f>
        <v>2715.4227394709683</v>
      </c>
      <c r="K19" s="7">
        <f>'recalc raw'!E291</f>
        <v>18.006791579535292</v>
      </c>
      <c r="L19" s="7">
        <f>'recalc raw'!E369</f>
        <v>105961.92981497446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18.006791579535292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4938229.263479232</v>
      </c>
      <c r="D20" s="7">
        <f>'recalc raw'!E19</f>
        <v>4724970.42</v>
      </c>
      <c r="E20" s="7">
        <f>'recalc raw'!E97</f>
        <v>4635961.937877822</v>
      </c>
      <c r="F20" s="7">
        <f>'recalc raw'!E175</f>
        <v>798918.7834013877</v>
      </c>
      <c r="G20" s="7">
        <f>'recalc raw'!E214</f>
        <v>450864.3548491796</v>
      </c>
      <c r="H20" s="7">
        <f>'recalc raw'!E58</f>
        <v>3973891.133730571</v>
      </c>
      <c r="I20" s="7">
        <f>'recalc raw'!E253</f>
        <v>486591.2652387619</v>
      </c>
      <c r="J20" s="7">
        <f>'recalc raw'!E136</f>
        <v>26107.434548600795</v>
      </c>
      <c r="K20" s="7">
        <f>'recalc raw'!E292</f>
        <v>333.19396784303683</v>
      </c>
      <c r="L20" s="7">
        <f>'recalc raw'!E370</f>
        <v>1591849.290023168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333.19396784303683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4567584.300833302</v>
      </c>
      <c r="D21" s="7">
        <f>'recalc raw'!E20</f>
        <v>5506346.2796966</v>
      </c>
      <c r="E21" s="7">
        <f>'recalc raw'!E98</f>
        <v>4260706.025336756</v>
      </c>
      <c r="F21" s="7">
        <f>'recalc raw'!E176</f>
        <v>1070540.868148688</v>
      </c>
      <c r="G21" s="7">
        <f>'recalc raw'!E215</f>
        <v>450423.82540035003</v>
      </c>
      <c r="H21" s="7">
        <f>'recalc raw'!E59</f>
        <v>4744297.36222585</v>
      </c>
      <c r="I21" s="7">
        <f>'recalc raw'!E254</f>
        <v>397649.1531246491</v>
      </c>
      <c r="J21" s="7">
        <f>'recalc raw'!E137</f>
        <v>1184.756969680619</v>
      </c>
      <c r="K21" s="7">
        <f>'recalc raw'!E293</f>
        <v>55.85653687181617</v>
      </c>
      <c r="L21" s="7">
        <f>'recalc raw'!E371</f>
        <v>578266.1143287023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55.85653687181617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1309D84R3(55-64)</v>
      </c>
      <c r="C22" s="7">
        <f>'recalc raw'!E333</f>
        <v>4902961.627403621</v>
      </c>
      <c r="D22" s="7">
        <f>'recalc raw'!E21</f>
        <v>6375989.373668536</v>
      </c>
      <c r="E22" s="7">
        <f>'recalc raw'!E99</f>
        <v>2421924.3103355505</v>
      </c>
      <c r="F22" s="7">
        <f>'recalc raw'!E177</f>
        <v>1195992.171287726</v>
      </c>
      <c r="G22" s="7">
        <f>'recalc raw'!E216</f>
        <v>234717.8467450167</v>
      </c>
      <c r="H22" s="7">
        <f>'recalc raw'!E60</f>
        <v>4813739.346895854</v>
      </c>
      <c r="I22" s="7">
        <f>'recalc raw'!E255</f>
        <v>436673.44128608645</v>
      </c>
      <c r="J22" s="7">
        <f>'recalc raw'!E138</f>
        <v>1494.455</v>
      </c>
      <c r="K22" s="7">
        <f>'recalc raw'!E294</f>
        <v>25.964366877514525</v>
      </c>
      <c r="L22" s="7">
        <f>'recalc raw'!E372</f>
        <v>148637.31079514822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25.964366877514525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1309D85R2(115-124)</v>
      </c>
      <c r="C23" s="7">
        <f>'recalc raw'!E334</f>
        <v>4494557.7819971545</v>
      </c>
      <c r="D23" s="7">
        <f>'recalc raw'!E22</f>
        <v>4858112.783574525</v>
      </c>
      <c r="E23" s="7">
        <f>'recalc raw'!E100</f>
        <v>2816741.4343319517</v>
      </c>
      <c r="F23" s="7">
        <f>'recalc raw'!E178</f>
        <v>2160103.6856080387</v>
      </c>
      <c r="G23" s="7">
        <f>'recalc raw'!E217</f>
        <v>272634.3581110661</v>
      </c>
      <c r="H23" s="7">
        <f>'recalc raw'!E61</f>
        <v>4001351.988258362</v>
      </c>
      <c r="I23" s="7">
        <f>'recalc raw'!E256</f>
        <v>136786.99175453186</v>
      </c>
      <c r="J23" s="7">
        <f>'recalc raw'!E139</f>
        <v>1631.6084882303317</v>
      </c>
      <c r="K23" s="7">
        <f>'recalc raw'!E295</f>
        <v>1.9690096949627574</v>
      </c>
      <c r="L23" s="7">
        <f>'recalc raw'!E373</f>
        <v>92047.17931159338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1.9690096949627574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4153947.19</v>
      </c>
      <c r="D24" s="7">
        <f>'recalc raw'!E23</f>
        <v>6268091.9779107105</v>
      </c>
      <c r="E24" s="7">
        <f>'recalc raw'!E101</f>
        <v>5834696.568842108</v>
      </c>
      <c r="F24" s="7">
        <f>'recalc raw'!E179</f>
        <v>897816.6644415873</v>
      </c>
      <c r="G24" s="7">
        <f>'recalc raw'!E218</f>
        <v>502946.07468986267</v>
      </c>
      <c r="H24" s="7">
        <f>'recalc raw'!E62</f>
        <v>4313768.5554669695</v>
      </c>
      <c r="I24" s="7">
        <f>'recalc raw'!E257</f>
        <v>274232.4672277781</v>
      </c>
      <c r="J24" s="7">
        <f>'recalc raw'!E140</f>
        <v>11429.017202443949</v>
      </c>
      <c r="K24" s="7">
        <f>'recalc raw'!E296</f>
        <v>82.58434755138171</v>
      </c>
      <c r="L24" s="7">
        <f>'recalc raw'!E374</f>
        <v>929484.2705221176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82.58434755138171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5031072.098097507</v>
      </c>
      <c r="D25" s="7">
        <f>'recalc raw'!E24</f>
        <v>4627869.876492465</v>
      </c>
      <c r="E25" s="7">
        <f>'recalc raw'!E102</f>
        <v>4836478.285700789</v>
      </c>
      <c r="F25" s="7">
        <f>'recalc raw'!E180</f>
        <v>804994.4565114778</v>
      </c>
      <c r="G25" s="7">
        <f>'recalc raw'!E219</f>
        <v>452032.8840416273</v>
      </c>
      <c r="H25" s="7">
        <f>'recalc raw'!E63</f>
        <v>4185029.6814956665</v>
      </c>
      <c r="I25" s="7">
        <f>'recalc raw'!E258</f>
        <v>504238.28369124676</v>
      </c>
      <c r="J25" s="7">
        <f>'recalc raw'!E141</f>
        <v>26166.748929918795</v>
      </c>
      <c r="K25" s="7">
        <f>'recalc raw'!E297</f>
        <v>343.4365817842591</v>
      </c>
      <c r="L25" s="7">
        <f>'recalc raw'!E375</f>
        <v>1706118.7678915658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343.4365817842591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1309D86R3(102-110)</v>
      </c>
      <c r="C26" s="7">
        <f>'recalc raw'!E337</f>
        <v>4510434.560860588</v>
      </c>
      <c r="D26" s="7">
        <f>'recalc raw'!E25</f>
        <v>6504434.152910828</v>
      </c>
      <c r="E26" s="7">
        <f>'recalc raw'!E103</f>
        <v>2848023.8906344534</v>
      </c>
      <c r="F26" s="7">
        <f>'recalc raw'!E181</f>
        <v>1483897.6412231827</v>
      </c>
      <c r="G26" s="7">
        <f>'recalc raw'!E220</f>
        <v>310771.6402063395</v>
      </c>
      <c r="H26" s="7">
        <f>'recalc raw'!E64</f>
        <v>4174094.825504303</v>
      </c>
      <c r="I26" s="7">
        <f>'recalc raw'!E259</f>
        <v>297478.418643952</v>
      </c>
      <c r="J26" s="7">
        <f>'recalc raw'!E142</f>
        <v>2861.5385724568723</v>
      </c>
      <c r="K26" s="7">
        <f>'recalc raw'!E298</f>
        <v>1.5709714632436362</v>
      </c>
      <c r="L26" s="7">
        <f>'recalc raw'!E376</f>
        <v>72066.19216295083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1.5709714632436362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4274158.804370517</v>
      </c>
      <c r="D27" s="7">
        <f>'recalc raw'!E26</f>
        <v>245197.40441097048</v>
      </c>
      <c r="E27" s="7">
        <f>'recalc raw'!E104</f>
        <v>3337939.972201684</v>
      </c>
      <c r="F27" s="7">
        <f>'recalc raw'!E182</f>
        <v>4984370.075514888</v>
      </c>
      <c r="G27" s="7">
        <f>'recalc raw'!E221</f>
        <v>332214.8561916401</v>
      </c>
      <c r="H27" s="7">
        <f>'recalc raw'!E65</f>
        <v>228372.76786835986</v>
      </c>
      <c r="I27" s="7">
        <f>'recalc raw'!E260</f>
        <v>8543.63244583675</v>
      </c>
      <c r="J27" s="7">
        <f>'recalc raw'!E143</f>
        <v>402.2997564609322</v>
      </c>
      <c r="K27" s="7">
        <f>'recalc raw'!E299</f>
        <v>25.59021993382937</v>
      </c>
      <c r="L27" s="7">
        <f>'recalc raw'!E377</f>
        <v>2563.891131957372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25.59021993382937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1309D87R2(80-93)</v>
      </c>
      <c r="C28" s="7">
        <f>'recalc raw'!E339</f>
        <v>4761546.5</v>
      </c>
      <c r="D28" s="7">
        <f>'recalc raw'!E27</f>
        <v>3527241.270684281</v>
      </c>
      <c r="E28" s="7">
        <f>'recalc raw'!E105</f>
        <v>5630074.9350000005</v>
      </c>
      <c r="F28" s="7">
        <f>'recalc raw'!E183</f>
        <v>796642.5681819886</v>
      </c>
      <c r="G28" s="7">
        <f>'recalc raw'!E222</f>
        <v>969144.4004656498</v>
      </c>
      <c r="H28" s="7">
        <f>'recalc raw'!E66</f>
        <v>4197008.273551941</v>
      </c>
      <c r="I28" s="7">
        <f>'recalc raw'!E261</f>
        <v>557428.1433512364</v>
      </c>
      <c r="J28" s="7">
        <f>'recalc raw'!E144</f>
        <v>1726.74</v>
      </c>
      <c r="K28" s="7">
        <f>'recalc raw'!E300</f>
        <v>138.85125780004267</v>
      </c>
      <c r="L28" s="7">
        <f>'recalc raw'!E378</f>
        <v>3792506.991912842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138.85125780004267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1309D88R4(30-40)</v>
      </c>
      <c r="C29" s="7">
        <f>'recalc raw'!E340</f>
        <v>4764766.676657884</v>
      </c>
      <c r="D29" s="7">
        <f>'recalc raw'!E28</f>
        <v>5218543.875134949</v>
      </c>
      <c r="E29" s="7">
        <f>'recalc raw'!E106</f>
        <v>2368752.4387709107</v>
      </c>
      <c r="F29" s="7">
        <f>'recalc raw'!E184</f>
        <v>2050533.2825840549</v>
      </c>
      <c r="G29" s="7">
        <f>'recalc raw'!E223</f>
        <v>291673.0668363546</v>
      </c>
      <c r="H29" s="7">
        <f>'recalc raw'!E67</f>
        <v>4624921.076738994</v>
      </c>
      <c r="I29" s="7">
        <f>'recalc raw'!E262</f>
        <v>228995.00554855663</v>
      </c>
      <c r="J29" s="7">
        <f>'recalc raw'!E145</f>
        <v>1000.68</v>
      </c>
      <c r="K29" s="7">
        <f>'recalc raw'!E301</f>
        <v>23.46453050801954</v>
      </c>
      <c r="L29" s="7">
        <f>'recalc raw'!E379</f>
        <v>113976.2858244578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23.46453050801954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5014281.734069017</v>
      </c>
      <c r="D30" s="7">
        <f>'recalc raw'!E29</f>
        <v>4654045.955</v>
      </c>
      <c r="E30" s="7">
        <f>'recalc raw'!E107</f>
        <v>4838773.453382524</v>
      </c>
      <c r="F30" s="7">
        <f>'recalc raw'!E185</f>
        <v>822426.7884259106</v>
      </c>
      <c r="G30" s="7">
        <f>'recalc raw'!E224</f>
        <v>451065.7601572698</v>
      </c>
      <c r="H30" s="7">
        <f>'recalc raw'!E68</f>
        <v>4233614.917476654</v>
      </c>
      <c r="I30" s="7">
        <f>'recalc raw'!E263</f>
        <v>509583.9481485691</v>
      </c>
      <c r="J30" s="7">
        <f>'recalc raw'!E146</f>
        <v>25875.794319127042</v>
      </c>
      <c r="K30" s="7">
        <f>'recalc raw'!E302</f>
        <v>356.6180060021337</v>
      </c>
      <c r="L30" s="7">
        <f>'recalc raw'!E380</f>
        <v>1671729.217215856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356.6180060021337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6253768.647281381</v>
      </c>
      <c r="D31" s="7">
        <f>'recalc raw'!E30</f>
        <v>5197772.555</v>
      </c>
      <c r="E31" s="7">
        <f>'recalc raw'!E108</f>
        <v>2481618.363544644</v>
      </c>
      <c r="F31" s="7">
        <f>'recalc raw'!E186</f>
        <v>419388.1412294746</v>
      </c>
      <c r="G31" s="7">
        <f>'recalc raw'!E225</f>
        <v>286315.44660583633</v>
      </c>
      <c r="H31" s="7">
        <f>'recalc raw'!E69</f>
        <v>2288355.49</v>
      </c>
      <c r="I31" s="7">
        <f>'recalc raw'!E264</f>
        <v>713818.9291518528</v>
      </c>
      <c r="J31" s="7">
        <f>'recalc raw'!E147</f>
        <v>70953.64065576995</v>
      </c>
      <c r="K31" s="7">
        <f>'recalc raw'!E303</f>
        <v>173.5</v>
      </c>
      <c r="L31" s="7">
        <f>'recalc raw'!E381</f>
        <v>397698.95499999996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173.5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8714.017402482046</v>
      </c>
      <c r="D32" s="7">
        <f>'recalc raw'!E31</f>
        <v>7307.78752304234</v>
      </c>
      <c r="E32" s="7">
        <f>'recalc raw'!E109</f>
        <v>19498.31705314623</v>
      </c>
      <c r="F32" s="7">
        <f>'recalc raw'!E187</f>
        <v>216.51221205251883</v>
      </c>
      <c r="G32" s="7">
        <f>'recalc raw'!E226</f>
        <v>20213.773223052423</v>
      </c>
      <c r="H32" s="7">
        <f>'recalc raw'!E70</f>
        <v>18893.08627764384</v>
      </c>
      <c r="I32" s="7">
        <f>'recalc raw'!E265</f>
        <v>3028.5649943528697</v>
      </c>
      <c r="J32" s="7">
        <f>'recalc raw'!E148</f>
        <v>155.96171457588187</v>
      </c>
      <c r="K32" s="7">
        <f>'recalc raw'!E304</f>
        <v>50.24070841430951</v>
      </c>
      <c r="L32" s="7">
        <f>'recalc raw'!E382</f>
        <v>774.15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50.24070841430951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4049797.573828363</v>
      </c>
      <c r="D33" s="7">
        <f>'recalc raw'!E32</f>
        <v>70031.74417454508</v>
      </c>
      <c r="E33" s="7">
        <f>'recalc raw'!E110</f>
        <v>3224814.493992738</v>
      </c>
      <c r="F33" s="7">
        <f>'recalc raw'!E188</f>
        <v>5536404.415480333</v>
      </c>
      <c r="G33" s="7">
        <f>'recalc raw'!E227</f>
        <v>328294.38041067123</v>
      </c>
      <c r="H33" s="7">
        <f>'recalc raw'!E71</f>
        <v>65053.41044640541</v>
      </c>
      <c r="I33" s="7">
        <f>'recalc raw'!E266</f>
        <v>4871.213815857656</v>
      </c>
      <c r="J33" s="7">
        <f>'recalc raw'!E149</f>
        <v>271.18</v>
      </c>
      <c r="K33" s="7">
        <f>'recalc raw'!E305</f>
        <v>-11.706801498513038</v>
      </c>
      <c r="L33" s="7">
        <f>'recalc raw'!E383</f>
        <v>2470.6543756723404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-11.706801498513038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4529301.185665656</v>
      </c>
      <c r="D34" s="7">
        <f>'recalc raw'!E33</f>
        <v>6352718.081663031</v>
      </c>
      <c r="E34" s="7">
        <f>'recalc raw'!E111</f>
        <v>6091836.292830548</v>
      </c>
      <c r="F34" s="7">
        <f>'recalc raw'!E189</f>
        <v>893396.2584110692</v>
      </c>
      <c r="G34" s="7">
        <f>'recalc raw'!E228</f>
        <v>516869.28500000003</v>
      </c>
      <c r="H34" s="7">
        <f>'recalc raw'!E72</f>
        <v>4399456.754473369</v>
      </c>
      <c r="I34" s="7">
        <f>'recalc raw'!E267</f>
        <v>289459.3740561816</v>
      </c>
      <c r="J34" s="7">
        <f>'recalc raw'!E150</f>
        <v>11877.693871122203</v>
      </c>
      <c r="K34" s="7">
        <f>'recalc raw'!E306</f>
        <v>87.00444715846294</v>
      </c>
      <c r="L34" s="7">
        <f>'recalc raw'!E384</f>
        <v>984633.3987058003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87.00444715846294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4928422.956516061</v>
      </c>
      <c r="D35" s="7">
        <f>'recalc raw'!E34</f>
        <v>4722124.275</v>
      </c>
      <c r="E35" s="7">
        <f>'recalc raw'!E112</f>
        <v>4772738.46</v>
      </c>
      <c r="F35" s="7">
        <f>'recalc raw'!E190</f>
        <v>822892.4505166262</v>
      </c>
      <c r="G35" s="7">
        <f>'recalc raw'!E229</f>
        <v>475903.4998116493</v>
      </c>
      <c r="H35" s="7">
        <f>'recalc raw'!E73</f>
        <v>4371382.295</v>
      </c>
      <c r="I35" s="7">
        <f>'recalc raw'!E268</f>
        <v>528963.09</v>
      </c>
      <c r="J35" s="7">
        <f>'recalc raw'!E151</f>
        <v>26452.688939357722</v>
      </c>
      <c r="K35" s="7">
        <f>'recalc raw'!E307</f>
        <v>379.805</v>
      </c>
      <c r="L35" s="7">
        <f>'recalc raw'!E385</f>
        <v>1679039.0055573783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379.805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646</v>
      </c>
    </row>
    <row r="38" spans="1:22" s="20" customFormat="1" ht="11.25">
      <c r="A38" s="24"/>
      <c r="B38" s="20" t="s">
        <v>617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765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4945652.759701125</v>
      </c>
      <c r="D40" s="7">
        <f>D4-blanks!D$9</f>
        <v>4581459.396403272</v>
      </c>
      <c r="E40" s="7">
        <f>E4-blanks!E$9</f>
        <v>4632789.6244250275</v>
      </c>
      <c r="F40" s="7">
        <f>F4-blanks!F$9</f>
        <v>806516.4742157556</v>
      </c>
      <c r="G40" s="7">
        <f>G4-blanks!G$9</f>
        <v>421601.22544647387</v>
      </c>
      <c r="H40" s="7">
        <f>H4-blanks!H$9</f>
        <v>4018276.224922622</v>
      </c>
      <c r="I40" s="7">
        <f>I4-blanks!I$9</f>
        <v>459793.46498564247</v>
      </c>
      <c r="J40" s="7">
        <f>J4-blanks!J$9</f>
        <v>24004.17071811293</v>
      </c>
      <c r="K40" s="7">
        <f>K4-blanks!K$9</f>
        <v>282.55005121828503</v>
      </c>
      <c r="L40" s="7">
        <f>L4-blanks!L$9</f>
        <v>1600540.2916908842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313.52380617469635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-283.51376529509525</v>
      </c>
      <c r="D41" s="7">
        <f>D5-blanks!D$9</f>
        <v>2.4972371337098593</v>
      </c>
      <c r="E41" s="7">
        <f>E5-blanks!E$9</f>
        <v>807.6935218257531</v>
      </c>
      <c r="F41" s="7">
        <f>F5-blanks!F$9</f>
        <v>72.78125708421362</v>
      </c>
      <c r="G41" s="7">
        <f>G5-blanks!G$9</f>
        <v>1001.5783930780963</v>
      </c>
      <c r="H41" s="7">
        <f>H5-blanks!H$9</f>
        <v>-1319.9781543066129</v>
      </c>
      <c r="I41" s="7">
        <f>I5-blanks!I$9</f>
        <v>-129.541512621101</v>
      </c>
      <c r="J41" s="7">
        <f>J5-blanks!J$9</f>
        <v>-28.462811778715192</v>
      </c>
      <c r="K41" s="7">
        <f>K5-blanks!K$9</f>
        <v>-8.690354207154755</v>
      </c>
      <c r="L41" s="7">
        <f>L5-blanks!L$9</f>
        <v>-24.35757363041239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22.28340074925652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4614083.587944103</v>
      </c>
      <c r="D42" s="7">
        <f>D6-blanks!D$9</f>
        <v>5226934.1102337185</v>
      </c>
      <c r="E42" s="7">
        <f>E6-blanks!E$9</f>
        <v>4259062.843310614</v>
      </c>
      <c r="F42" s="7">
        <f>F6-blanks!F$9</f>
        <v>1031317.5951169587</v>
      </c>
      <c r="G42" s="7">
        <f>G6-blanks!G$9</f>
        <v>427667.9666542374</v>
      </c>
      <c r="H42" s="7">
        <f>H6-blanks!H$9</f>
        <v>4459278.4606759995</v>
      </c>
      <c r="I42" s="7">
        <f>I6-blanks!I$9</f>
        <v>366968.8426243027</v>
      </c>
      <c r="J42" s="7">
        <f>J6-blanks!J$9</f>
        <v>1075.3904804354192</v>
      </c>
      <c r="K42" s="7">
        <f>K6-blanks!K$9</f>
        <v>-17.698529453144317</v>
      </c>
      <c r="L42" s="7">
        <f>L6-blanks!L$9</f>
        <v>566377.2220745663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13.275225503266956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4589441.817774307</v>
      </c>
      <c r="D43" s="7">
        <f>D7-blanks!D$9</f>
        <v>4555774.9782925</v>
      </c>
      <c r="E43" s="7">
        <f>E7-blanks!E$9</f>
        <v>4678214.282427891</v>
      </c>
      <c r="F43" s="7">
        <f>F7-blanks!F$9</f>
        <v>791082.3165308633</v>
      </c>
      <c r="G43" s="7">
        <f>G7-blanks!G$9</f>
        <v>410226.72338386945</v>
      </c>
      <c r="H43" s="7">
        <f>H7-blanks!H$9</f>
        <v>3944742.3161867107</v>
      </c>
      <c r="I43" s="7">
        <f>I7-blanks!I$9</f>
        <v>470369.23966212675</v>
      </c>
      <c r="J43" s="7">
        <f>J7-blanks!J$9</f>
        <v>24373.63275213963</v>
      </c>
      <c r="K43" s="7">
        <f>K7-blanks!K$9</f>
        <v>277.342237160604</v>
      </c>
      <c r="L43" s="7">
        <f>L7-blanks!L$9</f>
        <v>1506715.8555718046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308.31599211701524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4092191.5379951717</v>
      </c>
      <c r="D44" s="7">
        <f>D8-blanks!D$9</f>
        <v>219764.5704448046</v>
      </c>
      <c r="E44" s="7">
        <f>E8-blanks!E$9</f>
        <v>3070602.555583426</v>
      </c>
      <c r="F44" s="7">
        <f>F8-blanks!F$9</f>
        <v>4829547.436493336</v>
      </c>
      <c r="G44" s="7">
        <f>G8-blanks!G$9</f>
        <v>289849.2575795762</v>
      </c>
      <c r="H44" s="7">
        <f>H8-blanks!H$9</f>
        <v>191205.02207140622</v>
      </c>
      <c r="I44" s="7">
        <f>I8-blanks!I$9</f>
        <v>4736.864570820859</v>
      </c>
      <c r="J44" s="7">
        <f>J8-blanks!J$9</f>
        <v>190.7222872559912</v>
      </c>
      <c r="K44" s="7">
        <f>K8-blanks!K$9</f>
        <v>-23.54804935595128</v>
      </c>
      <c r="L44" s="7">
        <f>L8-blanks!L$9</f>
        <v>1990.4425736304122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7.425705600459992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1309D80R2(18-28)</v>
      </c>
      <c r="C45" s="7">
        <f>C9-blanks!C$9</f>
        <v>4427858.746362813</v>
      </c>
      <c r="D45" s="7">
        <f>D9-blanks!D$9</f>
        <v>5614247.747819924</v>
      </c>
      <c r="E45" s="7">
        <f>E9-blanks!E$9</f>
        <v>2163818.292615677</v>
      </c>
      <c r="F45" s="7">
        <f>F9-blanks!F$9</f>
        <v>1966626.6100533777</v>
      </c>
      <c r="G45" s="7">
        <f>G9-blanks!G$9</f>
        <v>232381.23945451897</v>
      </c>
      <c r="H45" s="7">
        <f>H9-blanks!H$9</f>
        <v>4019575.888163691</v>
      </c>
      <c r="I45" s="7">
        <f>I9-blanks!I$9</f>
        <v>189520.4553066441</v>
      </c>
      <c r="J45" s="7">
        <f>J9-blanks!J$9</f>
        <v>3641.816580129249</v>
      </c>
      <c r="K45" s="7">
        <f>K9-blanks!K$9</f>
        <v>-4.434061328091062</v>
      </c>
      <c r="L45" s="7">
        <f>L9-blanks!L$9</f>
        <v>90294.08920460742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26.53969362832021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4769216.961974721</v>
      </c>
      <c r="D46" s="7">
        <f>D10-blanks!D$9</f>
        <v>4544228.7491571335</v>
      </c>
      <c r="E46" s="7">
        <f>E10-blanks!E$9</f>
        <v>4599585.640314646</v>
      </c>
      <c r="F46" s="7">
        <f>F10-blanks!F$9</f>
        <v>786913.7452026702</v>
      </c>
      <c r="G46" s="7">
        <f>G10-blanks!G$9</f>
        <v>415460.6897412303</v>
      </c>
      <c r="H46" s="7">
        <f>H10-blanks!H$9</f>
        <v>3982511.050087417</v>
      </c>
      <c r="I46" s="7">
        <f>I10-blanks!I$9</f>
        <v>457799.83011002885</v>
      </c>
      <c r="J46" s="7">
        <f>J10-blanks!J$9</f>
        <v>24510.20349498956</v>
      </c>
      <c r="K46" s="7">
        <f>K10-blanks!K$9</f>
        <v>281.8529584664499</v>
      </c>
      <c r="L46" s="7">
        <f>L10-blanks!L$9</f>
        <v>1603674.3625736302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312.8267134228612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1309D80R2(104-114)</v>
      </c>
      <c r="C47" s="7">
        <f>C11-blanks!C$9</f>
        <v>4396840.305838785</v>
      </c>
      <c r="D47" s="7">
        <f>D11-blanks!D$9</f>
        <v>4209129.200715462</v>
      </c>
      <c r="E47" s="7">
        <f>E11-blanks!E$9</f>
        <v>2317646.6215489944</v>
      </c>
      <c r="F47" s="7">
        <f>F11-blanks!F$9</f>
        <v>2110530.7515308633</v>
      </c>
      <c r="G47" s="7">
        <f>G11-blanks!G$9</f>
        <v>266550.8933838695</v>
      </c>
      <c r="H47" s="7">
        <f>H11-blanks!H$9</f>
        <v>3957473.0344992927</v>
      </c>
      <c r="I47" s="7">
        <f>I11-blanks!I$9</f>
        <v>153576.69053105</v>
      </c>
      <c r="J47" s="7">
        <f>J11-blanks!J$9</f>
        <v>2391.1570678027783</v>
      </c>
      <c r="K47" s="7">
        <f>K11-blanks!K$9</f>
        <v>-27.574164607383683</v>
      </c>
      <c r="L47" s="7">
        <f>L11-blanks!L$9</f>
        <v>107671.18500850399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3.3995903490275907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1309D81R3(33-43)</v>
      </c>
      <c r="C48" s="7">
        <f>C12-blanks!C$9</f>
        <v>4786672.056483297</v>
      </c>
      <c r="D48" s="7">
        <f>D12-blanks!D$9</f>
        <v>4735680.364718581</v>
      </c>
      <c r="E48" s="7">
        <f>E12-blanks!E$9</f>
        <v>2164440.9432051545</v>
      </c>
      <c r="F48" s="7">
        <f>F12-blanks!F$9</f>
        <v>1240968.7647639536</v>
      </c>
      <c r="G48" s="7">
        <f>G12-blanks!G$9</f>
        <v>283948.3354698209</v>
      </c>
      <c r="H48" s="7">
        <f>H12-blanks!H$9</f>
        <v>4963961.877973363</v>
      </c>
      <c r="I48" s="7">
        <f>I12-blanks!I$9</f>
        <v>359892.5065342125</v>
      </c>
      <c r="J48" s="7">
        <f>J12-blanks!J$9</f>
        <v>845.1078172973931</v>
      </c>
      <c r="K48" s="7">
        <f>K12-blanks!K$9</f>
        <v>-21.970408402189136</v>
      </c>
      <c r="L48" s="7">
        <f>L12-blanks!L$9</f>
        <v>146839.54607929586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9.003346554222137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1309D82R2(102-111)</v>
      </c>
      <c r="C49" s="7">
        <f>C13-blanks!C$9</f>
        <v>4122504.161362813</v>
      </c>
      <c r="D49" s="7">
        <f>D13-blanks!D$9</f>
        <v>4089021.7883524243</v>
      </c>
      <c r="E49" s="7">
        <f>E13-blanks!E$9</f>
        <v>2774092.4714608607</v>
      </c>
      <c r="F49" s="7">
        <f>F13-blanks!F$9</f>
        <v>2225418.583159924</v>
      </c>
      <c r="G49" s="7">
        <f>G13-blanks!G$9</f>
        <v>310597.7268162705</v>
      </c>
      <c r="H49" s="7">
        <f>H13-blanks!H$9</f>
        <v>3815004.70170256</v>
      </c>
      <c r="I49" s="7">
        <f>I13-blanks!I$9</f>
        <v>205259.11922410614</v>
      </c>
      <c r="J49" s="7">
        <f>J13-blanks!J$9</f>
        <v>497.56109720283325</v>
      </c>
      <c r="K49" s="7">
        <f>K13-blanks!K$9</f>
        <v>-15.111813473171203</v>
      </c>
      <c r="L49" s="7">
        <f>L13-blanks!L$9</f>
        <v>111241.07747107546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15.86194148324007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5794821.178736372</v>
      </c>
      <c r="D50" s="7">
        <f>D14-blanks!D$9</f>
        <v>5327588.06691176</v>
      </c>
      <c r="E50" s="7">
        <f>E14-blanks!E$9</f>
        <v>2448296.087932803</v>
      </c>
      <c r="F50" s="7">
        <f>F14-blanks!F$9</f>
        <v>394807.221799588</v>
      </c>
      <c r="G50" s="7">
        <f>G14-blanks!G$9</f>
        <v>251915.01752862704</v>
      </c>
      <c r="H50" s="7">
        <f>H14-blanks!H$9</f>
        <v>2306852.784476404</v>
      </c>
      <c r="I50" s="7">
        <f>I14-blanks!I$9</f>
        <v>672617.352968489</v>
      </c>
      <c r="J50" s="7">
        <f>J14-blanks!J$9</f>
        <v>67956.59309894142</v>
      </c>
      <c r="K50" s="7">
        <f>K14-blanks!K$9</f>
        <v>102.86726497617141</v>
      </c>
      <c r="L50" s="7">
        <f>L14-blanks!L$9</f>
        <v>379795.48844104813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133.8410199325827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4844868.126207621</v>
      </c>
      <c r="D51" s="7">
        <f>D15-blanks!D$9</f>
        <v>4637646.889313205</v>
      </c>
      <c r="E51" s="7">
        <f>E15-blanks!E$9</f>
        <v>4561138.899425028</v>
      </c>
      <c r="F51" s="7">
        <f>F15-blanks!F$9</f>
        <v>804909.1371092845</v>
      </c>
      <c r="G51" s="7">
        <f>G15-blanks!G$9</f>
        <v>412082.788480216</v>
      </c>
      <c r="H51" s="7">
        <f>H15-blanks!H$9</f>
        <v>3972205.841876663</v>
      </c>
      <c r="I51" s="7">
        <f>I15-blanks!I$9</f>
        <v>471445.14151826827</v>
      </c>
      <c r="J51" s="7">
        <f>J15-blanks!J$9</f>
        <v>25438.213925780223</v>
      </c>
      <c r="K51" s="7">
        <f>K15-blanks!K$9</f>
        <v>278.7334734430377</v>
      </c>
      <c r="L51" s="7">
        <f>L15-blanks!L$9</f>
        <v>1593861.7512442847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309.70722839944904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3927573.214123845</v>
      </c>
      <c r="D52" s="7">
        <f>D16-blanks!D$9</f>
        <v>59803.05796835606</v>
      </c>
      <c r="E52" s="7">
        <f>E16-blanks!E$9</f>
        <v>3194904.059425028</v>
      </c>
      <c r="F52" s="7">
        <f>F16-blanks!F$9</f>
        <v>5140974.374192537</v>
      </c>
      <c r="G52" s="7">
        <f>G16-blanks!G$9</f>
        <v>284965.2088420503</v>
      </c>
      <c r="H52" s="7">
        <f>H16-blanks!H$9</f>
        <v>44120.97398829957</v>
      </c>
      <c r="I52" s="7">
        <f>I16-blanks!I$9</f>
        <v>1604.4433482632348</v>
      </c>
      <c r="J52" s="7">
        <f>J16-blanks!J$9</f>
        <v>34.8663066285193</v>
      </c>
      <c r="K52" s="7">
        <f>K16-blanks!K$9</f>
        <v>-29.55586525864494</v>
      </c>
      <c r="L52" s="7">
        <f>L16-blanks!L$9</f>
        <v>2036.1067049483456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1.4178896977663342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1309D83R1(98-107)</v>
      </c>
      <c r="C53" s="7">
        <f>C17-blanks!C$9</f>
        <v>4353001.859357157</v>
      </c>
      <c r="D53" s="7">
        <f>D17-blanks!D$9</f>
        <v>4875815.1127924165</v>
      </c>
      <c r="E53" s="7">
        <f>E17-blanks!E$9</f>
        <v>2398108.329216721</v>
      </c>
      <c r="F53" s="7">
        <f>F17-blanks!F$9</f>
        <v>2124792.6415308635</v>
      </c>
      <c r="G53" s="7">
        <f>G17-blanks!G$9</f>
        <v>272896.48650401214</v>
      </c>
      <c r="H53" s="7">
        <f>H17-blanks!H$9</f>
        <v>4027411.534351791</v>
      </c>
      <c r="I53" s="7">
        <f>I17-blanks!I$9</f>
        <v>112099.03295981372</v>
      </c>
      <c r="J53" s="7">
        <f>J17-blanks!J$9</f>
        <v>1827.9228531671272</v>
      </c>
      <c r="K53" s="7">
        <f>K17-blanks!K$9</f>
        <v>-36.23155381188561</v>
      </c>
      <c r="L53" s="7">
        <f>L17-blanks!L$9</f>
        <v>102018.58386363386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-5.257798855474337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1309D83R2(32-42)</v>
      </c>
      <c r="C54" s="7">
        <f>C18-blanks!C$9</f>
        <v>4141362.141845218</v>
      </c>
      <c r="D54" s="7">
        <f>D18-blanks!D$9</f>
        <v>4512373.268518656</v>
      </c>
      <c r="E54" s="7">
        <f>E18-blanks!E$9</f>
        <v>2578815.264962166</v>
      </c>
      <c r="F54" s="7">
        <f>F18-blanks!F$9</f>
        <v>2369620.1421756693</v>
      </c>
      <c r="G54" s="7">
        <f>G18-blanks!G$9</f>
        <v>276387.399691357</v>
      </c>
      <c r="H54" s="7">
        <f>H18-blanks!H$9</f>
        <v>3702384.034932896</v>
      </c>
      <c r="I54" s="7">
        <f>I18-blanks!I$9</f>
        <v>156134.64921080554</v>
      </c>
      <c r="J54" s="7">
        <f>J18-blanks!J$9</f>
        <v>1966.8860536411778</v>
      </c>
      <c r="K54" s="7">
        <f>K18-blanks!K$9</f>
        <v>-10.1138854597157</v>
      </c>
      <c r="L54" s="7">
        <f>L18-blanks!L$9</f>
        <v>98180.28973080515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20.859869496695573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1309D80R2(104-114)(II)</v>
      </c>
      <c r="C55" s="7">
        <f>C19-blanks!C$9</f>
        <v>4484254.496362813</v>
      </c>
      <c r="D55" s="7">
        <f>D19-blanks!D$9</f>
        <v>4409944.614347159</v>
      </c>
      <c r="E55" s="7">
        <f>E19-blanks!E$9</f>
        <v>2464838.2655180846</v>
      </c>
      <c r="F55" s="7">
        <f>F19-blanks!F$9</f>
        <v>2124476.6092561013</v>
      </c>
      <c r="G55" s="7">
        <f>G19-blanks!G$9</f>
        <v>264398.25227317587</v>
      </c>
      <c r="H55" s="7">
        <f>H19-blanks!H$9</f>
        <v>4184936.0244488367</v>
      </c>
      <c r="I55" s="7">
        <f>I19-blanks!I$9</f>
        <v>152779.46651826822</v>
      </c>
      <c r="J55" s="7">
        <f>J19-blanks!J$9</f>
        <v>2587.923836673802</v>
      </c>
      <c r="K55" s="7">
        <f>K19-blanks!K$9</f>
        <v>-23.543562627619462</v>
      </c>
      <c r="L55" s="7">
        <f>L19-blanks!L$9</f>
        <v>105212.13738860487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7.4301923287918115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4929798.759842045</v>
      </c>
      <c r="D56" s="7">
        <f>D20-blanks!D$9</f>
        <v>4717660.135239824</v>
      </c>
      <c r="E56" s="7">
        <f>E20-blanks!E$9</f>
        <v>4615655.9273028495</v>
      </c>
      <c r="F56" s="7">
        <f>F20-blanks!F$9</f>
        <v>798629.489932251</v>
      </c>
      <c r="G56" s="7">
        <f>G20-blanks!G$9</f>
        <v>429649.0032330491</v>
      </c>
      <c r="H56" s="7">
        <f>H20-blanks!H$9</f>
        <v>3956318.0256072334</v>
      </c>
      <c r="I56" s="7">
        <f>I20-blanks!I$9</f>
        <v>483692.24175703013</v>
      </c>
      <c r="J56" s="7">
        <f>J20-blanks!J$9</f>
        <v>25979.935645803627</v>
      </c>
      <c r="K56" s="7">
        <f>K20-blanks!K$9</f>
        <v>291.64361363588205</v>
      </c>
      <c r="L56" s="7">
        <f>L20-blanks!L$9</f>
        <v>1591099.4975967985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322.61736859229336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4559153.797196114</v>
      </c>
      <c r="D57" s="7">
        <f>D21-blanks!D$9</f>
        <v>5499035.994936423</v>
      </c>
      <c r="E57" s="7">
        <f>E21-blanks!E$9</f>
        <v>4240400.014761784</v>
      </c>
      <c r="F57" s="7">
        <f>F21-blanks!F$9</f>
        <v>1070251.5746795512</v>
      </c>
      <c r="G57" s="7">
        <f>G21-blanks!G$9</f>
        <v>429208.47378421953</v>
      </c>
      <c r="H57" s="7">
        <f>H21-blanks!H$9</f>
        <v>4726724.254102513</v>
      </c>
      <c r="I57" s="7">
        <f>I21-blanks!I$9</f>
        <v>394750.1296429173</v>
      </c>
      <c r="J57" s="7">
        <f>J21-blanks!J$9</f>
        <v>1057.2580668834523</v>
      </c>
      <c r="K57" s="7">
        <f>K21-blanks!K$9</f>
        <v>14.306182664661414</v>
      </c>
      <c r="L57" s="7">
        <f>L21-blanks!L$9</f>
        <v>577516.3219023327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45.27993762107269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1309D84R3(55-64)</v>
      </c>
      <c r="C58" s="7">
        <f>C22-blanks!C$9</f>
        <v>4894531.123766433</v>
      </c>
      <c r="D58" s="7">
        <f>D22-blanks!D$9</f>
        <v>6368679.088908359</v>
      </c>
      <c r="E58" s="7">
        <f>E22-blanks!E$9</f>
        <v>2401618.2997605787</v>
      </c>
      <c r="F58" s="7">
        <f>F22-blanks!F$9</f>
        <v>1195702.877818589</v>
      </c>
      <c r="G58" s="7">
        <f>G22-blanks!G$9</f>
        <v>213502.49512888616</v>
      </c>
      <c r="H58" s="7">
        <f>H22-blanks!H$9</f>
        <v>4796166.238772517</v>
      </c>
      <c r="I58" s="7">
        <f>I22-blanks!I$9</f>
        <v>433774.4178043547</v>
      </c>
      <c r="J58" s="7">
        <f>J22-blanks!J$9</f>
        <v>1366.9560972028332</v>
      </c>
      <c r="K58" s="7">
        <f>K22-blanks!K$9</f>
        <v>-15.58598732964023</v>
      </c>
      <c r="L58" s="7">
        <f>L22-blanks!L$9</f>
        <v>147887.51836877863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15.387767626771044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1309D85R2(115-124)</v>
      </c>
      <c r="C59" s="7">
        <f>C23-blanks!C$9</f>
        <v>4486127.278359967</v>
      </c>
      <c r="D59" s="7">
        <f>D23-blanks!D$9</f>
        <v>4850802.498814349</v>
      </c>
      <c r="E59" s="7">
        <f>E23-blanks!E$9</f>
        <v>2796435.42375698</v>
      </c>
      <c r="F59" s="7">
        <f>F23-blanks!F$9</f>
        <v>2159814.392138902</v>
      </c>
      <c r="G59" s="7">
        <f>G23-blanks!G$9</f>
        <v>251419.00649493557</v>
      </c>
      <c r="H59" s="7">
        <f>H23-blanks!H$9</f>
        <v>3983778.8801350244</v>
      </c>
      <c r="I59" s="7">
        <f>I23-blanks!I$9</f>
        <v>133887.9682728001</v>
      </c>
      <c r="J59" s="7">
        <f>J23-blanks!J$9</f>
        <v>1504.109585433165</v>
      </c>
      <c r="K59" s="7">
        <f>K23-blanks!K$9</f>
        <v>-39.581344512192</v>
      </c>
      <c r="L59" s="7">
        <f>L23-blanks!L$9</f>
        <v>91297.3868852238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-8.607589555780724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4145516.686362813</v>
      </c>
      <c r="D60" s="7">
        <f>D24-blanks!D$9</f>
        <v>6260781.693150534</v>
      </c>
      <c r="E60" s="7">
        <f>E24-blanks!E$9</f>
        <v>5814390.558267136</v>
      </c>
      <c r="F60" s="7">
        <f>F24-blanks!F$9</f>
        <v>897527.3709724506</v>
      </c>
      <c r="G60" s="7">
        <f>G24-blanks!G$9</f>
        <v>481730.72307373217</v>
      </c>
      <c r="H60" s="7">
        <f>H24-blanks!H$9</f>
        <v>4296195.447343633</v>
      </c>
      <c r="I60" s="7">
        <f>I24-blanks!I$9</f>
        <v>271333.44374604634</v>
      </c>
      <c r="J60" s="7">
        <f>J24-blanks!J$9</f>
        <v>11301.518299646783</v>
      </c>
      <c r="K60" s="7">
        <f>K24-blanks!K$9</f>
        <v>41.03399334422696</v>
      </c>
      <c r="L60" s="7">
        <f>L24-blanks!L$9</f>
        <v>928734.478095748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72.00774830063823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5022641.59446032</v>
      </c>
      <c r="D61" s="7">
        <f>D25-blanks!D$9</f>
        <v>4620559.591732289</v>
      </c>
      <c r="E61" s="7">
        <f>E25-blanks!E$9</f>
        <v>4816172.275125816</v>
      </c>
      <c r="F61" s="7">
        <f>F25-blanks!F$9</f>
        <v>804705.1630423411</v>
      </c>
      <c r="G61" s="7">
        <f>G25-blanks!G$9</f>
        <v>430817.5324254968</v>
      </c>
      <c r="H61" s="7">
        <f>H25-blanks!H$9</f>
        <v>4167456.573372329</v>
      </c>
      <c r="I61" s="7">
        <f>I25-blanks!I$9</f>
        <v>501339.260209515</v>
      </c>
      <c r="J61" s="7">
        <f>J25-blanks!J$9</f>
        <v>26039.250027121627</v>
      </c>
      <c r="K61" s="7">
        <f>K25-blanks!K$9</f>
        <v>301.88622757710436</v>
      </c>
      <c r="L61" s="7">
        <f>L25-blanks!L$9</f>
        <v>1705368.9754651962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332.8599825335156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1309D86R3(102-110)</v>
      </c>
      <c r="C62" s="7">
        <f>C26-blanks!C$9</f>
        <v>4502004.057223401</v>
      </c>
      <c r="D62" s="7">
        <f>D26-blanks!D$9</f>
        <v>6497123.868150651</v>
      </c>
      <c r="E62" s="7">
        <f>E26-blanks!E$9</f>
        <v>2827717.8800594816</v>
      </c>
      <c r="F62" s="7">
        <f>F26-blanks!F$9</f>
        <v>1483608.3477540459</v>
      </c>
      <c r="G62" s="7">
        <f>G26-blanks!G$9</f>
        <v>289556.288590209</v>
      </c>
      <c r="H62" s="7">
        <f>H26-blanks!H$9</f>
        <v>4156521.7173809656</v>
      </c>
      <c r="I62" s="7">
        <f>I26-blanks!I$9</f>
        <v>294579.39516222023</v>
      </c>
      <c r="J62" s="7">
        <f>J26-blanks!J$9</f>
        <v>2734.039669659706</v>
      </c>
      <c r="K62" s="7">
        <f>K26-blanks!K$9</f>
        <v>-39.97938274391112</v>
      </c>
      <c r="L62" s="7">
        <f>L26-blanks!L$9</f>
        <v>71316.39973658124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-9.005627787499845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4265728.30073333</v>
      </c>
      <c r="D63" s="7">
        <f>D27-blanks!D$9</f>
        <v>237887.11965079443</v>
      </c>
      <c r="E63" s="7">
        <f>E27-blanks!E$9</f>
        <v>3317633.961626712</v>
      </c>
      <c r="F63" s="7">
        <f>F27-blanks!F$9</f>
        <v>4984080.782045752</v>
      </c>
      <c r="G63" s="7">
        <f>G27-blanks!G$9</f>
        <v>310999.5045755096</v>
      </c>
      <c r="H63" s="7">
        <f>H27-blanks!H$9</f>
        <v>210799.65974502263</v>
      </c>
      <c r="I63" s="7">
        <f>I27-blanks!I$9</f>
        <v>5644.608964104982</v>
      </c>
      <c r="J63" s="7">
        <f>J27-blanks!J$9</f>
        <v>274.8008536637655</v>
      </c>
      <c r="K63" s="7">
        <f>K27-blanks!K$9</f>
        <v>-15.960134273325384</v>
      </c>
      <c r="L63" s="7">
        <f>L27-blanks!L$9</f>
        <v>1814.0987055877847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15.01362068308589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1309D87R2(80-93)</v>
      </c>
      <c r="C64" s="7">
        <f>C28-blanks!C$9</f>
        <v>4753115.996362813</v>
      </c>
      <c r="D64" s="7">
        <f>D28-blanks!D$9</f>
        <v>3519930.9859241047</v>
      </c>
      <c r="E64" s="7">
        <f>E28-blanks!E$9</f>
        <v>5609768.924425028</v>
      </c>
      <c r="F64" s="7">
        <f>F28-blanks!F$9</f>
        <v>796353.2747128519</v>
      </c>
      <c r="G64" s="7">
        <f>G28-blanks!G$9</f>
        <v>947929.0488495192</v>
      </c>
      <c r="H64" s="7">
        <f>H28-blanks!H$9</f>
        <v>4179435.1654286035</v>
      </c>
      <c r="I64" s="7">
        <f>I28-blanks!I$9</f>
        <v>554529.1198695046</v>
      </c>
      <c r="J64" s="7">
        <f>J28-blanks!J$9</f>
        <v>1599.2410972028333</v>
      </c>
      <c r="K64" s="7">
        <f>K28-blanks!K$9</f>
        <v>97.30090359288792</v>
      </c>
      <c r="L64" s="7">
        <f>L28-blanks!L$9</f>
        <v>3791757.199486472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128.2746585492992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1309D88R4(30-40)</v>
      </c>
      <c r="C65" s="7">
        <f>C29-blanks!C$9</f>
        <v>4756336.173020697</v>
      </c>
      <c r="D65" s="7">
        <f>D29-blanks!D$9</f>
        <v>5211233.590374772</v>
      </c>
      <c r="E65" s="7">
        <f>E29-blanks!E$9</f>
        <v>2348446.428195939</v>
      </c>
      <c r="F65" s="7">
        <f>F29-blanks!F$9</f>
        <v>2050243.989114918</v>
      </c>
      <c r="G65" s="7">
        <f>G29-blanks!G$9</f>
        <v>270457.7152202241</v>
      </c>
      <c r="H65" s="7">
        <f>H29-blanks!H$9</f>
        <v>4607347.968615657</v>
      </c>
      <c r="I65" s="7">
        <f>I29-blanks!I$9</f>
        <v>226095.98206682486</v>
      </c>
      <c r="J65" s="7">
        <f>J29-blanks!J$9</f>
        <v>873.1810972028333</v>
      </c>
      <c r="K65" s="7">
        <f>K29-blanks!K$9</f>
        <v>-18.085823699135215</v>
      </c>
      <c r="L65" s="7">
        <f>L29-blanks!L$9</f>
        <v>113226.4933980882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12.887931257276058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5005851.23043183</v>
      </c>
      <c r="D66" s="7">
        <f>D30-blanks!D$9</f>
        <v>4646735.670239824</v>
      </c>
      <c r="E66" s="7">
        <f>E30-blanks!E$9</f>
        <v>4818467.4428075515</v>
      </c>
      <c r="F66" s="7">
        <f>F30-blanks!F$9</f>
        <v>822137.4949567739</v>
      </c>
      <c r="G66" s="7">
        <f>G30-blanks!G$9</f>
        <v>429850.4085411393</v>
      </c>
      <c r="H66" s="7">
        <f>H30-blanks!H$9</f>
        <v>4216041.809353317</v>
      </c>
      <c r="I66" s="7">
        <f>I30-blanks!I$9</f>
        <v>506684.9246668373</v>
      </c>
      <c r="J66" s="7">
        <f>J30-blanks!J$9</f>
        <v>25748.295416329875</v>
      </c>
      <c r="K66" s="7">
        <f>K30-blanks!K$9</f>
        <v>315.06765179497893</v>
      </c>
      <c r="L66" s="7">
        <f>L30-blanks!L$9</f>
        <v>1670979.4247894865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346.04140675139024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6245338.143644194</v>
      </c>
      <c r="D67" s="7">
        <f>D31-blanks!D$9</f>
        <v>5190462.2702398235</v>
      </c>
      <c r="E67" s="7">
        <f>E31-blanks!E$9</f>
        <v>2461312.352969672</v>
      </c>
      <c r="F67" s="7">
        <f>F31-blanks!F$9</f>
        <v>419098.84776033787</v>
      </c>
      <c r="G67" s="7">
        <f>G31-blanks!G$9</f>
        <v>265100.09498970583</v>
      </c>
      <c r="H67" s="7">
        <f>H31-blanks!H$9</f>
        <v>2270782.381876663</v>
      </c>
      <c r="I67" s="7">
        <f>I31-blanks!I$9</f>
        <v>710919.9056701211</v>
      </c>
      <c r="J67" s="7">
        <f>J31-blanks!J$9</f>
        <v>70826.14175297279</v>
      </c>
      <c r="K67" s="7">
        <f>K31-blanks!K$9</f>
        <v>131.94964579284525</v>
      </c>
      <c r="L67" s="7">
        <f>L31-blanks!L$9</f>
        <v>396949.1625736304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162.92340074925653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283.51376529509616</v>
      </c>
      <c r="D68" s="7">
        <f>D32-blanks!D$9</f>
        <v>-2.4972371337098593</v>
      </c>
      <c r="E68" s="7">
        <f>E32-blanks!E$9</f>
        <v>-807.6935218257568</v>
      </c>
      <c r="F68" s="7">
        <f>F32-blanks!F$9</f>
        <v>-72.78125708421365</v>
      </c>
      <c r="G68" s="7">
        <f>G32-blanks!G$9</f>
        <v>-1001.5783930780999</v>
      </c>
      <c r="H68" s="7">
        <f>H32-blanks!H$9</f>
        <v>1319.9781543066092</v>
      </c>
      <c r="I68" s="7">
        <f>I32-blanks!I$9</f>
        <v>129.541512621101</v>
      </c>
      <c r="J68" s="7">
        <f>J32-blanks!J$9</f>
        <v>28.462811778715192</v>
      </c>
      <c r="K68" s="7">
        <f>K32-blanks!K$9</f>
        <v>8.690354207154755</v>
      </c>
      <c r="L68" s="7">
        <f>L32-blanks!L$9</f>
        <v>24.357573630412503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39.664109163566025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4041367.0701911757</v>
      </c>
      <c r="D69" s="7">
        <f>D33-blanks!D$9</f>
        <v>62721.45941436903</v>
      </c>
      <c r="E69" s="7">
        <f>E33-blanks!E$9</f>
        <v>3204508.483417766</v>
      </c>
      <c r="F69" s="7">
        <f>F33-blanks!F$9</f>
        <v>5536115.122011197</v>
      </c>
      <c r="G69" s="7">
        <f>G33-blanks!G$9</f>
        <v>307079.02879454073</v>
      </c>
      <c r="H69" s="7">
        <f>H33-blanks!H$9</f>
        <v>47480.30232306818</v>
      </c>
      <c r="I69" s="7">
        <f>I33-blanks!I$9</f>
        <v>1972.1903341258876</v>
      </c>
      <c r="J69" s="7">
        <f>J33-blanks!J$9</f>
        <v>143.6810972028333</v>
      </c>
      <c r="K69" s="7">
        <f>K33-blanks!K$9</f>
        <v>-53.25715570566779</v>
      </c>
      <c r="L69" s="7">
        <f>L33-blanks!L$9</f>
        <v>1720.861949302753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-22.28340074925652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4520870.682028469</v>
      </c>
      <c r="D70" s="7">
        <f>D34-blanks!D$9</f>
        <v>6345407.796902855</v>
      </c>
      <c r="E70" s="7">
        <f>E34-blanks!E$9</f>
        <v>6071530.282255576</v>
      </c>
      <c r="F70" s="7">
        <f>F34-blanks!F$9</f>
        <v>893106.9649419325</v>
      </c>
      <c r="G70" s="7">
        <f>G34-blanks!G$9</f>
        <v>495653.93338386953</v>
      </c>
      <c r="H70" s="7">
        <f>H34-blanks!H$9</f>
        <v>4381883.646350032</v>
      </c>
      <c r="I70" s="7">
        <f>I34-blanks!I$9</f>
        <v>286560.3505744498</v>
      </c>
      <c r="J70" s="7">
        <f>J34-blanks!J$9</f>
        <v>11750.194968325037</v>
      </c>
      <c r="K70" s="7">
        <f>K34-blanks!K$9</f>
        <v>45.45409295130818</v>
      </c>
      <c r="L70" s="7">
        <f>L34-blanks!L$9</f>
        <v>983883.6062794307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76.42784790771945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4919992.452878874</v>
      </c>
      <c r="D71" s="7">
        <f>D35-blanks!D$9</f>
        <v>4714813.990239824</v>
      </c>
      <c r="E71" s="7">
        <f>E35-blanks!E$9</f>
        <v>4752432.449425028</v>
      </c>
      <c r="F71" s="7">
        <f>F35-blanks!F$9</f>
        <v>822603.1570474895</v>
      </c>
      <c r="G71" s="7">
        <f>G35-blanks!G$9</f>
        <v>454688.1481955188</v>
      </c>
      <c r="H71" s="7">
        <f>H35-blanks!H$9</f>
        <v>4353809.186876663</v>
      </c>
      <c r="I71" s="7">
        <f>I35-blanks!I$9</f>
        <v>526064.0665182682</v>
      </c>
      <c r="J71" s="7">
        <f>J35-blanks!J$9</f>
        <v>26325.190036560554</v>
      </c>
      <c r="K71" s="7">
        <f>K35-blanks!K$9</f>
        <v>338.2546457928453</v>
      </c>
      <c r="L71" s="7">
        <f>L35-blanks!L$9</f>
        <v>1678289.2131310087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369.22840074925654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647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617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765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4945652.759701125</v>
      </c>
      <c r="D76" s="7">
        <f>D40/Drift!D25</f>
        <v>4581459.396403272</v>
      </c>
      <c r="E76" s="7">
        <f>E40/Drift!E25</f>
        <v>4632789.6244250275</v>
      </c>
      <c r="F76" s="7">
        <f>F40/Drift!F25</f>
        <v>806516.4742157556</v>
      </c>
      <c r="G76" s="7">
        <f>G40/Drift!G25</f>
        <v>421601.22544647387</v>
      </c>
      <c r="H76" s="7">
        <f>H40/Drift!H25</f>
        <v>4018276.224922622</v>
      </c>
      <c r="I76" s="7">
        <f>I40/Drift!I25</f>
        <v>459793.46498564247</v>
      </c>
      <c r="J76" s="7">
        <f>J40/Drift!J25</f>
        <v>24004.17071811293</v>
      </c>
      <c r="K76" s="7">
        <f>K40/Drift!K25</f>
        <v>282.55005121828503</v>
      </c>
      <c r="L76" s="7">
        <f>L40/Drift!L25</f>
        <v>1600540.2916908842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313.52380617469635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-290.4879015764259</v>
      </c>
      <c r="D77" s="7">
        <f>D41/Drift!D26</f>
        <v>2.5019125119735737</v>
      </c>
      <c r="E77" s="7">
        <f>E41/Drift!E26</f>
        <v>805.0623008515065</v>
      </c>
      <c r="F77" s="7">
        <f>F41/Drift!F26</f>
        <v>73.24850481343596</v>
      </c>
      <c r="G77" s="7">
        <f>G41/Drift!G26</f>
        <v>1010.6674231818513</v>
      </c>
      <c r="H77" s="7">
        <f>H41/Drift!H26</f>
        <v>-1328.0793783418783</v>
      </c>
      <c r="I77" s="7">
        <f>I41/Drift!I26</f>
        <v>-128.55586870033403</v>
      </c>
      <c r="J77" s="7">
        <f>J41/Drift!J26</f>
        <v>-28.317527977716384</v>
      </c>
      <c r="K77" s="7">
        <f>K41/Drift!K26</f>
        <v>-8.744076280083673</v>
      </c>
      <c r="L77" s="7">
        <f>L41/Drift!L26</f>
        <v>-24.843009999791686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22.407467804165204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4846811.518263062</v>
      </c>
      <c r="D78" s="7">
        <f>D42/Drift!D27</f>
        <v>5246542.767127742</v>
      </c>
      <c r="E78" s="7">
        <f>E42/Drift!E27</f>
        <v>4231403.474437759</v>
      </c>
      <c r="F78" s="7">
        <f>F42/Drift!F27</f>
        <v>1044645.048779772</v>
      </c>
      <c r="G78" s="7">
        <f>G42/Drift!G27</f>
        <v>435500.97155755054</v>
      </c>
      <c r="H78" s="7">
        <f>H42/Drift!H27</f>
        <v>4514353.160157297</v>
      </c>
      <c r="I78" s="7">
        <f>I42/Drift!I27</f>
        <v>361426.69157426414</v>
      </c>
      <c r="J78" s="7">
        <f>J42/Drift!J27</f>
        <v>1064.4679206921292</v>
      </c>
      <c r="K78" s="7">
        <f>K42/Drift!K27</f>
        <v>-17.91870826248564</v>
      </c>
      <c r="L78" s="7">
        <f>L42/Drift!L27</f>
        <v>589411.6156336046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13.423877818734285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4945652.759701125</v>
      </c>
      <c r="D79" s="7">
        <f>D43/Drift!D28</f>
        <v>4581459.396403272</v>
      </c>
      <c r="E79" s="7">
        <f>E43/Drift!E28</f>
        <v>4632789.6244250275</v>
      </c>
      <c r="F79" s="7">
        <f>F43/Drift!F28</f>
        <v>806516.4742157556</v>
      </c>
      <c r="G79" s="7">
        <f>G43/Drift!G28</f>
        <v>421601.22544647387</v>
      </c>
      <c r="H79" s="7">
        <f>H43/Drift!H28</f>
        <v>4018276.224922622</v>
      </c>
      <c r="I79" s="7">
        <f>I43/Drift!I28</f>
        <v>459793.46498564247</v>
      </c>
      <c r="J79" s="7">
        <f>J43/Drift!J28</f>
        <v>24004.17071811293</v>
      </c>
      <c r="K79" s="7">
        <f>K43/Drift!K28</f>
        <v>282.55005121828503</v>
      </c>
      <c r="L79" s="7">
        <f>L43/Drift!L28</f>
        <v>1600540.2916908842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313.52380617469635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4352970.83605169</v>
      </c>
      <c r="D80" s="7">
        <f>D44/Drift!D29</f>
        <v>221190.4157111547</v>
      </c>
      <c r="E80" s="7">
        <f>E44/Drift!E29</f>
        <v>3057919.428378688</v>
      </c>
      <c r="F80" s="7">
        <f>F44/Drift!F29</f>
        <v>4932436.5199668035</v>
      </c>
      <c r="G80" s="7">
        <f>G44/Drift!G29</f>
        <v>296624.4949721388</v>
      </c>
      <c r="H80" s="7">
        <f>H44/Drift!H29</f>
        <v>194149.64800157672</v>
      </c>
      <c r="I80" s="7">
        <f>I44/Drift!I29</f>
        <v>4671.976504668915</v>
      </c>
      <c r="J80" s="7">
        <f>J44/Drift!J29</f>
        <v>187.48110215577395</v>
      </c>
      <c r="K80" s="7">
        <f>K44/Drift!K29</f>
        <v>-23.860866080228217</v>
      </c>
      <c r="L80" s="7">
        <f>L44/Drift!L29</f>
        <v>2069.9872300058473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7.514488236835254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1309D80R2(18-28)</v>
      </c>
      <c r="C81" s="7">
        <f>C45/Drift!C30</f>
        <v>4650094.372753341</v>
      </c>
      <c r="D81" s="7">
        <f>D45/Drift!D30</f>
        <v>5655455.110887026</v>
      </c>
      <c r="E81" s="7">
        <f>E45/Drift!E30</f>
        <v>2167090.09552717</v>
      </c>
      <c r="F81" s="7">
        <f>F45/Drift!F30</f>
        <v>2012064.1662364097</v>
      </c>
      <c r="G81" s="7">
        <f>G45/Drift!G30</f>
        <v>236810.2930630201</v>
      </c>
      <c r="H81" s="7">
        <f>H45/Drift!H30</f>
        <v>4068535.445627594</v>
      </c>
      <c r="I81" s="7">
        <f>I45/Drift!I30</f>
        <v>188619.5285590591</v>
      </c>
      <c r="J81" s="7">
        <f>J45/Drift!J30</f>
        <v>3573.2650997534424</v>
      </c>
      <c r="K81" s="7">
        <f>K45/Drift!K30</f>
        <v>-4.468867505122167</v>
      </c>
      <c r="L81" s="7">
        <f>L45/Drift!L30</f>
        <v>91971.15911262759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26.727296179469224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4945652.759701125</v>
      </c>
      <c r="D82" s="7">
        <f>D46/Drift!D31</f>
        <v>4581459.396403272</v>
      </c>
      <c r="E82" s="7">
        <f>E46/Drift!E31</f>
        <v>4632789.6244250275</v>
      </c>
      <c r="F82" s="7">
        <f>F46/Drift!F31</f>
        <v>806516.4742157556</v>
      </c>
      <c r="G82" s="7">
        <f>G46/Drift!G31</f>
        <v>421601.22544647387</v>
      </c>
      <c r="H82" s="7">
        <f>H46/Drift!H31</f>
        <v>4018276.224922622</v>
      </c>
      <c r="I82" s="7">
        <f>I46/Drift!I31</f>
        <v>459793.46498564247</v>
      </c>
      <c r="J82" s="7">
        <f>J46/Drift!J31</f>
        <v>24004.170718112935</v>
      </c>
      <c r="K82" s="7">
        <f>K46/Drift!K31</f>
        <v>282.5500512182851</v>
      </c>
      <c r="L82" s="7">
        <f>L46/Drift!L31</f>
        <v>1600540.291690884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313.52380617469635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1309D80R2(104-114)</v>
      </c>
      <c r="C83" s="7">
        <f>C47/Drift!C32</f>
        <v>4545080.970727696</v>
      </c>
      <c r="D83" s="7">
        <f>D47/Drift!D32</f>
        <v>4226238.185878984</v>
      </c>
      <c r="E83" s="7">
        <f>E47/Drift!E32</f>
        <v>2338286.524410949</v>
      </c>
      <c r="F83" s="7">
        <f>F47/Drift!F32</f>
        <v>2153257.6950887907</v>
      </c>
      <c r="G83" s="7">
        <f>G47/Drift!G32</f>
        <v>270931.0935316124</v>
      </c>
      <c r="H83" s="7">
        <f>H47/Drift!H32</f>
        <v>3995080.900792968</v>
      </c>
      <c r="I83" s="7">
        <f>I47/Drift!I32</f>
        <v>153331.44097339897</v>
      </c>
      <c r="J83" s="7">
        <f>J47/Drift!J32</f>
        <v>2324.189922890249</v>
      </c>
      <c r="K83" s="7">
        <f>K47/Drift!K32</f>
        <v>-27.703686033091092</v>
      </c>
      <c r="L83" s="7">
        <f>L47/Drift!L32</f>
        <v>107592.43050054583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3.413974665219685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1309D81R3(33-43)</v>
      </c>
      <c r="C84" s="7">
        <f>C48/Drift!C33</f>
        <v>4932457.381601637</v>
      </c>
      <c r="D84" s="7">
        <f>D48/Drift!D33</f>
        <v>4735539.161590192</v>
      </c>
      <c r="E84" s="7">
        <f>E48/Drift!E33</f>
        <v>2187379.336697694</v>
      </c>
      <c r="F84" s="7">
        <f>F48/Drift!F33</f>
        <v>1260353.547519326</v>
      </c>
      <c r="G84" s="7">
        <f>G48/Drift!G33</f>
        <v>289085.27272527566</v>
      </c>
      <c r="H84" s="7">
        <f>H48/Drift!H33</f>
        <v>5013730.472842863</v>
      </c>
      <c r="I84" s="7">
        <f>I48/Drift!I33</f>
        <v>357201.0387137816</v>
      </c>
      <c r="J84" s="7">
        <f>J48/Drift!J33</f>
        <v>815.3120833382097</v>
      </c>
      <c r="K84" s="7">
        <f>K48/Drift!K33</f>
        <v>-22.122686271066748</v>
      </c>
      <c r="L84" s="7">
        <f>L48/Drift!L33</f>
        <v>146912.1488366584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9.059545765493437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1309D82R2(102-111)</v>
      </c>
      <c r="C85" s="7">
        <f>C49/Drift!C34</f>
        <v>4234711.428250578</v>
      </c>
      <c r="D85" s="7">
        <f>D49/Drift!D34</f>
        <v>4072293.1621238883</v>
      </c>
      <c r="E85" s="7">
        <f>E49/Drift!E34</f>
        <v>2808202.208340161</v>
      </c>
      <c r="F85" s="7">
        <f>F49/Drift!F34</f>
        <v>2249983.7579826624</v>
      </c>
      <c r="G85" s="7">
        <f>G49/Drift!G34</f>
        <v>316733.50136879925</v>
      </c>
      <c r="H85" s="7">
        <f>H49/Drift!H34</f>
        <v>3855251.1209695707</v>
      </c>
      <c r="I85" s="7">
        <f>I49/Drift!I34</f>
        <v>202530.9680614392</v>
      </c>
      <c r="J85" s="7">
        <f>J49/Drift!J34</f>
        <v>476.4645499169657</v>
      </c>
      <c r="K85" s="7">
        <f>K49/Drift!K34</f>
        <v>-15.250461967322783</v>
      </c>
      <c r="L85" s="7">
        <f>L49/Drift!L34</f>
        <v>111432.78130364632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15.992976182283957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5933898.275098318</v>
      </c>
      <c r="D86" s="7">
        <f>D50/Drift!D35</f>
        <v>5284330.493363648</v>
      </c>
      <c r="E86" s="7">
        <f>E50/Drift!E35</f>
        <v>2482571.044259832</v>
      </c>
      <c r="F86" s="7">
        <f>F50/Drift!F35</f>
        <v>397372.4341189408</v>
      </c>
      <c r="G86" s="7">
        <f>G50/Drift!G35</f>
        <v>257311.99690657502</v>
      </c>
      <c r="H86" s="7">
        <f>H50/Drift!H35</f>
        <v>2332397.8912183195</v>
      </c>
      <c r="I86" s="7">
        <f>I50/Drift!I35</f>
        <v>659813.2153574514</v>
      </c>
      <c r="J86" s="7">
        <f>J50/Drift!J35</f>
        <v>64596.94832868175</v>
      </c>
      <c r="K86" s="7">
        <f>K50/Drift!K35</f>
        <v>104.04290010719971</v>
      </c>
      <c r="L86" s="7">
        <f>L50/Drift!L35</f>
        <v>380917.8691806941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135.21797382367268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4945652.759701125</v>
      </c>
      <c r="D87" s="7">
        <f>D51/Drift!D36</f>
        <v>4581459.396403272</v>
      </c>
      <c r="E87" s="7">
        <f>E51/Drift!E36</f>
        <v>4632789.624425028</v>
      </c>
      <c r="F87" s="7">
        <f>F51/Drift!F36</f>
        <v>806516.4742157556</v>
      </c>
      <c r="G87" s="7">
        <f>G51/Drift!G36</f>
        <v>421601.22544647387</v>
      </c>
      <c r="H87" s="7">
        <f>H51/Drift!H36</f>
        <v>4018276.2249226216</v>
      </c>
      <c r="I87" s="7">
        <f>I51/Drift!I36</f>
        <v>459793.46498564247</v>
      </c>
      <c r="J87" s="7">
        <f>J51/Drift!J36</f>
        <v>24004.170718112935</v>
      </c>
      <c r="K87" s="7">
        <f>K51/Drift!K36</f>
        <v>282.5500512182851</v>
      </c>
      <c r="L87" s="7">
        <f>L51/Drift!L36</f>
        <v>1600540.2916908842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313.52380617469635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3995268.5322962278</v>
      </c>
      <c r="D88" s="7">
        <f>D52/Drift!D37</f>
        <v>58875.35784466789</v>
      </c>
      <c r="E88" s="7">
        <f>E52/Drift!E37</f>
        <v>3237353.7666851827</v>
      </c>
      <c r="F88" s="7">
        <f>F52/Drift!F37</f>
        <v>5159290.707379189</v>
      </c>
      <c r="G88" s="7">
        <f>G52/Drift!G37</f>
        <v>289082.8404780576</v>
      </c>
      <c r="H88" s="7">
        <f>H52/Drift!H37</f>
        <v>44668.429739465595</v>
      </c>
      <c r="I88" s="7">
        <f>I52/Drift!I37</f>
        <v>1556.701904392596</v>
      </c>
      <c r="J88" s="7">
        <f>J52/Drift!J37</f>
        <v>32.761234127218366</v>
      </c>
      <c r="K88" s="7">
        <f>K52/Drift!K37</f>
        <v>-29.685570822256583</v>
      </c>
      <c r="L88" s="7">
        <f>L52/Drift!L37</f>
        <v>2045.3472645887846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1.4234949349524681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1309D83R1(98-107)</v>
      </c>
      <c r="C89" s="7">
        <f>C53/Drift!C38</f>
        <v>4412613.240732423</v>
      </c>
      <c r="D89" s="7">
        <f>D53/Drift!D38</f>
        <v>4783728.651685237</v>
      </c>
      <c r="E89" s="7">
        <f>E53/Drift!E38</f>
        <v>2424190.0488159508</v>
      </c>
      <c r="F89" s="7">
        <f>F53/Drift!F38</f>
        <v>2135700.5016880813</v>
      </c>
      <c r="G89" s="7">
        <f>G53/Drift!G38</f>
        <v>274519.0816880874</v>
      </c>
      <c r="H89" s="7">
        <f>H53/Drift!H38</f>
        <v>4080650.8307914515</v>
      </c>
      <c r="I89" s="7">
        <f>I53/Drift!I38</f>
        <v>108204.16500595961</v>
      </c>
      <c r="J89" s="7">
        <f>J53/Drift!J38</f>
        <v>1710.3074951210056</v>
      </c>
      <c r="K89" s="7">
        <f>K53/Drift!K38</f>
        <v>-36.059586015308426</v>
      </c>
      <c r="L89" s="7">
        <f>L53/Drift!L38</f>
        <v>102517.12557193077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-5.235298328361383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1309D83R2(32-42)</v>
      </c>
      <c r="C90" s="7">
        <f>C54/Drift!C39</f>
        <v>4183509.991420887</v>
      </c>
      <c r="D90" s="7">
        <f>D54/Drift!D39</f>
        <v>4412031.110030936</v>
      </c>
      <c r="E90" s="7">
        <f>E54/Drift!E39</f>
        <v>2600675.011467012</v>
      </c>
      <c r="F90" s="7">
        <f>F54/Drift!F39</f>
        <v>2385518.7167076953</v>
      </c>
      <c r="G90" s="7">
        <f>G54/Drift!G39</f>
        <v>275719.4934701617</v>
      </c>
      <c r="H90" s="7">
        <f>H54/Drift!H39</f>
        <v>3754334.8068370223</v>
      </c>
      <c r="I90" s="7">
        <f>I54/Drift!I39</f>
        <v>149938.76506198084</v>
      </c>
      <c r="J90" s="7">
        <f>J54/Drift!J39</f>
        <v>1832.5899950430962</v>
      </c>
      <c r="K90" s="7">
        <f>K54/Drift!K39</f>
        <v>-9.975158014800256</v>
      </c>
      <c r="L90" s="7">
        <f>L54/Drift!L39</f>
        <v>98694.30687242557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20.601661482424163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1309D80R2(104-114)(II)</v>
      </c>
      <c r="C91" s="7">
        <f>C55/Drift!C40</f>
        <v>4514229.888526479</v>
      </c>
      <c r="D91" s="7">
        <f>D55/Drift!D40</f>
        <v>4297204.177664037</v>
      </c>
      <c r="E91" s="7">
        <f>E55/Drift!E40</f>
        <v>2479846.004426436</v>
      </c>
      <c r="F91" s="7">
        <f>F55/Drift!F40</f>
        <v>2142088.532887132</v>
      </c>
      <c r="G91" s="7">
        <f>G55/Drift!G40</f>
        <v>261584.77544898778</v>
      </c>
      <c r="H91" s="7">
        <f>H55/Drift!H40</f>
        <v>4247063.433325318</v>
      </c>
      <c r="I91" s="7">
        <f>I55/Drift!I40</f>
        <v>145969.97008618075</v>
      </c>
      <c r="J91" s="7">
        <f>J55/Drift!J40</f>
        <v>2401.126581520799</v>
      </c>
      <c r="K91" s="7">
        <f>K55/Drift!K40</f>
        <v>-23.013209494954808</v>
      </c>
      <c r="L91" s="7">
        <f>L55/Drift!L40</f>
        <v>105799.67890747495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7.279015422178908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4945652.759701125</v>
      </c>
      <c r="D92" s="7">
        <f>D56/Drift!D41</f>
        <v>4581459.396403271</v>
      </c>
      <c r="E92" s="7">
        <f>E56/Drift!E41</f>
        <v>4632789.6244250275</v>
      </c>
      <c r="F92" s="7">
        <f>F56/Drift!F41</f>
        <v>806516.4742157556</v>
      </c>
      <c r="G92" s="7">
        <f>G56/Drift!G41</f>
        <v>421601.22544647387</v>
      </c>
      <c r="H92" s="7">
        <f>H56/Drift!H41</f>
        <v>4018276.224922622</v>
      </c>
      <c r="I92" s="7">
        <f>I56/Drift!I41</f>
        <v>459793.46498564247</v>
      </c>
      <c r="J92" s="7">
        <f>J56/Drift!J41</f>
        <v>24004.17071811293</v>
      </c>
      <c r="K92" s="7">
        <f>K56/Drift!K41</f>
        <v>282.55005121828503</v>
      </c>
      <c r="L92" s="7">
        <f>L56/Drift!L41</f>
        <v>1600540.2916908842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313.52380617469635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4556652.744238049</v>
      </c>
      <c r="D93" s="7">
        <f>D57/Drift!D42</f>
        <v>5362350.579760406</v>
      </c>
      <c r="E93" s="7">
        <f>E57/Drift!E42</f>
        <v>4219479.651142157</v>
      </c>
      <c r="F93" s="7">
        <f>F57/Drift!F42</f>
        <v>1079179.0055667816</v>
      </c>
      <c r="G93" s="7">
        <f>G57/Drift!G42</f>
        <v>420939.9789776709</v>
      </c>
      <c r="H93" s="7">
        <f>H57/Drift!H42</f>
        <v>4750047.879911029</v>
      </c>
      <c r="I93" s="7">
        <f>I57/Drift!I42</f>
        <v>372527.6403623905</v>
      </c>
      <c r="J93" s="7">
        <f>J57/Drift!J42</f>
        <v>976.4081200085416</v>
      </c>
      <c r="K93" s="7">
        <f>K57/Drift!K42</f>
        <v>13.76343505091599</v>
      </c>
      <c r="L93" s="7">
        <f>L57/Drift!L42</f>
        <v>572716.7502018261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43.72599266878991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1309D84R3(55-64)</v>
      </c>
      <c r="C94" s="7">
        <f>C58/Drift!C43</f>
        <v>4873558.241501326</v>
      </c>
      <c r="D94" s="7">
        <f>D58/Drift!D43</f>
        <v>6236154.66441081</v>
      </c>
      <c r="E94" s="7">
        <f>E58/Drift!E43</f>
        <v>2369360.776746487</v>
      </c>
      <c r="F94" s="7">
        <f>F58/Drift!F43</f>
        <v>1203847.8505267894</v>
      </c>
      <c r="G94" s="7">
        <f>G58/Drift!G43</f>
        <v>209275.69946626457</v>
      </c>
      <c r="H94" s="7">
        <f>H58/Drift!H43</f>
        <v>4769463.329663042</v>
      </c>
      <c r="I94" s="7">
        <f>I58/Drift!I43</f>
        <v>406411.0365830303</v>
      </c>
      <c r="J94" s="7">
        <f>J58/Drift!J43</f>
        <v>1261.84720754472</v>
      </c>
      <c r="K94" s="7">
        <f>K58/Drift!K43</f>
        <v>-14.890822012792666</v>
      </c>
      <c r="L94" s="7">
        <f>L58/Drift!L43</f>
        <v>144610.7513175936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14.76650942123633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1309D85R2(115-124)</v>
      </c>
      <c r="C95" s="7">
        <f>C59/Drift!C44</f>
        <v>4450267.356066794</v>
      </c>
      <c r="D95" s="7">
        <f>D59/Drift!D44</f>
        <v>4769660.385167458</v>
      </c>
      <c r="E95" s="7">
        <f>E59/Drift!E44</f>
        <v>2735513.2487734626</v>
      </c>
      <c r="F95" s="7">
        <f>F59/Drift!F44</f>
        <v>2171233.204446055</v>
      </c>
      <c r="G95" s="7">
        <f>G59/Drift!G44</f>
        <v>246307.72974905669</v>
      </c>
      <c r="H95" s="7">
        <f>H59/Drift!H44</f>
        <v>3920626.851322073</v>
      </c>
      <c r="I95" s="7">
        <f>I59/Drift!I44</f>
        <v>124546.32284112515</v>
      </c>
      <c r="J95" s="7">
        <f>J59/Drift!J44</f>
        <v>1387.8214748393964</v>
      </c>
      <c r="K95" s="7">
        <f>K59/Drift!K44</f>
        <v>-37.555799858388816</v>
      </c>
      <c r="L95" s="7">
        <f>L59/Drift!L44</f>
        <v>88045.16705977717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-8.208602418802114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4097119.671810603</v>
      </c>
      <c r="D96" s="7">
        <f>D60/Drift!D45</f>
        <v>6181819.526976045</v>
      </c>
      <c r="E96" s="7">
        <f>E60/Drift!E45</f>
        <v>5639962.1151473615</v>
      </c>
      <c r="F96" s="7">
        <f>F60/Drift!F45</f>
        <v>900908.0201928342</v>
      </c>
      <c r="G96" s="7">
        <f>G60/Drift!G45</f>
        <v>471681.12372669845</v>
      </c>
      <c r="H96" s="7">
        <f>H60/Drift!H45</f>
        <v>4184810.2477637185</v>
      </c>
      <c r="I96" s="7">
        <f>I60/Drift!I45</f>
        <v>250612.44294931996</v>
      </c>
      <c r="J96" s="7">
        <f>J60/Drift!J45</f>
        <v>10423.004547717557</v>
      </c>
      <c r="K96" s="7">
        <f>K60/Drift!K45</f>
        <v>38.668108566487604</v>
      </c>
      <c r="L96" s="7">
        <f>L60/Drift!L45</f>
        <v>883485.0696081683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68.244743814708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4945652.759701125</v>
      </c>
      <c r="D97" s="7">
        <f>D61/Drift!D46</f>
        <v>4581459.396403272</v>
      </c>
      <c r="E97" s="7">
        <f>E61/Drift!E46</f>
        <v>4632789.6244250275</v>
      </c>
      <c r="F97" s="7">
        <f>F61/Drift!F46</f>
        <v>806516.4742157556</v>
      </c>
      <c r="G97" s="7">
        <f>G61/Drift!G46</f>
        <v>421601.22544647387</v>
      </c>
      <c r="H97" s="7">
        <f>H61/Drift!H46</f>
        <v>4018276.2249226226</v>
      </c>
      <c r="I97" s="7">
        <f>I61/Drift!I46</f>
        <v>459793.46498564247</v>
      </c>
      <c r="J97" s="7">
        <f>J61/Drift!J46</f>
        <v>24004.17071811293</v>
      </c>
      <c r="K97" s="7">
        <f>K61/Drift!K46</f>
        <v>282.55005121828503</v>
      </c>
      <c r="L97" s="7">
        <f>L61/Drift!L46</f>
        <v>1600540.2916908842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313.52380617469635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1309D86R3(102-110)</v>
      </c>
      <c r="C98" s="7">
        <f>C62/Drift!C47</f>
        <v>4435961.565775973</v>
      </c>
      <c r="D98" s="7">
        <f>D62/Drift!D47</f>
        <v>6434852.913816971</v>
      </c>
      <c r="E98" s="7">
        <f>E62/Drift!E47</f>
        <v>2719789.25021341</v>
      </c>
      <c r="F98" s="7">
        <f>F62/Drift!F47</f>
        <v>1480533.2425907766</v>
      </c>
      <c r="G98" s="7">
        <f>G62/Drift!G47</f>
        <v>283489.20540457964</v>
      </c>
      <c r="H98" s="7">
        <f>H62/Drift!H47</f>
        <v>3998409.9088161145</v>
      </c>
      <c r="I98" s="7">
        <f>I62/Drift!I47</f>
        <v>269592.7907951743</v>
      </c>
      <c r="J98" s="7">
        <f>J62/Drift!J47</f>
        <v>2526.0076856554083</v>
      </c>
      <c r="K98" s="7">
        <f>K62/Drift!K47</f>
        <v>-37.09471773424268</v>
      </c>
      <c r="L98" s="7">
        <f>L62/Drift!L47</f>
        <v>67203.63360554422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-8.415827463606421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4205965.809858353</v>
      </c>
      <c r="D99" s="7">
        <f>D63/Drift!D48</f>
        <v>235340.7717425198</v>
      </c>
      <c r="E99" s="7">
        <f>E63/Drift!E48</f>
        <v>3190702.0842896504</v>
      </c>
      <c r="F99" s="7">
        <f>F63/Drift!F48</f>
        <v>4952386.026310039</v>
      </c>
      <c r="G99" s="7">
        <f>G63/Drift!G48</f>
        <v>304619.9480192434</v>
      </c>
      <c r="H99" s="7">
        <f>H63/Drift!H48</f>
        <v>202310.33676057804</v>
      </c>
      <c r="I99" s="7">
        <f>I63/Drift!I48</f>
        <v>5154.85633440925</v>
      </c>
      <c r="J99" s="7">
        <f>J63/Drift!J48</f>
        <v>254.46129488108411</v>
      </c>
      <c r="K99" s="7">
        <f>K63/Drift!K48</f>
        <v>-14.681450756232643</v>
      </c>
      <c r="L99" s="7">
        <f>L63/Drift!L48</f>
        <v>1716.431479904739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13.92095339567413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1309D87R2(80-93)</v>
      </c>
      <c r="C100" s="7">
        <f>C64/Drift!C49</f>
        <v>4689664.8924741745</v>
      </c>
      <c r="D100" s="7">
        <f>D64/Drift!D49</f>
        <v>3478321.463376623</v>
      </c>
      <c r="E100" s="7">
        <f>E64/Drift!E49</f>
        <v>5394626.446259086</v>
      </c>
      <c r="F100" s="7">
        <f>F64/Drift!F49</f>
        <v>787904.7558511134</v>
      </c>
      <c r="G100" s="7">
        <f>G64/Drift!G49</f>
        <v>928901.5330772013</v>
      </c>
      <c r="H100" s="7">
        <f>H64/Drift!H49</f>
        <v>4001833.4091547765</v>
      </c>
      <c r="I100" s="7">
        <f>I64/Drift!I49</f>
        <v>505342.4910676184</v>
      </c>
      <c r="J100" s="7">
        <f>J64/Drift!J49</f>
        <v>1484.2039562228583</v>
      </c>
      <c r="K100" s="7">
        <f>K64/Drift!K49</f>
        <v>88.74374346648517</v>
      </c>
      <c r="L100" s="7">
        <f>L64/Drift!L49</f>
        <v>3602263.4368712213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118.01888790832788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1309D88R4(30-40)</v>
      </c>
      <c r="C101" s="7">
        <f>C65/Drift!C50</f>
        <v>4695988.068408862</v>
      </c>
      <c r="D101" s="7">
        <f>D65/Drift!D50</f>
        <v>5143822.635227917</v>
      </c>
      <c r="E101" s="7">
        <f>E65/Drift!E50</f>
        <v>2258165.0594731737</v>
      </c>
      <c r="F101" s="7">
        <f>F65/Drift!F50</f>
        <v>2019853.9984290362</v>
      </c>
      <c r="G101" s="7">
        <f>G65/Drift!G50</f>
        <v>265148.09731960506</v>
      </c>
      <c r="H101" s="7">
        <f>H65/Drift!H50</f>
        <v>4401371.232386619</v>
      </c>
      <c r="I101" s="7">
        <f>I65/Drift!I50</f>
        <v>205605.63318010778</v>
      </c>
      <c r="J101" s="7">
        <f>J65/Drift!J50</f>
        <v>812.1984469395161</v>
      </c>
      <c r="K101" s="7">
        <f>K65/Drift!K50</f>
        <v>-16.356073535056957</v>
      </c>
      <c r="L101" s="7">
        <f>L65/Drift!L50</f>
        <v>108008.92364227907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11.766490956951188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4945652.759701125</v>
      </c>
      <c r="D102" s="7">
        <f>D66/Drift!D51</f>
        <v>4581459.396403272</v>
      </c>
      <c r="E102" s="7">
        <f>E66/Drift!E51</f>
        <v>4632789.624425027</v>
      </c>
      <c r="F102" s="7">
        <f>F66/Drift!F51</f>
        <v>806516.4742157556</v>
      </c>
      <c r="G102" s="7">
        <f>G66/Drift!G51</f>
        <v>421601.22544647387</v>
      </c>
      <c r="H102" s="7">
        <f>H66/Drift!H51</f>
        <v>4018276.224922622</v>
      </c>
      <c r="I102" s="7">
        <f>I66/Drift!I51</f>
        <v>459793.46498564247</v>
      </c>
      <c r="J102" s="7">
        <f>J66/Drift!J51</f>
        <v>24004.170718112935</v>
      </c>
      <c r="K102" s="7">
        <f>K66/Drift!K51</f>
        <v>282.55005121828503</v>
      </c>
      <c r="L102" s="7">
        <f>L66/Drift!L51</f>
        <v>1600540.291690884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313.52380617469635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6191472.909946427</v>
      </c>
      <c r="D103" s="7">
        <f>D67/Drift!D52</f>
        <v>5102596.4426662205</v>
      </c>
      <c r="E103" s="7">
        <f>E67/Drift!E52</f>
        <v>2372970.719044771</v>
      </c>
      <c r="F103" s="7">
        <f>F67/Drift!F52</f>
        <v>411089.19297095103</v>
      </c>
      <c r="G103" s="7">
        <f>G67/Drift!G52</f>
        <v>257042.1098072335</v>
      </c>
      <c r="H103" s="7">
        <f>H67/Drift!H52</f>
        <v>2150212.3186974735</v>
      </c>
      <c r="I103" s="7">
        <f>I67/Drift!I52</f>
        <v>640230.0310215256</v>
      </c>
      <c r="J103" s="7">
        <f>J67/Drift!J52</f>
        <v>65734.00111559356</v>
      </c>
      <c r="K103" s="7">
        <f>K67/Drift!K52</f>
        <v>116.61492087056284</v>
      </c>
      <c r="L103" s="7">
        <f>L67/Drift!L52</f>
        <v>379883.6450210147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145.66139700851943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C68/Drift!C53</f>
        <v>282.0393158136683</v>
      </c>
      <c r="D104" s="7">
        <f>D68/Drift!D53</f>
        <v>-2.4478115775294924</v>
      </c>
      <c r="E104" s="7">
        <f>E68/Drift!E53</f>
        <v>-780.8498403078112</v>
      </c>
      <c r="F104" s="7">
        <f>F68/Drift!F53</f>
        <v>-71.3822045800091</v>
      </c>
      <c r="G104" s="7">
        <f>G68/Drift!G53</f>
        <v>-960.1650660945728</v>
      </c>
      <c r="H104" s="7">
        <f>H68/Drift!H53</f>
        <v>1241.829103235715</v>
      </c>
      <c r="I104" s="7">
        <f>I68/Drift!I53</f>
        <v>115.78169807556273</v>
      </c>
      <c r="J104" s="7">
        <f>J68/Drift!J53</f>
        <v>26.29911822034952</v>
      </c>
      <c r="K104" s="7">
        <f>K68/Drift!K53</f>
        <v>7.570578661298994</v>
      </c>
      <c r="L104" s="7">
        <f>L68/Drift!L53</f>
        <v>23.290041347528376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34.998804786346035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4034283.9785782928</v>
      </c>
      <c r="D105" s="7">
        <f>D69/Drift!D54</f>
        <v>61301.49381787816</v>
      </c>
      <c r="E105" s="7">
        <f>E69/Drift!E54</f>
        <v>3106568.461384453</v>
      </c>
      <c r="F105" s="7">
        <f>F69/Drift!F54</f>
        <v>5429081.15256752</v>
      </c>
      <c r="G105" s="7">
        <f>G69/Drift!G54</f>
        <v>291093.8872017766</v>
      </c>
      <c r="H105" s="7">
        <f>H69/Drift!H54</f>
        <v>44382.9229168344</v>
      </c>
      <c r="I105" s="7">
        <f>I69/Drift!I54</f>
        <v>1749.5244378344335</v>
      </c>
      <c r="J105" s="7">
        <f>J69/Drift!J54</f>
        <v>132.1717047266028</v>
      </c>
      <c r="K105" s="7">
        <f>K69/Drift!K54</f>
        <v>-45.7408323184485</v>
      </c>
      <c r="L105" s="7">
        <f>L69/Drift!L54</f>
        <v>1644.0049760627066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-19.409103162969263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4528643.492722626</v>
      </c>
      <c r="D106" s="7">
        <f>D70/Drift!D55</f>
        <v>6183791.058732744</v>
      </c>
      <c r="E106" s="7">
        <f>E70/Drift!E55</f>
        <v>5902276.662415423</v>
      </c>
      <c r="F106" s="7">
        <f>F70/Drift!F55</f>
        <v>875740.6705007616</v>
      </c>
      <c r="G106" s="7">
        <f>G70/Drift!G55</f>
        <v>464662.5162134772</v>
      </c>
      <c r="H106" s="7">
        <f>H70/Drift!H55</f>
        <v>4069944.0928149945</v>
      </c>
      <c r="I106" s="7">
        <f>I70/Drift!I55</f>
        <v>252320.07711515686</v>
      </c>
      <c r="J106" s="7">
        <f>J70/Drift!J55</f>
        <v>10761.378049615678</v>
      </c>
      <c r="K106" s="7">
        <f>K70/Drift!K55</f>
        <v>38.49637993005745</v>
      </c>
      <c r="L106" s="7">
        <f>L70/Drift!L55</f>
        <v>939121.9930700753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65.72282268522898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4945652.759701125</v>
      </c>
      <c r="D107" s="7">
        <f>D71/Drift!D56</f>
        <v>4581459.396403272</v>
      </c>
      <c r="E107" s="7">
        <f>E71/Drift!E56</f>
        <v>4632789.6244250275</v>
      </c>
      <c r="F107" s="7">
        <f>F71/Drift!F56</f>
        <v>806516.4742157556</v>
      </c>
      <c r="G107" s="7">
        <f>G71/Drift!G56</f>
        <v>421601.22544647387</v>
      </c>
      <c r="H107" s="7">
        <f>H71/Drift!H56</f>
        <v>4018276.224922622</v>
      </c>
      <c r="I107" s="7">
        <f>I71/Drift!I56</f>
        <v>459793.46498564247</v>
      </c>
      <c r="J107" s="7">
        <f>J71/Drift!J56</f>
        <v>24004.17071811293</v>
      </c>
      <c r="K107" s="7">
        <f>K71/Drift!K56</f>
        <v>282.55005121828503</v>
      </c>
      <c r="L107" s="7">
        <f>L71/Drift!L56</f>
        <v>1600540.2916908842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313.52380617469635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677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23.63777144853251</v>
      </c>
      <c r="D111" s="7">
        <f>D76*regressions!C$38+regressions!C$39</f>
        <v>7.1493289334596275</v>
      </c>
      <c r="E111" s="7">
        <f>E76*regressions!D$38+regressions!D$39</f>
        <v>8.730297998121102</v>
      </c>
      <c r="F111" s="7">
        <f>F76*regressions!E$38+regressions!E$39</f>
        <v>4.481685883066849</v>
      </c>
      <c r="G111" s="7">
        <f>G76*regressions!F$38+regressions!F$39</f>
        <v>0.13323737367689786</v>
      </c>
      <c r="H111" s="7">
        <f>H76*regressions!G$38+regressions!G$39</f>
        <v>8.150130457236477</v>
      </c>
      <c r="I111" s="7">
        <f>I76*regressions!H$38+regressions!H$39</f>
        <v>1.6762045670583068</v>
      </c>
      <c r="J111" s="7">
        <f>J76*regressions!I$38+regressions!I$39</f>
        <v>0.4326168175718372</v>
      </c>
      <c r="K111" s="7">
        <f>K76*regressions!J$38+regressions!J$39</f>
        <v>0.11809443865831076</v>
      </c>
      <c r="L111" s="7">
        <f>L76*regressions!K$38+regressions!K$39</f>
        <v>1.6344496703208609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67.44900178967958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-0.04104930229752284</v>
      </c>
      <c r="D112" s="7">
        <f>D77*regressions!C$38+regressions!C$39</f>
        <v>0.0040157094041117156</v>
      </c>
      <c r="E112" s="7">
        <f>E77*regressions!D$38+regressions!D$39</f>
        <v>0.04999786737882232</v>
      </c>
      <c r="F112" s="7">
        <f>F77*regressions!E$38+regressions!E$39</f>
        <v>-0.06255351882045145</v>
      </c>
      <c r="G112" s="7">
        <f>G77*regressions!F$38+regressions!F$39</f>
        <v>0.0005604347500633581</v>
      </c>
      <c r="H112" s="7">
        <f>H77*regressions!G$38+regressions!G$39</f>
        <v>-0.02060038196434947</v>
      </c>
      <c r="I112" s="7">
        <f>I77*regressions!H$38+regressions!H$39</f>
        <v>-0.0008961121064295602</v>
      </c>
      <c r="J112" s="7">
        <f>J77*regressions!I$38+regressions!I$39</f>
        <v>0.0011375509572719585</v>
      </c>
      <c r="K112" s="7">
        <f>K77*regressions!J$38+regressions!J$39</f>
        <v>0.0028871702229227338</v>
      </c>
      <c r="L112" s="7">
        <f>L77*regressions!K$38+regressions!K$39</f>
        <v>0.0038311086011724397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9.346399180197935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23.164566657932497</v>
      </c>
      <c r="D113" s="7">
        <f>D78*regressions!C$38+regressions!C$39</f>
        <v>8.186603563207115</v>
      </c>
      <c r="E113" s="7">
        <f>E78*regressions!D$38+regressions!D$39</f>
        <v>7.978103727288983</v>
      </c>
      <c r="F113" s="7">
        <f>F78*regressions!E$38+regressions!E$39</f>
        <v>5.823520269852223</v>
      </c>
      <c r="G113" s="7">
        <f>G78*regressions!F$38+regressions!F$39</f>
        <v>0.1376221030311305</v>
      </c>
      <c r="H113" s="7">
        <f>H78*regressions!G$38+regressions!G$39</f>
        <v>9.158516061013733</v>
      </c>
      <c r="I113" s="7">
        <f>I78*regressions!H$38+regressions!H$39</f>
        <v>1.317511190757213</v>
      </c>
      <c r="J113" s="7">
        <f>J78*regressions!I$38+regressions!I$39</f>
        <v>0.020757419658792475</v>
      </c>
      <c r="K113" s="7">
        <f>K78*regressions!J$38+regressions!J$39</f>
        <v>-0.0007414106162100392</v>
      </c>
      <c r="L113" s="7">
        <f>L78*regressions!K$38+regressions!K$39</f>
        <v>0.6043352740240943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7.553404799148625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23.63777144853251</v>
      </c>
      <c r="D114" s="7">
        <f>D79*regressions!C$38+regressions!C$39</f>
        <v>7.1493289334596275</v>
      </c>
      <c r="E114" s="7">
        <f>E79*regressions!D$38+regressions!D$39</f>
        <v>8.730297998121102</v>
      </c>
      <c r="F114" s="7">
        <f>F79*regressions!E$38+regressions!E$39</f>
        <v>4.481685883066849</v>
      </c>
      <c r="G114" s="7">
        <f>G79*regressions!F$38+regressions!F$39</f>
        <v>0.13323737367689786</v>
      </c>
      <c r="H114" s="7">
        <f>H79*regressions!G$38+regressions!G$39</f>
        <v>8.150130457236477</v>
      </c>
      <c r="I114" s="7">
        <f>I79*regressions!H$38+regressions!H$39</f>
        <v>1.6762045670583068</v>
      </c>
      <c r="J114" s="7">
        <f>J79*regressions!I$38+regressions!I$39</f>
        <v>0.4326168175718372</v>
      </c>
      <c r="K114" s="7">
        <f>K79*regressions!J$38+regressions!J$39</f>
        <v>0.11809443865831076</v>
      </c>
      <c r="L114" s="7">
        <f>L79*regressions!K$38+regressions!K$39</f>
        <v>1.6344496703208609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67.44900178967958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20.800292664449337</v>
      </c>
      <c r="D115" s="7">
        <f>D80*regressions!C$38+regressions!C$39</f>
        <v>0.3489839066095042</v>
      </c>
      <c r="E115" s="7">
        <f>E80*regressions!D$38+regressions!D$39</f>
        <v>5.7790044898426345</v>
      </c>
      <c r="F115" s="7">
        <f>F80*regressions!E$38+regressions!E$39</f>
        <v>27.73089654437499</v>
      </c>
      <c r="G115" s="7">
        <f>G80*regressions!F$38+regressions!F$39</f>
        <v>0.09381297453120772</v>
      </c>
      <c r="H115" s="7">
        <f>H80*regressions!G$38+regressions!G$39</f>
        <v>0.3767511418587786</v>
      </c>
      <c r="I115" s="7">
        <f>I80*regressions!H$38+regressions!H$39</f>
        <v>0.016608977318891986</v>
      </c>
      <c r="J115" s="7">
        <f>J80*regressions!I$38+regressions!I$39</f>
        <v>0.00501199931704897</v>
      </c>
      <c r="K115" s="7">
        <f>K80*regressions!J$38+regressions!J$39</f>
        <v>-0.003091543029359845</v>
      </c>
      <c r="L115" s="7">
        <f>L80*regressions!K$38+regressions!K$39</f>
        <v>0.005965272965338268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6.3739762708031105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1309D80R2(18-28)</v>
      </c>
      <c r="C116" s="7">
        <f>C81*regressions!B$38+regressions!B$39</f>
        <v>22.222778652298302</v>
      </c>
      <c r="D116" s="7">
        <f>D81*regressions!C$38+regressions!C$39</f>
        <v>8.824349774648336</v>
      </c>
      <c r="E116" s="7">
        <f>E81*regressions!D$38+regressions!D$39</f>
        <v>4.109597808816484</v>
      </c>
      <c r="F116" s="7">
        <f>F81*regressions!E$38+regressions!E$39</f>
        <v>11.274845213167252</v>
      </c>
      <c r="G116" s="7">
        <f>G81*regressions!F$38+regressions!F$39</f>
        <v>0.07494435025454481</v>
      </c>
      <c r="H116" s="7">
        <f>H81*regressions!G$38+regressions!G$39</f>
        <v>8.252293390072655</v>
      </c>
      <c r="I116" s="7">
        <f>I81*regressions!H$38+regressions!H$39</f>
        <v>0.6873717381626697</v>
      </c>
      <c r="J116" s="7">
        <f>J81*regressions!I$38+regressions!I$39</f>
        <v>0.06580036135594089</v>
      </c>
      <c r="K116" s="7">
        <f>K81*regressions!J$38+regressions!J$39</f>
        <v>0.004578021765946288</v>
      </c>
      <c r="L116" s="7">
        <f>L81*regressions!K$38+regressions!K$39</f>
        <v>0.09755449755478365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10.208574325833318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23.63777144853251</v>
      </c>
      <c r="D117" s="7">
        <f>D82*regressions!C$38+regressions!C$39</f>
        <v>7.1493289334596275</v>
      </c>
      <c r="E117" s="7">
        <f>E82*regressions!D$38+regressions!D$39</f>
        <v>8.730297998121102</v>
      </c>
      <c r="F117" s="7">
        <f>F82*regressions!E$38+regressions!E$39</f>
        <v>4.481685883066849</v>
      </c>
      <c r="G117" s="7">
        <f>G82*regressions!F$38+regressions!F$39</f>
        <v>0.13323737367689786</v>
      </c>
      <c r="H117" s="7">
        <f>H82*regressions!G$38+regressions!G$39</f>
        <v>8.150130457236477</v>
      </c>
      <c r="I117" s="7">
        <f>I82*regressions!H$38+regressions!H$39</f>
        <v>1.6762045670583068</v>
      </c>
      <c r="J117" s="7">
        <f>J82*regressions!I$38+regressions!I$39</f>
        <v>0.4326168175718373</v>
      </c>
      <c r="K117" s="7">
        <f>K82*regressions!J$38+regressions!J$39</f>
        <v>0.11809443865831078</v>
      </c>
      <c r="L117" s="7">
        <f>L82*regressions!K$38+regressions!K$39</f>
        <v>1.6344496703208606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67.44900178967958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1309D80R2(104-114)</v>
      </c>
      <c r="C118" s="7">
        <f>C83*regressions!B$38+regressions!B$39</f>
        <v>21.72002449631292</v>
      </c>
      <c r="D118" s="7">
        <f>D83*regressions!C$38+regressions!C$39</f>
        <v>6.5953202695177335</v>
      </c>
      <c r="E118" s="7">
        <f>E83*regressions!D$38+regressions!D$39</f>
        <v>4.430418477385595</v>
      </c>
      <c r="F118" s="7">
        <f>F83*regressions!E$38+regressions!E$39</f>
        <v>12.070458812050006</v>
      </c>
      <c r="G118" s="7">
        <f>G83*regressions!F$38+regressions!F$39</f>
        <v>0.08570789040908966</v>
      </c>
      <c r="H118" s="7">
        <f>H83*regressions!G$38+regressions!G$39</f>
        <v>8.102980853483531</v>
      </c>
      <c r="I118" s="7">
        <f>I83*regressions!H$38+regressions!H$39</f>
        <v>0.5586941081018161</v>
      </c>
      <c r="J118" s="7">
        <f>J83*regressions!I$38+regressions!I$39</f>
        <v>0.04337446705233877</v>
      </c>
      <c r="K118" s="7">
        <f>K83*regressions!J$38+regressions!J$39</f>
        <v>-0.004611384138620854</v>
      </c>
      <c r="L118" s="7">
        <f>L83*regressions!K$38+regressions!K$39</f>
        <v>0.11346908580274051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5.555573181921435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1309D81R3(33-43)</v>
      </c>
      <c r="C119" s="7">
        <f>C84*regressions!B$38+regressions!B$39</f>
        <v>23.574598262526255</v>
      </c>
      <c r="D119" s="7">
        <f>D84*regressions!C$38+regressions!C$39</f>
        <v>7.389634192049611</v>
      </c>
      <c r="E119" s="7">
        <f>E84*regressions!D$38+regressions!D$39</f>
        <v>4.1476196762089765</v>
      </c>
      <c r="F119" s="7">
        <f>F84*regressions!E$38+regressions!E$39</f>
        <v>7.039019424712242</v>
      </c>
      <c r="G119" s="7">
        <f>G84*regressions!F$38+regressions!F$39</f>
        <v>0.09143469734328404</v>
      </c>
      <c r="H119" s="7">
        <f>H84*regressions!G$38+regressions!G$39</f>
        <v>10.173610408681563</v>
      </c>
      <c r="I119" s="7">
        <f>I84*regressions!H$38+regressions!H$39</f>
        <v>1.3021023932635307</v>
      </c>
      <c r="J119" s="7">
        <f>J84*regressions!I$38+regressions!I$39</f>
        <v>0.016284076038549783</v>
      </c>
      <c r="K119" s="7">
        <f>K84*regressions!J$38+regressions!J$39</f>
        <v>-0.0024040902832890947</v>
      </c>
      <c r="L119" s="7">
        <f>L84*regressions!K$38+regressions!K$39</f>
        <v>0.15352710104398662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6.6823473642941025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1309D82R2(102-111)</v>
      </c>
      <c r="C120" s="7">
        <f>C85*regressions!B$38+regressions!B$39</f>
        <v>20.234122941256675</v>
      </c>
      <c r="D120" s="7">
        <f>D85*regressions!C$38+regressions!C$39</f>
        <v>6.355225155813277</v>
      </c>
      <c r="E120" s="7">
        <f>E85*regressions!D$38+regressions!D$39</f>
        <v>5.311036518732865</v>
      </c>
      <c r="F120" s="7">
        <f>F85*regressions!E$38+regressions!E$39</f>
        <v>12.61550199944149</v>
      </c>
      <c r="G120" s="7">
        <f>G85*regressions!F$38+regressions!F$39</f>
        <v>0.10015643936339089</v>
      </c>
      <c r="H120" s="7">
        <f>H85*regressions!G$38+regressions!G$39</f>
        <v>7.81874603638494</v>
      </c>
      <c r="I120" s="7">
        <f>I85*regressions!H$38+regressions!H$39</f>
        <v>0.7380996519821945</v>
      </c>
      <c r="J120" s="7">
        <f>J85*regressions!I$38+regressions!I$39</f>
        <v>0.010200407809208781</v>
      </c>
      <c r="K120" s="7">
        <f>K85*regressions!J$38+regressions!J$39</f>
        <v>0.00031388483316450565</v>
      </c>
      <c r="L120" s="7">
        <f>L85*regressions!K$38+regressions!K$39</f>
        <v>0.11738154595027524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8.066159604040422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28.36902032168608</v>
      </c>
      <c r="D121" s="7">
        <f>D86*regressions!C$38+regressions!C$39</f>
        <v>8.245537903570566</v>
      </c>
      <c r="E121" s="7">
        <f>E86*regressions!D$38+regressions!D$39</f>
        <v>4.700806454657693</v>
      </c>
      <c r="F121" s="7">
        <f>F86*regressions!E$38+regressions!E$39</f>
        <v>2.17619380528762</v>
      </c>
      <c r="G121" s="7">
        <f>G86*regressions!F$38+regressions!F$39</f>
        <v>0.08141169303449554</v>
      </c>
      <c r="H121" s="7">
        <f>H86*regressions!G$38+regressions!G$39</f>
        <v>4.7232115245447215</v>
      </c>
      <c r="I121" s="7">
        <f>I86*regressions!H$38+regressions!H$39</f>
        <v>2.4055744253916607</v>
      </c>
      <c r="J121" s="7">
        <f>J86*regressions!I$38+regressions!I$39</f>
        <v>1.161419500585966</v>
      </c>
      <c r="K121" s="7">
        <f>K86*regressions!J$38+regressions!J$39</f>
        <v>0.04749459013988723</v>
      </c>
      <c r="L121" s="7">
        <f>L86*regressions!K$38+regressions!K$39</f>
        <v>0.39192669058201585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31.861741459212674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23.63777144853251</v>
      </c>
      <c r="D122" s="7">
        <f>D87*regressions!C$38+regressions!C$39</f>
        <v>7.1493289334596275</v>
      </c>
      <c r="E122" s="7">
        <f>E87*regressions!D$38+regressions!D$39</f>
        <v>8.730297998121102</v>
      </c>
      <c r="F122" s="7">
        <f>F87*regressions!E$38+regressions!E$39</f>
        <v>4.481685883066849</v>
      </c>
      <c r="G122" s="7">
        <f>G87*regressions!F$38+regressions!F$39</f>
        <v>0.13323737367689786</v>
      </c>
      <c r="H122" s="7">
        <f>H87*regressions!G$38+regressions!G$39</f>
        <v>8.150130457236475</v>
      </c>
      <c r="I122" s="7">
        <f>I87*regressions!H$38+regressions!H$39</f>
        <v>1.6762045670583068</v>
      </c>
      <c r="J122" s="7">
        <f>J87*regressions!I$38+regressions!I$39</f>
        <v>0.4326168175718373</v>
      </c>
      <c r="K122" s="7">
        <f>K87*regressions!J$38+regressions!J$39</f>
        <v>0.11809443865831078</v>
      </c>
      <c r="L122" s="7">
        <f>L87*regressions!K$38+regressions!K$39</f>
        <v>1.6344496703208609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67.44900178967958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19.08778439074645</v>
      </c>
      <c r="D123" s="7">
        <f>D88*regressions!C$38+regressions!C$39</f>
        <v>0.09583475424458637</v>
      </c>
      <c r="E123" s="7">
        <f>E88*regressions!D$38+regressions!D$39</f>
        <v>6.115262931418106</v>
      </c>
      <c r="F123" s="7">
        <f>F88*regressions!E$38+regressions!E$39</f>
        <v>29.009200712673618</v>
      </c>
      <c r="G123" s="7">
        <f>G88*regressions!F$38+regressions!F$39</f>
        <v>0.09143393008137231</v>
      </c>
      <c r="H123" s="7">
        <f>H88*regressions!G$38+regressions!G$39</f>
        <v>0.07289765094956692</v>
      </c>
      <c r="I123" s="7">
        <f>I88*regressions!H$38+regressions!H$39</f>
        <v>0.00524916215239291</v>
      </c>
      <c r="J123" s="7">
        <f>J88*regressions!I$38+regressions!I$39</f>
        <v>0.002234158982579108</v>
      </c>
      <c r="K123" s="7">
        <f>K88*regressions!J$38+regressions!J$39</f>
        <v>-0.0053952225732445645</v>
      </c>
      <c r="L123" s="7">
        <f>L88*regressions!K$38+regressions!K$39</f>
        <v>0.005940170341210008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5.1583022715449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1309D83R1(98-107)</v>
      </c>
      <c r="C124" s="7">
        <f>C89*regressions!B$38+regressions!B$39</f>
        <v>21.085832093206037</v>
      </c>
      <c r="D124" s="7">
        <f>D89*regressions!C$38+regressions!C$39</f>
        <v>7.464791289184079</v>
      </c>
      <c r="E124" s="7">
        <f>E89*regressions!D$38+regressions!D$39</f>
        <v>4.5914009599744405</v>
      </c>
      <c r="F124" s="7">
        <f>F89*regressions!E$38+regressions!E$39</f>
        <v>11.97152551148477</v>
      </c>
      <c r="G124" s="7">
        <f>G89*regressions!F$38+regressions!F$39</f>
        <v>0.08683973532673156</v>
      </c>
      <c r="H124" s="7">
        <f>H89*regressions!G$38+regressions!G$39</f>
        <v>8.276920578147164</v>
      </c>
      <c r="I124" s="7">
        <f>I89*regressions!H$38+regressions!H$39</f>
        <v>0.3941379839282884</v>
      </c>
      <c r="J124" s="7">
        <f>J89*regressions!I$38+regressions!I$39</f>
        <v>0.03235282264294102</v>
      </c>
      <c r="K124" s="7">
        <f>K89*regressions!J$38+regressions!J$39</f>
        <v>-0.007916155232147129</v>
      </c>
      <c r="L124" s="7">
        <f>L89*regressions!K$38+regressions!K$39</f>
        <v>0.10829848309275848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3.8293036279009875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1309D83R2(32-42)</v>
      </c>
      <c r="C125" s="7">
        <f>C90*regressions!B$38+regressions!B$39</f>
        <v>19.98899484653726</v>
      </c>
      <c r="D125" s="7">
        <f>D90*regressions!C$38+regressions!C$39</f>
        <v>6.885085876496439</v>
      </c>
      <c r="E125" s="7">
        <f>E90*regressions!D$38+regressions!D$39</f>
        <v>4.922132296365493</v>
      </c>
      <c r="F125" s="7">
        <f>F90*regressions!E$38+regressions!E$39</f>
        <v>13.379230034020113</v>
      </c>
      <c r="G125" s="7">
        <f>G90*regressions!F$38+regressions!F$39</f>
        <v>0.08721840992524336</v>
      </c>
      <c r="H125" s="7">
        <f>H90*regressions!G$38+regressions!G$39</f>
        <v>7.613611406794905</v>
      </c>
      <c r="I125" s="7">
        <f>I90*regressions!H$38+regressions!H$39</f>
        <v>0.5463227520518148</v>
      </c>
      <c r="J125" s="7">
        <f>J90*regressions!I$38+regressions!I$39</f>
        <v>0.034548282507350286</v>
      </c>
      <c r="K125" s="7">
        <f>K90*regressions!J$38+regressions!J$39</f>
        <v>0.002400275533024838</v>
      </c>
      <c r="L125" s="7">
        <f>L90*regressions!K$38+regressions!K$39</f>
        <v>0.10440388424491638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8.985986406084702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1309D80R2(104-114)(II)</v>
      </c>
      <c r="C126" s="7">
        <f>C91*regressions!B$38+regressions!B$39</f>
        <v>21.572324207643852</v>
      </c>
      <c r="D126" s="7">
        <f>D91*regressions!C$38+regressions!C$39</f>
        <v>6.705999961859643</v>
      </c>
      <c r="E126" s="7">
        <f>E91*regressions!D$38+regressions!D$39</f>
        <v>4.695699752917898</v>
      </c>
      <c r="F126" s="7">
        <f>F91*regressions!E$38+regressions!E$39</f>
        <v>12.00752152726086</v>
      </c>
      <c r="G126" s="7">
        <f>G91*regressions!F$38+regressions!F$39</f>
        <v>0.08275955776161618</v>
      </c>
      <c r="H126" s="7">
        <f>H91*regressions!G$38+regressions!G$39</f>
        <v>8.615190835769349</v>
      </c>
      <c r="I126" s="7">
        <f>I91*regressions!H$38+regressions!H$39</f>
        <v>0.5318505840590413</v>
      </c>
      <c r="J126" s="7">
        <f>J91*regressions!I$38+regressions!I$39</f>
        <v>0.04475578773381606</v>
      </c>
      <c r="K126" s="7">
        <f>K91*regressions!J$38+regressions!J$39</f>
        <v>-0.0027562935665598615</v>
      </c>
      <c r="L126" s="7">
        <f>L91*regressions!K$38+regressions!K$39</f>
        <v>0.11164267214369238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6.326979309203862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23.63777144853251</v>
      </c>
      <c r="D127" s="7">
        <f>D92*regressions!C$38+regressions!C$39</f>
        <v>7.149328933459626</v>
      </c>
      <c r="E127" s="7">
        <f>E92*regressions!D$38+regressions!D$39</f>
        <v>8.730297998121102</v>
      </c>
      <c r="F127" s="7">
        <f>F92*regressions!E$38+regressions!E$39</f>
        <v>4.481685883066849</v>
      </c>
      <c r="G127" s="7">
        <f>G92*regressions!F$38+regressions!F$39</f>
        <v>0.13323737367689786</v>
      </c>
      <c r="H127" s="7">
        <f>H92*regressions!G$38+regressions!G$39</f>
        <v>8.150130457236477</v>
      </c>
      <c r="I127" s="7">
        <f>I92*regressions!H$38+regressions!H$39</f>
        <v>1.6762045670583068</v>
      </c>
      <c r="J127" s="7">
        <f>J92*regressions!I$38+regressions!I$39</f>
        <v>0.4326168175718372</v>
      </c>
      <c r="K127" s="7">
        <f>K92*regressions!J$38+regressions!J$39</f>
        <v>0.11809443865831076</v>
      </c>
      <c r="L127" s="7">
        <f>L92*regressions!K$38+regressions!K$39</f>
        <v>1.6344496703208609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67.44900178967958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21.775424636792426</v>
      </c>
      <c r="D128" s="7">
        <f>D93*regressions!C$38+regressions!C$39</f>
        <v>8.36721927434655</v>
      </c>
      <c r="E128" s="7">
        <f>E93*regressions!D$38+regressions!D$39</f>
        <v>7.955758582670387</v>
      </c>
      <c r="F128" s="7">
        <f>F93*regressions!E$38+regressions!E$39</f>
        <v>6.018116196919817</v>
      </c>
      <c r="G128" s="7">
        <f>G93*regressions!F$38+regressions!F$39</f>
        <v>0.13302878088829775</v>
      </c>
      <c r="H128" s="7">
        <f>H93*regressions!G$38+regressions!G$39</f>
        <v>9.637617477356635</v>
      </c>
      <c r="I128" s="7">
        <f>I93*regressions!H$38+regressions!H$39</f>
        <v>1.3579906805571498</v>
      </c>
      <c r="J128" s="7">
        <f>J93*regressions!I$38+regressions!I$39</f>
        <v>0.01917639409755622</v>
      </c>
      <c r="K128" s="7">
        <f>K93*regressions!J$38+regressions!J$39</f>
        <v>0.01178892502996922</v>
      </c>
      <c r="L128" s="7">
        <f>L93*regressions!K$38+regressions!K$39</f>
        <v>0.587326933114833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13.601267819185422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1309D84R3(55-64)</v>
      </c>
      <c r="C129" s="7">
        <f>C94*regressions!B$38+regressions!B$39</f>
        <v>23.292617230598868</v>
      </c>
      <c r="D129" s="7">
        <f>D94*regressions!C$38+regressions!C$39</f>
        <v>9.73001805758824</v>
      </c>
      <c r="E129" s="7">
        <f>E94*regressions!D$38+regressions!D$39</f>
        <v>4.488651365037359</v>
      </c>
      <c r="F129" s="7">
        <f>F94*regressions!E$38+regressions!E$39</f>
        <v>6.720614599030655</v>
      </c>
      <c r="G129" s="7">
        <f>G94*regressions!F$38+regressions!F$39</f>
        <v>0.06625845485503461</v>
      </c>
      <c r="H129" s="7">
        <f>H94*regressions!G$38+regressions!G$39</f>
        <v>9.677083654133286</v>
      </c>
      <c r="I129" s="7">
        <f>I94*regressions!H$38+regressions!H$39</f>
        <v>1.4815461187344394</v>
      </c>
      <c r="J129" s="7">
        <f>J94*regressions!I$38+regressions!I$39</f>
        <v>0.024301167150270624</v>
      </c>
      <c r="K129" s="7">
        <f>K94*regressions!J$38+regressions!J$39</f>
        <v>0.0004561229796642974</v>
      </c>
      <c r="L129" s="7">
        <f>L94*regressions!K$38+regressions!K$39</f>
        <v>0.1511824907365879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7.8213746111068145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1309D85R2(115-124)</v>
      </c>
      <c r="C130" s="7">
        <f>C95*regressions!B$38+regressions!B$39</f>
        <v>21.266102064553934</v>
      </c>
      <c r="D130" s="7">
        <f>D95*regressions!C$38+regressions!C$39</f>
        <v>7.442850196404204</v>
      </c>
      <c r="E130" s="7">
        <f>E95*regressions!D$38+regressions!D$39</f>
        <v>5.174818019563045</v>
      </c>
      <c r="F130" s="7">
        <f>F95*regressions!E$38+regressions!E$39</f>
        <v>12.17174928766689</v>
      </c>
      <c r="G130" s="7">
        <f>G95*regressions!F$38+regressions!F$39</f>
        <v>0.07794035385737645</v>
      </c>
      <c r="H130" s="7">
        <f>H95*regressions!G$38+regressions!G$39</f>
        <v>7.951636603636774</v>
      </c>
      <c r="I130" s="7">
        <f>I95*regressions!H$38+regressions!H$39</f>
        <v>0.45372948588216716</v>
      </c>
      <c r="J130" s="7">
        <f>J95*regressions!I$38+regressions!I$39</f>
        <v>0.026562909001885016</v>
      </c>
      <c r="K130" s="7">
        <f>K95*regressions!J$38+regressions!J$39</f>
        <v>-0.008507910072304253</v>
      </c>
      <c r="L130" s="7">
        <f>L95*regressions!K$38+regressions!K$39</f>
        <v>0.09355478809232666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3.2358752172147405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19.575399139863844</v>
      </c>
      <c r="D131" s="7">
        <f>D96*regressions!C$38+regressions!C$39</f>
        <v>9.645276110870293</v>
      </c>
      <c r="E131" s="7">
        <f>E96*regressions!D$38+regressions!D$39</f>
        <v>10.617730778960912</v>
      </c>
      <c r="F131" s="7">
        <f>F96*regressions!E$38+regressions!E$39</f>
        <v>5.013574264987294</v>
      </c>
      <c r="G131" s="7">
        <f>G96*regressions!F$38+regressions!F$39</f>
        <v>0.14903527374582778</v>
      </c>
      <c r="H131" s="7">
        <f>H96*regressions!G$38+regressions!G$39</f>
        <v>8.488647528369068</v>
      </c>
      <c r="I131" s="7">
        <f>I96*regressions!H$38+regressions!H$39</f>
        <v>0.9134282305962742</v>
      </c>
      <c r="J131" s="7">
        <f>J96*regressions!I$38+regressions!I$39</f>
        <v>0.18878057560775421</v>
      </c>
      <c r="K131" s="7">
        <f>K96*regressions!J$38+regressions!J$39</f>
        <v>0.021638761110239067</v>
      </c>
      <c r="L131" s="7">
        <f>L96*regressions!K$38+regressions!K$39</f>
        <v>0.9039304745965208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18.494855249853174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23.63777144853251</v>
      </c>
      <c r="D132" s="7">
        <f>D97*regressions!C$38+regressions!C$39</f>
        <v>7.1493289334596275</v>
      </c>
      <c r="E132" s="7">
        <f>E97*regressions!D$38+regressions!D$39</f>
        <v>8.730297998121102</v>
      </c>
      <c r="F132" s="7">
        <f>F97*regressions!E$38+regressions!E$39</f>
        <v>4.481685883066849</v>
      </c>
      <c r="G132" s="7">
        <f>G97*regressions!F$38+regressions!F$39</f>
        <v>0.13323737367689786</v>
      </c>
      <c r="H132" s="7">
        <f>H97*regressions!G$38+regressions!G$39</f>
        <v>8.150130457236477</v>
      </c>
      <c r="I132" s="7">
        <f>I97*regressions!H$38+regressions!H$39</f>
        <v>1.6762045670583068</v>
      </c>
      <c r="J132" s="7">
        <f>J97*regressions!I$38+regressions!I$39</f>
        <v>0.4326168175718372</v>
      </c>
      <c r="K132" s="7">
        <f>K97*regressions!J$38+regressions!J$39</f>
        <v>0.11809443865831076</v>
      </c>
      <c r="L132" s="7">
        <f>L97*regressions!K$38+regressions!K$39</f>
        <v>1.6344496703208609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67.44900178967958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1309D86R3(102-110)</v>
      </c>
      <c r="C133" s="7">
        <f>C98*regressions!B$38+regressions!B$39</f>
        <v>21.197612753812344</v>
      </c>
      <c r="D133" s="7">
        <f>D98*regressions!C$38+regressions!C$39</f>
        <v>10.039911015609038</v>
      </c>
      <c r="E133" s="7">
        <f>E98*regressions!D$38+regressions!D$39</f>
        <v>5.1453513784449605</v>
      </c>
      <c r="F133" s="7">
        <f>F98*regressions!E$38+regressions!E$39</f>
        <v>8.279713392917078</v>
      </c>
      <c r="G133" s="7">
        <f>G98*regressions!F$38+regressions!F$39</f>
        <v>0.08966939598790429</v>
      </c>
      <c r="H133" s="7">
        <f>H98*regressions!G$38+regressions!G$39</f>
        <v>8.10974779531648</v>
      </c>
      <c r="I133" s="7">
        <f>I98*regressions!H$38+regressions!H$39</f>
        <v>0.9826398639160592</v>
      </c>
      <c r="J133" s="7">
        <f>J98*regressions!I$38+regressions!I$39</f>
        <v>0.04699790293529894</v>
      </c>
      <c r="K133" s="7">
        <f>K98*regressions!J$38+regressions!J$39</f>
        <v>-0.008325551394141198</v>
      </c>
      <c r="L133" s="7">
        <f>L98*regressions!K$38+regressions!K$39</f>
        <v>0.07232191817133767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3.194516101143172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20.096502610572294</v>
      </c>
      <c r="D134" s="7">
        <f>D99*regressions!C$38+regressions!C$39</f>
        <v>0.3710530275036876</v>
      </c>
      <c r="E134" s="7">
        <f>E99*regressions!D$38+regressions!D$39</f>
        <v>6.027838070785242</v>
      </c>
      <c r="F134" s="7">
        <f>F99*regressions!E$38+regressions!E$39</f>
        <v>27.84331032613031</v>
      </c>
      <c r="G134" s="7">
        <f>G99*regressions!F$38+regressions!F$39</f>
        <v>0.09633517151206417</v>
      </c>
      <c r="H134" s="7">
        <f>H99*regressions!G$38+regressions!G$39</f>
        <v>0.39333953869200555</v>
      </c>
      <c r="I134" s="7">
        <f>I99*regressions!H$38+regressions!H$39</f>
        <v>0.018369793400079243</v>
      </c>
      <c r="J134" s="7">
        <f>J99*regressions!I$38+regressions!I$39</f>
        <v>0.006214561620996848</v>
      </c>
      <c r="K134" s="7">
        <f>K99*regressions!J$38+regressions!J$39</f>
        <v>0.0005389296286150225</v>
      </c>
      <c r="L134" s="7">
        <f>L99*regressions!K$38+regressions!K$39</f>
        <v>0.0056050785838547956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7.652613881247805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1309D87R2(80-93)</v>
      </c>
      <c r="C135" s="7">
        <f>C100*regressions!B$38+regressions!B$39</f>
        <v>22.41222345515587</v>
      </c>
      <c r="D135" s="7">
        <f>D100*regressions!C$38+regressions!C$39</f>
        <v>5.428857423558252</v>
      </c>
      <c r="E135" s="7">
        <f>E100*regressions!D$38+regressions!D$39</f>
        <v>10.157973797873296</v>
      </c>
      <c r="F135" s="7">
        <f>F100*regressions!E$38+regressions!E$39</f>
        <v>4.3768104234771465</v>
      </c>
      <c r="G135" s="7">
        <f>G100*regressions!F$38+regressions!F$39</f>
        <v>0.2932672427481835</v>
      </c>
      <c r="H135" s="7">
        <f>H100*regressions!G$38+regressions!G$39</f>
        <v>8.116706813587305</v>
      </c>
      <c r="I135" s="7">
        <f>I100*regressions!H$38+regressions!H$39</f>
        <v>1.842298598467094</v>
      </c>
      <c r="J135" s="7">
        <f>J100*regressions!I$38+regressions!I$39</f>
        <v>0.028293359962933258</v>
      </c>
      <c r="K135" s="7">
        <f>K100*regressions!J$38+regressions!J$39</f>
        <v>0.04144375052606178</v>
      </c>
      <c r="L135" s="7">
        <f>L100*regressions!K$38+regressions!K$39</f>
        <v>3.673758690109651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28.42905314024346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1309D88R4(30-40)</v>
      </c>
      <c r="C136" s="7">
        <f>C101*regressions!B$38+regressions!B$39</f>
        <v>22.44249581010171</v>
      </c>
      <c r="D136" s="7">
        <f>D101*regressions!C$38+regressions!C$39</f>
        <v>8.026399607621904</v>
      </c>
      <c r="E136" s="7">
        <f>E101*regressions!D$38+regressions!D$39</f>
        <v>4.280271525631572</v>
      </c>
      <c r="F136" s="7">
        <f>F101*regressions!E$38+regressions!E$39</f>
        <v>11.318740259036868</v>
      </c>
      <c r="G136" s="7">
        <f>G101*regressions!F$38+regressions!F$39</f>
        <v>0.08388362160276966</v>
      </c>
      <c r="H136" s="7">
        <f>H101*regressions!G$38+regressions!G$39</f>
        <v>8.928855414934597</v>
      </c>
      <c r="I136" s="7">
        <f>I101*regressions!H$38+regressions!H$39</f>
        <v>0.7493113851128338</v>
      </c>
      <c r="J136" s="7">
        <f>J101*regressions!I$38+regressions!I$39</f>
        <v>0.016228173814191834</v>
      </c>
      <c r="K136" s="7">
        <f>K101*regressions!J$38+regressions!J$39</f>
        <v>-0.0001233862157341177</v>
      </c>
      <c r="L136" s="7">
        <f>L101*regressions!K$38+regressions!K$39</f>
        <v>0.11389339933613887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7.222614398515765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23.63777144853251</v>
      </c>
      <c r="D137" s="7">
        <f>D102*regressions!C$38+regressions!C$39</f>
        <v>7.1493289334596275</v>
      </c>
      <c r="E137" s="7">
        <f>E102*regressions!D$38+regressions!D$39</f>
        <v>8.730297998121099</v>
      </c>
      <c r="F137" s="7">
        <f>F102*regressions!E$38+regressions!E$39</f>
        <v>4.481685883066849</v>
      </c>
      <c r="G137" s="7">
        <f>G102*regressions!F$38+regressions!F$39</f>
        <v>0.13323737367689786</v>
      </c>
      <c r="H137" s="7">
        <f>H102*regressions!G$38+regressions!G$39</f>
        <v>8.150130457236477</v>
      </c>
      <c r="I137" s="7">
        <f>I102*regressions!H$38+regressions!H$39</f>
        <v>1.6762045670583068</v>
      </c>
      <c r="J137" s="7">
        <f>J102*regressions!I$38+regressions!I$39</f>
        <v>0.4326168175718373</v>
      </c>
      <c r="K137" s="7">
        <f>K102*regressions!J$38+regressions!J$39</f>
        <v>0.11809443865831076</v>
      </c>
      <c r="L137" s="7">
        <f>L102*regressions!K$38+regressions!K$39</f>
        <v>1.6344496703208606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67.44900178967958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29.602165002730505</v>
      </c>
      <c r="D138" s="7">
        <f>D103*regressions!C$38+regressions!C$39</f>
        <v>7.962102580350345</v>
      </c>
      <c r="E138" s="7">
        <f>E103*regressions!D$38+regressions!D$39</f>
        <v>4.495416366557442</v>
      </c>
      <c r="F138" s="7">
        <f>F103*regressions!E$38+regressions!E$39</f>
        <v>2.2534865818330996</v>
      </c>
      <c r="G138" s="7">
        <f>G103*regressions!F$38+regressions!F$39</f>
        <v>0.08132655609189567</v>
      </c>
      <c r="H138" s="7">
        <f>H103*regressions!G$38+regressions!G$39</f>
        <v>4.352879232318656</v>
      </c>
      <c r="I138" s="7">
        <f>I103*regressions!H$38+regressions!H$39</f>
        <v>2.334164555325033</v>
      </c>
      <c r="J138" s="7">
        <f>J103*regressions!I$38+regressions!I$39</f>
        <v>1.181834145027894</v>
      </c>
      <c r="K138" s="7">
        <f>K103*regressions!J$38+regressions!J$39</f>
        <v>0.05246684338542565</v>
      </c>
      <c r="L138" s="7">
        <f>L103*regressions!K$38+regressions!K$39</f>
        <v>0.3908730470437493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33.94609739261095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-0.038308314648276665</v>
      </c>
      <c r="D139" s="7">
        <f>D104*regressions!C$38+regressions!C$39</f>
        <v>0.0040079897354982925</v>
      </c>
      <c r="E139" s="7">
        <f>E104*regressions!D$38+regressions!D$39</f>
        <v>0.04702588135822601</v>
      </c>
      <c r="F139" s="7">
        <f>F104*regressions!E$38+regressions!E$39</f>
        <v>-0.06336850064111117</v>
      </c>
      <c r="G139" s="7">
        <f>G104*regressions!F$38+regressions!F$39</f>
        <v>-6.127207817283004E-05</v>
      </c>
      <c r="H139" s="7">
        <f>H104*regressions!G$38+regressions!G$39</f>
        <v>-0.015376477098419761</v>
      </c>
      <c r="I139" s="7">
        <f>I104*regressions!H$38+regressions!H$39</f>
        <v>-5.137809473484663E-06</v>
      </c>
      <c r="J139" s="7">
        <f>J104*regressions!I$38+regressions!I$39</f>
        <v>0.0021181381609428943</v>
      </c>
      <c r="K139" s="7">
        <f>K104*regressions!J$38+regressions!J$39</f>
        <v>0.009339640952093642</v>
      </c>
      <c r="L139" s="7">
        <f>L104*regressions!K$38+regressions!K$39</f>
        <v>0.003880145435261553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11.859447582402556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19.2745717663344</v>
      </c>
      <c r="D140" s="7">
        <f>D105*regressions!C$38+regressions!C$39</f>
        <v>0.09961859459318427</v>
      </c>
      <c r="E140" s="7">
        <f>E105*regressions!D$38+regressions!D$39</f>
        <v>5.870172368728389</v>
      </c>
      <c r="F140" s="7">
        <f>F105*regressions!E$38+regressions!E$39</f>
        <v>30.529447063799847</v>
      </c>
      <c r="G140" s="7">
        <f>G105*regressions!F$38+regressions!F$39</f>
        <v>0.09206832264737731</v>
      </c>
      <c r="H140" s="7">
        <f>H105*regressions!G$38+regressions!G$39</f>
        <v>0.07231729546582469</v>
      </c>
      <c r="I140" s="7">
        <f>I105*regressions!H$38+regressions!H$39</f>
        <v>0.005952287436963674</v>
      </c>
      <c r="J140" s="7">
        <f>J105*regressions!I$38+regressions!I$39</f>
        <v>0.004018974458563317</v>
      </c>
      <c r="K140" s="7">
        <f>K105*regressions!J$38+regressions!J$39</f>
        <v>-0.011745102802129335</v>
      </c>
      <c r="L140" s="7">
        <f>L105*regressions!K$38+regressions!K$39</f>
        <v>0.0055312921449496705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1.000417573689282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21.64132968001748</v>
      </c>
      <c r="D141" s="7">
        <f>D106*regressions!C$38+regressions!C$39</f>
        <v>9.64835094323415</v>
      </c>
      <c r="E141" s="7">
        <f>E106*regressions!D$38+regressions!D$39</f>
        <v>11.109306035399669</v>
      </c>
      <c r="F141" s="7">
        <f>F106*regressions!E$38+regressions!E$39</f>
        <v>4.871758377066641</v>
      </c>
      <c r="G141" s="7">
        <f>G106*regressions!F$38+regressions!F$39</f>
        <v>0.14682122651481147</v>
      </c>
      <c r="H141" s="7">
        <f>H106*regressions!G$38+regressions!G$39</f>
        <v>8.25515677565599</v>
      </c>
      <c r="I141" s="7">
        <f>I106*regressions!H$38+regressions!H$39</f>
        <v>0.9196551001294401</v>
      </c>
      <c r="J141" s="7">
        <f>J106*regressions!I$38+regressions!I$39</f>
        <v>0.19485573307566864</v>
      </c>
      <c r="K141" s="7">
        <f>K106*regressions!J$38+regressions!J$39</f>
        <v>0.021570842174539404</v>
      </c>
      <c r="L141" s="7">
        <f>L106*regressions!K$38+regressions!K$39</f>
        <v>0.9606120792042068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17.991516337242672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23.63777144853251</v>
      </c>
      <c r="D142" s="7">
        <f>D107*regressions!C$38+regressions!C$39</f>
        <v>7.1493289334596275</v>
      </c>
      <c r="E142" s="7">
        <f>E107*regressions!D$38+regressions!D$39</f>
        <v>8.730297998121102</v>
      </c>
      <c r="F142" s="7">
        <f>F107*regressions!E$38+regressions!E$39</f>
        <v>4.481685883066849</v>
      </c>
      <c r="G142" s="7">
        <f>G107*regressions!F$38+regressions!F$39</f>
        <v>0.13323737367689786</v>
      </c>
      <c r="H142" s="7">
        <f>H107*regressions!G$38+regressions!G$39</f>
        <v>8.150130457236477</v>
      </c>
      <c r="I142" s="7">
        <f>I107*regressions!H$38+regressions!H$39</f>
        <v>1.6762045670583068</v>
      </c>
      <c r="J142" s="7">
        <f>J107*regressions!I$38+regressions!I$39</f>
        <v>0.4326168175718372</v>
      </c>
      <c r="K142" s="7">
        <f>K107*regressions!J$38+regressions!J$39</f>
        <v>0.11809443865831076</v>
      </c>
      <c r="L142" s="7">
        <f>L107*regressions!K$38+regressions!K$39</f>
        <v>1.6344496703208609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67.44900178967958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679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684</v>
      </c>
      <c r="D145" s="20" t="s">
        <v>688</v>
      </c>
      <c r="E145" s="20" t="s">
        <v>685</v>
      </c>
      <c r="F145" s="20" t="s">
        <v>654</v>
      </c>
      <c r="G145" s="20" t="s">
        <v>653</v>
      </c>
      <c r="H145" s="20" t="s">
        <v>655</v>
      </c>
      <c r="I145" s="20" t="s">
        <v>689</v>
      </c>
      <c r="J145" s="20" t="s">
        <v>697</v>
      </c>
      <c r="K145" s="20" t="s">
        <v>743</v>
      </c>
      <c r="L145" s="20" t="s">
        <v>698</v>
      </c>
      <c r="N145" s="73" t="s">
        <v>839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50.561193128411034</v>
      </c>
      <c r="D146" s="117">
        <f aca="true" t="shared" si="12" ref="D146:D177">D111*1.889</f>
        <v>13.505082355305236</v>
      </c>
      <c r="E146" s="117">
        <f aca="true" t="shared" si="13" ref="E146:E177">E111*1.43</f>
        <v>12.484326137313175</v>
      </c>
      <c r="F146" s="117">
        <f aca="true" t="shared" si="14" ref="F146:F177">F111*1.658</f>
        <v>7.430635194124835</v>
      </c>
      <c r="G146" s="117">
        <f aca="true" t="shared" si="15" ref="G146:G177">G111*1.291</f>
        <v>0.17200944941687513</v>
      </c>
      <c r="H146" s="117">
        <f aca="true" t="shared" si="16" ref="H146:H177">H111*1.399</f>
        <v>11.402032509673832</v>
      </c>
      <c r="I146" s="117">
        <f aca="true" t="shared" si="17" ref="I146:I177">I111*1.348</f>
        <v>2.259523756394598</v>
      </c>
      <c r="J146" s="117">
        <f aca="true" t="shared" si="18" ref="J146:J177">J111*1.205</f>
        <v>0.5213032651740638</v>
      </c>
      <c r="K146" s="117">
        <f aca="true" t="shared" si="19" ref="K146:K177">K111*2.291</f>
        <v>0.27055435896618996</v>
      </c>
      <c r="L146" s="117">
        <f aca="true" t="shared" si="20" ref="L146:L177">L111*1.668</f>
        <v>2.7262620500951957</v>
      </c>
      <c r="N146" s="118">
        <f>SUM(C146:J146,L146)</f>
        <v>101.06236784590885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-0.08780445761440135</v>
      </c>
      <c r="D147" s="117">
        <f t="shared" si="12"/>
        <v>0.007585675064367031</v>
      </c>
      <c r="E147" s="117">
        <f t="shared" si="13"/>
        <v>0.07149695035171592</v>
      </c>
      <c r="F147" s="117">
        <f t="shared" si="14"/>
        <v>-0.10371373420430849</v>
      </c>
      <c r="G147" s="117">
        <f t="shared" si="15"/>
        <v>0.0007235212623317953</v>
      </c>
      <c r="H147" s="117">
        <f t="shared" si="16"/>
        <v>-0.028819934368124907</v>
      </c>
      <c r="I147" s="117">
        <f t="shared" si="17"/>
        <v>-0.0012079591194670471</v>
      </c>
      <c r="J147" s="117">
        <f t="shared" si="18"/>
        <v>0.0013707489035127102</v>
      </c>
      <c r="K147" s="117">
        <f t="shared" si="19"/>
        <v>0.006614506980715982</v>
      </c>
      <c r="L147" s="117">
        <f t="shared" si="20"/>
        <v>0.006390289146755629</v>
      </c>
      <c r="N147" s="117">
        <f aca="true" t="shared" si="21" ref="N147:N177">SUM(C147:J147,L147)</f>
        <v>-0.13397890057761871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49.5490080813176</v>
      </c>
      <c r="D148" s="7">
        <f t="shared" si="12"/>
        <v>15.46449413089824</v>
      </c>
      <c r="E148" s="7">
        <f t="shared" si="13"/>
        <v>11.408688330023244</v>
      </c>
      <c r="F148" s="7">
        <f t="shared" si="14"/>
        <v>9.655396607414984</v>
      </c>
      <c r="G148" s="7">
        <f t="shared" si="15"/>
        <v>0.17767013501318948</v>
      </c>
      <c r="H148" s="7">
        <f t="shared" si="16"/>
        <v>12.812763969358214</v>
      </c>
      <c r="I148" s="7">
        <f t="shared" si="17"/>
        <v>1.7760050851407232</v>
      </c>
      <c r="J148" s="7">
        <f t="shared" si="18"/>
        <v>0.025012690688844933</v>
      </c>
      <c r="K148" s="7">
        <f t="shared" si="19"/>
        <v>-0.0016985717217371998</v>
      </c>
      <c r="L148" s="7">
        <f t="shared" si="20"/>
        <v>1.0080312370721891</v>
      </c>
      <c r="N148" s="7">
        <f t="shared" si="21"/>
        <v>101.87707026692722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50.561193128411034</v>
      </c>
      <c r="D149" s="117">
        <f t="shared" si="12"/>
        <v>13.505082355305236</v>
      </c>
      <c r="E149" s="117">
        <f t="shared" si="13"/>
        <v>12.484326137313175</v>
      </c>
      <c r="F149" s="117">
        <f t="shared" si="14"/>
        <v>7.430635194124835</v>
      </c>
      <c r="G149" s="117">
        <f t="shared" si="15"/>
        <v>0.17200944941687513</v>
      </c>
      <c r="H149" s="117">
        <f t="shared" si="16"/>
        <v>11.402032509673832</v>
      </c>
      <c r="I149" s="117">
        <f t="shared" si="17"/>
        <v>2.259523756394598</v>
      </c>
      <c r="J149" s="117">
        <f t="shared" si="18"/>
        <v>0.5213032651740638</v>
      </c>
      <c r="K149" s="117">
        <f t="shared" si="19"/>
        <v>0.27055435896618996</v>
      </c>
      <c r="L149" s="117">
        <f t="shared" si="20"/>
        <v>2.7262620500951957</v>
      </c>
      <c r="N149" s="118">
        <f t="shared" si="21"/>
        <v>101.06236784590885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44.491826009257124</v>
      </c>
      <c r="D150" s="7">
        <f t="shared" si="12"/>
        <v>0.6592305995853533</v>
      </c>
      <c r="E150" s="7">
        <f t="shared" si="13"/>
        <v>8.263976420474966</v>
      </c>
      <c r="F150" s="7">
        <f t="shared" si="14"/>
        <v>45.97782647057373</v>
      </c>
      <c r="G150" s="7">
        <f t="shared" si="15"/>
        <v>0.12111255011978916</v>
      </c>
      <c r="H150" s="7">
        <f t="shared" si="16"/>
        <v>0.5270748474604313</v>
      </c>
      <c r="I150" s="7">
        <f t="shared" si="17"/>
        <v>0.0223889014258664</v>
      </c>
      <c r="J150" s="7">
        <f t="shared" si="18"/>
        <v>0.006039459177044009</v>
      </c>
      <c r="K150" s="7">
        <f t="shared" si="19"/>
        <v>-0.007082725080263404</v>
      </c>
      <c r="L150" s="7">
        <f t="shared" si="20"/>
        <v>0.009950075306184232</v>
      </c>
      <c r="N150" s="7">
        <f t="shared" si="21"/>
        <v>100.0794253333805</v>
      </c>
    </row>
    <row r="151" spans="1:14" s="122" customFormat="1" ht="11.25">
      <c r="A151" s="121">
        <f t="shared" si="22"/>
        <v>6</v>
      </c>
      <c r="B151" s="122" t="str">
        <f>'recalc raw'!C8</f>
        <v>1309D80R2(18-28)</v>
      </c>
      <c r="C151" s="109">
        <f t="shared" si="11"/>
        <v>47.53452353726606</v>
      </c>
      <c r="D151" s="109">
        <f t="shared" si="12"/>
        <v>16.66919672431071</v>
      </c>
      <c r="E151" s="109">
        <f t="shared" si="13"/>
        <v>5.876724866607572</v>
      </c>
      <c r="F151" s="109">
        <f t="shared" si="14"/>
        <v>18.693693363431304</v>
      </c>
      <c r="G151" s="109">
        <f t="shared" si="15"/>
        <v>0.09675315617861734</v>
      </c>
      <c r="H151" s="109">
        <f t="shared" si="16"/>
        <v>11.544958452711644</v>
      </c>
      <c r="I151" s="109">
        <f t="shared" si="17"/>
        <v>0.9265771030432789</v>
      </c>
      <c r="J151" s="109">
        <f t="shared" si="18"/>
        <v>0.07928943543390878</v>
      </c>
      <c r="K151" s="109">
        <f t="shared" si="19"/>
        <v>0.010488247865782946</v>
      </c>
      <c r="L151" s="109">
        <f t="shared" si="20"/>
        <v>0.1627209019213791</v>
      </c>
      <c r="N151" s="112">
        <f t="shared" si="21"/>
        <v>101.58443754090447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50.561193128411034</v>
      </c>
      <c r="D152" s="117">
        <f t="shared" si="12"/>
        <v>13.505082355305236</v>
      </c>
      <c r="E152" s="117">
        <f t="shared" si="13"/>
        <v>12.484326137313175</v>
      </c>
      <c r="F152" s="117">
        <f t="shared" si="14"/>
        <v>7.430635194124835</v>
      </c>
      <c r="G152" s="117">
        <f t="shared" si="15"/>
        <v>0.17200944941687513</v>
      </c>
      <c r="H152" s="117">
        <f t="shared" si="16"/>
        <v>11.402032509673832</v>
      </c>
      <c r="I152" s="117">
        <f t="shared" si="17"/>
        <v>2.259523756394598</v>
      </c>
      <c r="J152" s="117">
        <f t="shared" si="18"/>
        <v>0.521303265174064</v>
      </c>
      <c r="K152" s="117">
        <f t="shared" si="19"/>
        <v>0.27055435896618996</v>
      </c>
      <c r="L152" s="117">
        <f t="shared" si="20"/>
        <v>2.7262620500951953</v>
      </c>
      <c r="N152" s="118">
        <f t="shared" si="21"/>
        <v>101.06236784590885</v>
      </c>
    </row>
    <row r="153" spans="1:14" ht="11.25">
      <c r="A153" s="25">
        <f t="shared" si="22"/>
        <v>8</v>
      </c>
      <c r="B153" s="1" t="str">
        <f>'recalc raw'!C10</f>
        <v>1309D80R2(104-114)</v>
      </c>
      <c r="C153" s="7">
        <f t="shared" si="11"/>
        <v>46.45913239761333</v>
      </c>
      <c r="D153" s="7">
        <f t="shared" si="12"/>
        <v>12.458559989119</v>
      </c>
      <c r="E153" s="7">
        <f t="shared" si="13"/>
        <v>6.3354984226614</v>
      </c>
      <c r="F153" s="7">
        <f t="shared" si="14"/>
        <v>20.01282071037891</v>
      </c>
      <c r="G153" s="7">
        <f t="shared" si="15"/>
        <v>0.11064888651813475</v>
      </c>
      <c r="H153" s="7">
        <f t="shared" si="16"/>
        <v>11.336070214023461</v>
      </c>
      <c r="I153" s="7">
        <f t="shared" si="17"/>
        <v>0.7531196577212481</v>
      </c>
      <c r="J153" s="7">
        <f t="shared" si="18"/>
        <v>0.052266232798068225</v>
      </c>
      <c r="K153" s="7">
        <f t="shared" si="19"/>
        <v>-0.010564681061580376</v>
      </c>
      <c r="L153" s="7">
        <f t="shared" si="20"/>
        <v>0.18926643511897115</v>
      </c>
      <c r="N153" s="7">
        <f t="shared" si="21"/>
        <v>97.7073829459525</v>
      </c>
    </row>
    <row r="154" spans="1:14" ht="11.25">
      <c r="A154" s="25">
        <f t="shared" si="22"/>
        <v>9</v>
      </c>
      <c r="B154" s="1" t="str">
        <f>'recalc raw'!C11</f>
        <v>1309D81R3(33-43)</v>
      </c>
      <c r="C154" s="7">
        <f t="shared" si="11"/>
        <v>50.426065683543655</v>
      </c>
      <c r="D154" s="7">
        <f t="shared" si="12"/>
        <v>13.959018988781715</v>
      </c>
      <c r="E154" s="7">
        <f t="shared" si="13"/>
        <v>5.931096136978836</v>
      </c>
      <c r="F154" s="7">
        <f t="shared" si="14"/>
        <v>11.670694206172897</v>
      </c>
      <c r="G154" s="7">
        <f t="shared" si="15"/>
        <v>0.11804219427017969</v>
      </c>
      <c r="H154" s="7">
        <f t="shared" si="16"/>
        <v>14.232880961745508</v>
      </c>
      <c r="I154" s="7">
        <f t="shared" si="17"/>
        <v>1.7552340261192396</v>
      </c>
      <c r="J154" s="7">
        <f t="shared" si="18"/>
        <v>0.01962231162645249</v>
      </c>
      <c r="K154" s="7">
        <f t="shared" si="19"/>
        <v>-0.005507770839015316</v>
      </c>
      <c r="L154" s="7">
        <f t="shared" si="20"/>
        <v>0.2560832045413697</v>
      </c>
      <c r="N154" s="114">
        <f t="shared" si="21"/>
        <v>98.36873771377985</v>
      </c>
    </row>
    <row r="155" spans="1:14" ht="11.25">
      <c r="A155" s="25">
        <f t="shared" si="22"/>
        <v>10</v>
      </c>
      <c r="B155" s="1" t="str">
        <f>'recalc raw'!C12</f>
        <v>1309D82R2(102-111)</v>
      </c>
      <c r="C155" s="7">
        <f t="shared" si="11"/>
        <v>43.280788971348024</v>
      </c>
      <c r="D155" s="7">
        <f t="shared" si="12"/>
        <v>12.00502031933128</v>
      </c>
      <c r="E155" s="7">
        <f t="shared" si="13"/>
        <v>7.594782221787997</v>
      </c>
      <c r="F155" s="7">
        <f t="shared" si="14"/>
        <v>20.916502315073988</v>
      </c>
      <c r="G155" s="7">
        <f t="shared" si="15"/>
        <v>0.12930196321813764</v>
      </c>
      <c r="H155" s="7">
        <f t="shared" si="16"/>
        <v>10.938425704902532</v>
      </c>
      <c r="I155" s="7">
        <f t="shared" si="17"/>
        <v>0.9949583308719983</v>
      </c>
      <c r="J155" s="7">
        <f t="shared" si="18"/>
        <v>0.012291491410096582</v>
      </c>
      <c r="K155" s="7">
        <f t="shared" si="19"/>
        <v>0.0007191101527798824</v>
      </c>
      <c r="L155" s="7">
        <f t="shared" si="20"/>
        <v>0.19579241864505909</v>
      </c>
      <c r="N155" s="7">
        <f t="shared" si="21"/>
        <v>96.0678637365891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60.68133446808652</v>
      </c>
      <c r="D156" s="7">
        <f t="shared" si="12"/>
        <v>15.5758210998448</v>
      </c>
      <c r="E156" s="7">
        <f t="shared" si="13"/>
        <v>6.722153230160501</v>
      </c>
      <c r="F156" s="7">
        <f t="shared" si="14"/>
        <v>3.608129329166874</v>
      </c>
      <c r="G156" s="7">
        <f t="shared" si="15"/>
        <v>0.10510249570753373</v>
      </c>
      <c r="H156" s="7">
        <f t="shared" si="16"/>
        <v>6.607772922838065</v>
      </c>
      <c r="I156" s="7">
        <f t="shared" si="17"/>
        <v>3.2427143254279587</v>
      </c>
      <c r="J156" s="7">
        <f t="shared" si="18"/>
        <v>1.399510498206089</v>
      </c>
      <c r="K156" s="7">
        <f t="shared" si="19"/>
        <v>0.10881010601048165</v>
      </c>
      <c r="L156" s="7">
        <f t="shared" si="20"/>
        <v>0.6537337198908024</v>
      </c>
      <c r="N156" s="7">
        <f t="shared" si="21"/>
        <v>98.59627208932913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50.561193128411034</v>
      </c>
      <c r="D157" s="117">
        <f t="shared" si="12"/>
        <v>13.505082355305236</v>
      </c>
      <c r="E157" s="117">
        <f t="shared" si="13"/>
        <v>12.484326137313175</v>
      </c>
      <c r="F157" s="117">
        <f t="shared" si="14"/>
        <v>7.430635194124835</v>
      </c>
      <c r="G157" s="117">
        <f t="shared" si="15"/>
        <v>0.17200944941687513</v>
      </c>
      <c r="H157" s="117">
        <f t="shared" si="16"/>
        <v>11.402032509673829</v>
      </c>
      <c r="I157" s="117">
        <f t="shared" si="17"/>
        <v>2.259523756394598</v>
      </c>
      <c r="J157" s="117">
        <f t="shared" si="18"/>
        <v>0.521303265174064</v>
      </c>
      <c r="K157" s="117">
        <f t="shared" si="19"/>
        <v>0.27055435896618996</v>
      </c>
      <c r="L157" s="117">
        <f t="shared" si="20"/>
        <v>2.7262620500951957</v>
      </c>
      <c r="N157" s="118">
        <f t="shared" si="21"/>
        <v>101.06236784590885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40.82877081180665</v>
      </c>
      <c r="D158" s="35">
        <f t="shared" si="12"/>
        <v>0.18103185076802367</v>
      </c>
      <c r="E158" s="35">
        <f t="shared" si="13"/>
        <v>8.744825991927891</v>
      </c>
      <c r="F158" s="35">
        <f t="shared" si="14"/>
        <v>48.097254781612854</v>
      </c>
      <c r="G158" s="35">
        <f t="shared" si="15"/>
        <v>0.11804120373505164</v>
      </c>
      <c r="H158" s="35">
        <f t="shared" si="16"/>
        <v>0.10198381367844413</v>
      </c>
      <c r="I158" s="35">
        <f t="shared" si="17"/>
        <v>0.007075870581425643</v>
      </c>
      <c r="J158" s="35">
        <f t="shared" si="18"/>
        <v>0.002692161574007825</v>
      </c>
      <c r="K158" s="35">
        <f t="shared" si="19"/>
        <v>-0.012360454915303297</v>
      </c>
      <c r="L158" s="35">
        <f t="shared" si="20"/>
        <v>0.009908204129138292</v>
      </c>
      <c r="N158" s="7">
        <f t="shared" si="21"/>
        <v>98.09158468981347</v>
      </c>
    </row>
    <row r="159" spans="1:14" s="122" customFormat="1" ht="11.25">
      <c r="A159" s="121">
        <f t="shared" si="22"/>
        <v>14</v>
      </c>
      <c r="B159" s="122" t="str">
        <f>'recalc raw'!C16</f>
        <v>1309D83R1(98-107)</v>
      </c>
      <c r="C159" s="109">
        <f t="shared" si="11"/>
        <v>45.102594847367705</v>
      </c>
      <c r="D159" s="109">
        <f t="shared" si="12"/>
        <v>14.100990745268726</v>
      </c>
      <c r="E159" s="109">
        <f t="shared" si="13"/>
        <v>6.5657033727634495</v>
      </c>
      <c r="F159" s="109">
        <f t="shared" si="14"/>
        <v>19.848789298041748</v>
      </c>
      <c r="G159" s="109">
        <f t="shared" si="15"/>
        <v>0.11211009830681044</v>
      </c>
      <c r="H159" s="109">
        <f t="shared" si="16"/>
        <v>11.579411888827883</v>
      </c>
      <c r="I159" s="109">
        <f t="shared" si="17"/>
        <v>0.5312980023353329</v>
      </c>
      <c r="J159" s="109">
        <f t="shared" si="18"/>
        <v>0.03898515128474393</v>
      </c>
      <c r="K159" s="109">
        <f t="shared" si="19"/>
        <v>-0.01813591163684907</v>
      </c>
      <c r="L159" s="109">
        <f t="shared" si="20"/>
        <v>0.18064186979872113</v>
      </c>
      <c r="N159" s="112">
        <f t="shared" si="21"/>
        <v>98.06052527399513</v>
      </c>
    </row>
    <row r="160" spans="1:14" ht="11.25">
      <c r="A160" s="25">
        <f t="shared" si="22"/>
        <v>15</v>
      </c>
      <c r="B160" s="1" t="str">
        <f>'recalc raw'!C17</f>
        <v>1309D83R2(32-42)</v>
      </c>
      <c r="C160" s="7">
        <f t="shared" si="11"/>
        <v>42.756459976743194</v>
      </c>
      <c r="D160" s="7">
        <f t="shared" si="12"/>
        <v>13.005927220701773</v>
      </c>
      <c r="E160" s="7">
        <f t="shared" si="13"/>
        <v>7.038649183802655</v>
      </c>
      <c r="F160" s="7">
        <f t="shared" si="14"/>
        <v>22.182763396405345</v>
      </c>
      <c r="G160" s="7">
        <f t="shared" si="15"/>
        <v>0.11259896721348918</v>
      </c>
      <c r="H160" s="7">
        <f t="shared" si="16"/>
        <v>10.651442358106072</v>
      </c>
      <c r="I160" s="7">
        <f t="shared" si="17"/>
        <v>0.7364430697658464</v>
      </c>
      <c r="J160" s="7">
        <f t="shared" si="18"/>
        <v>0.0416306804213571</v>
      </c>
      <c r="K160" s="7">
        <f t="shared" si="19"/>
        <v>0.005499031246159904</v>
      </c>
      <c r="L160" s="7">
        <f t="shared" si="20"/>
        <v>0.17414567892052052</v>
      </c>
      <c r="N160" s="7">
        <f t="shared" si="21"/>
        <v>96.70006053208024</v>
      </c>
    </row>
    <row r="161" spans="1:14" ht="11.25">
      <c r="A161" s="25">
        <f t="shared" si="22"/>
        <v>16</v>
      </c>
      <c r="B161" s="1" t="str">
        <f>'recalc raw'!C18</f>
        <v>1309D80R2(104-114)(II)</v>
      </c>
      <c r="C161" s="7">
        <f t="shared" si="11"/>
        <v>46.143201480150196</v>
      </c>
      <c r="D161" s="7">
        <f t="shared" si="12"/>
        <v>12.667633927952865</v>
      </c>
      <c r="E161" s="7">
        <f t="shared" si="13"/>
        <v>6.714850646672594</v>
      </c>
      <c r="F161" s="7">
        <f t="shared" si="14"/>
        <v>19.908470692198502</v>
      </c>
      <c r="G161" s="7">
        <f t="shared" si="15"/>
        <v>0.10684258907024649</v>
      </c>
      <c r="H161" s="7">
        <f t="shared" si="16"/>
        <v>12.05265197924132</v>
      </c>
      <c r="I161" s="7">
        <f t="shared" si="17"/>
        <v>0.7169345873115877</v>
      </c>
      <c r="J161" s="7">
        <f t="shared" si="18"/>
        <v>0.053930724219248355</v>
      </c>
      <c r="K161" s="7">
        <f t="shared" si="19"/>
        <v>-0.0063146685609886425</v>
      </c>
      <c r="L161" s="7">
        <f t="shared" si="20"/>
        <v>0.18621997713567887</v>
      </c>
      <c r="N161" s="35">
        <f t="shared" si="21"/>
        <v>98.55073660395222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50.561193128411034</v>
      </c>
      <c r="D162" s="117">
        <f t="shared" si="12"/>
        <v>13.505082355305234</v>
      </c>
      <c r="E162" s="117">
        <f t="shared" si="13"/>
        <v>12.484326137313175</v>
      </c>
      <c r="F162" s="117">
        <f t="shared" si="14"/>
        <v>7.430635194124835</v>
      </c>
      <c r="G162" s="117">
        <f t="shared" si="15"/>
        <v>0.17200944941687513</v>
      </c>
      <c r="H162" s="117">
        <f t="shared" si="16"/>
        <v>11.402032509673832</v>
      </c>
      <c r="I162" s="117">
        <f t="shared" si="17"/>
        <v>2.259523756394598</v>
      </c>
      <c r="J162" s="117">
        <f t="shared" si="18"/>
        <v>0.5213032651740638</v>
      </c>
      <c r="K162" s="117">
        <f t="shared" si="19"/>
        <v>0.27055435896618996</v>
      </c>
      <c r="L162" s="117">
        <f t="shared" si="20"/>
        <v>2.7262620500951957</v>
      </c>
      <c r="N162" s="118">
        <f t="shared" si="21"/>
        <v>101.06236784590885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46.577633298098995</v>
      </c>
      <c r="D163" s="7">
        <f t="shared" si="12"/>
        <v>15.805677209240631</v>
      </c>
      <c r="E163" s="7">
        <f t="shared" si="13"/>
        <v>11.376734773218653</v>
      </c>
      <c r="F163" s="7">
        <f t="shared" si="14"/>
        <v>9.978036654493057</v>
      </c>
      <c r="G163" s="7">
        <f t="shared" si="15"/>
        <v>0.1717401561267924</v>
      </c>
      <c r="H163" s="7">
        <f t="shared" si="16"/>
        <v>13.483026850821933</v>
      </c>
      <c r="I163" s="7">
        <f t="shared" si="17"/>
        <v>1.830571437391038</v>
      </c>
      <c r="J163" s="7">
        <f t="shared" si="18"/>
        <v>0.023107554887555247</v>
      </c>
      <c r="K163" s="7">
        <f t="shared" si="19"/>
        <v>0.027008427243659483</v>
      </c>
      <c r="L163" s="7">
        <f t="shared" si="20"/>
        <v>0.9796613244355413</v>
      </c>
      <c r="N163" s="35">
        <f t="shared" si="21"/>
        <v>100.2261892587142</v>
      </c>
    </row>
    <row r="164" spans="1:14" ht="11.25">
      <c r="A164" s="25">
        <f t="shared" si="22"/>
        <v>19</v>
      </c>
      <c r="B164" s="1" t="str">
        <f>'recalc raw'!C21</f>
        <v>1309D84R3(55-64)</v>
      </c>
      <c r="C164" s="7">
        <f t="shared" si="11"/>
        <v>49.822908256250976</v>
      </c>
      <c r="D164" s="7">
        <f t="shared" si="12"/>
        <v>18.380004110784185</v>
      </c>
      <c r="E164" s="7">
        <f t="shared" si="13"/>
        <v>6.418771452003424</v>
      </c>
      <c r="F164" s="7">
        <f t="shared" si="14"/>
        <v>11.142779005192825</v>
      </c>
      <c r="G164" s="7">
        <f t="shared" si="15"/>
        <v>0.08553966521784967</v>
      </c>
      <c r="H164" s="7">
        <f t="shared" si="16"/>
        <v>13.538240032132467</v>
      </c>
      <c r="I164" s="7">
        <f t="shared" si="17"/>
        <v>1.9971241680540244</v>
      </c>
      <c r="J164" s="7">
        <f t="shared" si="18"/>
        <v>0.029282906416076105</v>
      </c>
      <c r="K164" s="7">
        <f t="shared" si="19"/>
        <v>0.0010449777464109052</v>
      </c>
      <c r="L164" s="7">
        <f t="shared" si="20"/>
        <v>0.2521723945486286</v>
      </c>
      <c r="N164" s="7">
        <f t="shared" si="21"/>
        <v>101.66682199060045</v>
      </c>
    </row>
    <row r="165" spans="1:14" s="122" customFormat="1" ht="11.25">
      <c r="A165" s="121">
        <f t="shared" si="22"/>
        <v>20</v>
      </c>
      <c r="B165" s="122" t="str">
        <f>'recalc raw'!C22</f>
        <v>1309D85R2(115-124)</v>
      </c>
      <c r="C165" s="109">
        <f t="shared" si="11"/>
        <v>45.48819231608086</v>
      </c>
      <c r="D165" s="109">
        <f t="shared" si="12"/>
        <v>14.059544021007541</v>
      </c>
      <c r="E165" s="109">
        <f t="shared" si="13"/>
        <v>7.399989767975153</v>
      </c>
      <c r="F165" s="109">
        <f t="shared" si="14"/>
        <v>20.1807603189517</v>
      </c>
      <c r="G165" s="109">
        <f t="shared" si="15"/>
        <v>0.100620996829873</v>
      </c>
      <c r="H165" s="109">
        <f t="shared" si="16"/>
        <v>11.124339608487848</v>
      </c>
      <c r="I165" s="109">
        <f t="shared" si="17"/>
        <v>0.6116273469691613</v>
      </c>
      <c r="J165" s="109">
        <f t="shared" si="18"/>
        <v>0.03200830534727145</v>
      </c>
      <c r="K165" s="109">
        <f t="shared" si="19"/>
        <v>-0.019491621975649045</v>
      </c>
      <c r="L165" s="109">
        <f t="shared" si="20"/>
        <v>0.15604938653800085</v>
      </c>
      <c r="N165" s="112">
        <f t="shared" si="21"/>
        <v>99.1531320681874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41.87177876016876</v>
      </c>
      <c r="D166" s="7">
        <f t="shared" si="12"/>
        <v>18.219926573433984</v>
      </c>
      <c r="E166" s="7">
        <f t="shared" si="13"/>
        <v>15.183355013914102</v>
      </c>
      <c r="F166" s="7">
        <f t="shared" si="14"/>
        <v>8.312506131348933</v>
      </c>
      <c r="G166" s="7">
        <f t="shared" si="15"/>
        <v>0.19240453840586366</v>
      </c>
      <c r="H166" s="7">
        <f t="shared" si="16"/>
        <v>11.875617892188327</v>
      </c>
      <c r="I166" s="7">
        <f t="shared" si="17"/>
        <v>1.2313012548437776</v>
      </c>
      <c r="J166" s="7">
        <f t="shared" si="18"/>
        <v>0.22748059360734385</v>
      </c>
      <c r="K166" s="7">
        <f t="shared" si="19"/>
        <v>0.0495744017035577</v>
      </c>
      <c r="L166" s="7">
        <f t="shared" si="20"/>
        <v>1.5077560316269967</v>
      </c>
      <c r="N166" s="7">
        <f t="shared" si="21"/>
        <v>98.62212678953807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50.561193128411034</v>
      </c>
      <c r="D167" s="117">
        <f t="shared" si="12"/>
        <v>13.505082355305236</v>
      </c>
      <c r="E167" s="117">
        <f t="shared" si="13"/>
        <v>12.484326137313175</v>
      </c>
      <c r="F167" s="117">
        <f t="shared" si="14"/>
        <v>7.430635194124835</v>
      </c>
      <c r="G167" s="117">
        <f t="shared" si="15"/>
        <v>0.17200944941687513</v>
      </c>
      <c r="H167" s="117">
        <f t="shared" si="16"/>
        <v>11.402032509673832</v>
      </c>
      <c r="I167" s="117">
        <f t="shared" si="17"/>
        <v>2.259523756394598</v>
      </c>
      <c r="J167" s="117">
        <f t="shared" si="18"/>
        <v>0.5213032651740638</v>
      </c>
      <c r="K167" s="117">
        <f t="shared" si="19"/>
        <v>0.27055435896618996</v>
      </c>
      <c r="L167" s="117">
        <f t="shared" si="20"/>
        <v>2.7262620500951957</v>
      </c>
      <c r="N167" s="118">
        <f t="shared" si="21"/>
        <v>101.06236784590885</v>
      </c>
    </row>
    <row r="168" spans="1:14" ht="11.25">
      <c r="A168" s="25">
        <f t="shared" si="23"/>
        <v>23</v>
      </c>
      <c r="B168" s="1" t="str">
        <f>'recalc raw'!C25</f>
        <v>1309D86R3(102-110)</v>
      </c>
      <c r="C168" s="7">
        <f t="shared" si="11"/>
        <v>45.341693680404596</v>
      </c>
      <c r="D168" s="7">
        <f t="shared" si="12"/>
        <v>18.965391908485472</v>
      </c>
      <c r="E168" s="7">
        <f t="shared" si="13"/>
        <v>7.357852471176293</v>
      </c>
      <c r="F168" s="7">
        <f t="shared" si="14"/>
        <v>13.727764805456514</v>
      </c>
      <c r="G168" s="7">
        <f t="shared" si="15"/>
        <v>0.11576319022038442</v>
      </c>
      <c r="H168" s="7">
        <f t="shared" si="16"/>
        <v>11.345537165647755</v>
      </c>
      <c r="I168" s="7">
        <f t="shared" si="17"/>
        <v>1.324598536558848</v>
      </c>
      <c r="J168" s="7">
        <f t="shared" si="18"/>
        <v>0.056632473037035225</v>
      </c>
      <c r="K168" s="7">
        <f t="shared" si="19"/>
        <v>-0.019073838243977483</v>
      </c>
      <c r="L168" s="7">
        <f t="shared" si="20"/>
        <v>0.12063295950979122</v>
      </c>
      <c r="N168" s="7">
        <f t="shared" si="21"/>
        <v>98.35586719049668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42.98641908401413</v>
      </c>
      <c r="D169" s="7">
        <f t="shared" si="12"/>
        <v>0.7009191689544659</v>
      </c>
      <c r="E169" s="7">
        <f t="shared" si="13"/>
        <v>8.619808441222895</v>
      </c>
      <c r="F169" s="7">
        <f t="shared" si="14"/>
        <v>46.16420852072405</v>
      </c>
      <c r="G169" s="7">
        <f t="shared" si="15"/>
        <v>0.12436870642207483</v>
      </c>
      <c r="H169" s="7">
        <f t="shared" si="16"/>
        <v>0.5502820146301157</v>
      </c>
      <c r="I169" s="7">
        <f t="shared" si="17"/>
        <v>0.024762481503306823</v>
      </c>
      <c r="J169" s="7">
        <f t="shared" si="18"/>
        <v>0.007488546753301202</v>
      </c>
      <c r="K169" s="7">
        <f t="shared" si="19"/>
        <v>0.0012346877791570166</v>
      </c>
      <c r="L169" s="7">
        <f t="shared" si="20"/>
        <v>0.009349271077869798</v>
      </c>
      <c r="N169" s="7">
        <f t="shared" si="21"/>
        <v>99.18760623530221</v>
      </c>
    </row>
    <row r="170" spans="1:14" ht="11.25">
      <c r="A170" s="25">
        <f t="shared" si="23"/>
        <v>25</v>
      </c>
      <c r="B170" s="1" t="str">
        <f>'recalc raw'!C27</f>
        <v>1309D87R2(80-93)</v>
      </c>
      <c r="C170" s="7">
        <f t="shared" si="11"/>
        <v>47.93974597057841</v>
      </c>
      <c r="D170" s="7">
        <f t="shared" si="12"/>
        <v>10.255111673101538</v>
      </c>
      <c r="E170" s="7">
        <f t="shared" si="13"/>
        <v>14.525902530958813</v>
      </c>
      <c r="F170" s="7">
        <f t="shared" si="14"/>
        <v>7.256751682125109</v>
      </c>
      <c r="G170" s="7">
        <f t="shared" si="15"/>
        <v>0.37860801038790487</v>
      </c>
      <c r="H170" s="7">
        <f t="shared" si="16"/>
        <v>11.35527283220864</v>
      </c>
      <c r="I170" s="7">
        <f t="shared" si="17"/>
        <v>2.483418510733643</v>
      </c>
      <c r="J170" s="7">
        <f t="shared" si="18"/>
        <v>0.03409349875533458</v>
      </c>
      <c r="K170" s="7">
        <f t="shared" si="19"/>
        <v>0.09494763245520753</v>
      </c>
      <c r="L170" s="7">
        <f t="shared" si="20"/>
        <v>6.1278294951028975</v>
      </c>
      <c r="N170" s="7">
        <f t="shared" si="21"/>
        <v>100.3567342039523</v>
      </c>
    </row>
    <row r="171" spans="1:14" ht="11.25">
      <c r="A171" s="25">
        <f t="shared" si="23"/>
        <v>26</v>
      </c>
      <c r="B171" s="1" t="str">
        <f>'recalc raw'!C28</f>
        <v>1309D88R4(30-40)</v>
      </c>
      <c r="C171" s="7">
        <f t="shared" si="11"/>
        <v>48.00449853780756</v>
      </c>
      <c r="D171" s="7">
        <f t="shared" si="12"/>
        <v>15.161868858797778</v>
      </c>
      <c r="E171" s="7">
        <f t="shared" si="13"/>
        <v>6.120788281653148</v>
      </c>
      <c r="F171" s="7">
        <f t="shared" si="14"/>
        <v>18.766471349483126</v>
      </c>
      <c r="G171" s="7">
        <f t="shared" si="15"/>
        <v>0.10829375548917562</v>
      </c>
      <c r="H171" s="7">
        <f t="shared" si="16"/>
        <v>12.491468725493501</v>
      </c>
      <c r="I171" s="7">
        <f t="shared" si="17"/>
        <v>1.0100717471321001</v>
      </c>
      <c r="J171" s="7">
        <f t="shared" si="18"/>
        <v>0.01955494944610116</v>
      </c>
      <c r="K171" s="7">
        <f t="shared" si="19"/>
        <v>-0.00028267782024686365</v>
      </c>
      <c r="L171" s="7">
        <f t="shared" si="20"/>
        <v>0.18997419009267963</v>
      </c>
      <c r="N171" s="35">
        <f t="shared" si="21"/>
        <v>101.87299039539518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50.561193128411034</v>
      </c>
      <c r="D172" s="117">
        <f t="shared" si="12"/>
        <v>13.505082355305236</v>
      </c>
      <c r="E172" s="117">
        <f t="shared" si="13"/>
        <v>12.48432613731317</v>
      </c>
      <c r="F172" s="117">
        <f t="shared" si="14"/>
        <v>7.430635194124835</v>
      </c>
      <c r="G172" s="117">
        <f t="shared" si="15"/>
        <v>0.17200944941687513</v>
      </c>
      <c r="H172" s="117">
        <f t="shared" si="16"/>
        <v>11.402032509673832</v>
      </c>
      <c r="I172" s="117">
        <f t="shared" si="17"/>
        <v>2.259523756394598</v>
      </c>
      <c r="J172" s="117">
        <f t="shared" si="18"/>
        <v>0.521303265174064</v>
      </c>
      <c r="K172" s="117">
        <f t="shared" si="19"/>
        <v>0.27055435896618996</v>
      </c>
      <c r="L172" s="117">
        <f t="shared" si="20"/>
        <v>2.7262620500951953</v>
      </c>
      <c r="N172" s="118">
        <f t="shared" si="21"/>
        <v>101.06236784590885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63.31903094084054</v>
      </c>
      <c r="D173" s="35">
        <f t="shared" si="12"/>
        <v>15.040411774281802</v>
      </c>
      <c r="E173" s="35">
        <f t="shared" si="13"/>
        <v>6.4284454041771415</v>
      </c>
      <c r="F173" s="35">
        <f t="shared" si="14"/>
        <v>3.7362807526792787</v>
      </c>
      <c r="G173" s="35">
        <f t="shared" si="15"/>
        <v>0.1049925839146373</v>
      </c>
      <c r="H173" s="35">
        <f t="shared" si="16"/>
        <v>6.089678046013799</v>
      </c>
      <c r="I173" s="35">
        <f t="shared" si="17"/>
        <v>3.1464538205781447</v>
      </c>
      <c r="J173" s="35">
        <f t="shared" si="18"/>
        <v>1.4241101447586124</v>
      </c>
      <c r="K173" s="35">
        <f t="shared" si="19"/>
        <v>0.12020153819601016</v>
      </c>
      <c r="L173" s="35">
        <f t="shared" si="20"/>
        <v>0.6519762424689738</v>
      </c>
      <c r="N173" s="7">
        <f t="shared" si="21"/>
        <v>99.94137970971293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-0.08194148503266378</v>
      </c>
      <c r="D174" s="7">
        <f t="shared" si="12"/>
        <v>0.007571092610356275</v>
      </c>
      <c r="E174" s="7">
        <f t="shared" si="13"/>
        <v>0.06724701034226319</v>
      </c>
      <c r="F174" s="7">
        <f t="shared" si="14"/>
        <v>-0.10506497406296232</v>
      </c>
      <c r="G174" s="7">
        <f t="shared" si="15"/>
        <v>-7.910225292112358E-05</v>
      </c>
      <c r="H174" s="7">
        <f t="shared" si="16"/>
        <v>-0.021511691460689247</v>
      </c>
      <c r="I174" s="7">
        <f t="shared" si="17"/>
        <v>-6.925767170257326E-06</v>
      </c>
      <c r="J174" s="7">
        <f t="shared" si="18"/>
        <v>0.002552356483936188</v>
      </c>
      <c r="K174" s="7">
        <f t="shared" si="19"/>
        <v>0.02139711742124653</v>
      </c>
      <c r="L174" s="7">
        <f t="shared" si="20"/>
        <v>0.006472082586016271</v>
      </c>
      <c r="N174" s="35">
        <f t="shared" si="21"/>
        <v>-0.12476163655383483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41.22830900818928</v>
      </c>
      <c r="D175" s="117">
        <f t="shared" si="12"/>
        <v>0.1881795251865251</v>
      </c>
      <c r="E175" s="117">
        <f t="shared" si="13"/>
        <v>8.394346487281597</v>
      </c>
      <c r="F175" s="117">
        <f t="shared" si="14"/>
        <v>50.61782323178014</v>
      </c>
      <c r="G175" s="117">
        <f t="shared" si="15"/>
        <v>0.11886020453776411</v>
      </c>
      <c r="H175" s="117">
        <f t="shared" si="16"/>
        <v>0.10117189635668875</v>
      </c>
      <c r="I175" s="117">
        <f t="shared" si="17"/>
        <v>0.008023683465027033</v>
      </c>
      <c r="J175" s="117">
        <f t="shared" si="18"/>
        <v>0.004842864222568797</v>
      </c>
      <c r="K175" s="117">
        <f t="shared" si="19"/>
        <v>-0.026908030519678307</v>
      </c>
      <c r="L175" s="117">
        <f t="shared" si="20"/>
        <v>0.00922619529777605</v>
      </c>
      <c r="N175" s="117">
        <f>SUM(C175:J175,L175)</f>
        <v>100.67078309631736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46.29080418555739</v>
      </c>
      <c r="D176" s="117">
        <f t="shared" si="12"/>
        <v>18.225734931769306</v>
      </c>
      <c r="E176" s="117">
        <f t="shared" si="13"/>
        <v>15.886307630621527</v>
      </c>
      <c r="F176" s="117">
        <f t="shared" si="14"/>
        <v>8.07737538917649</v>
      </c>
      <c r="G176" s="117">
        <f t="shared" si="15"/>
        <v>0.1895462034306216</v>
      </c>
      <c r="H176" s="117">
        <f t="shared" si="16"/>
        <v>11.54896432914273</v>
      </c>
      <c r="I176" s="117">
        <f t="shared" si="17"/>
        <v>1.2396950749744853</v>
      </c>
      <c r="J176" s="117">
        <f t="shared" si="18"/>
        <v>0.23480115835618073</v>
      </c>
      <c r="K176" s="117">
        <f t="shared" si="19"/>
        <v>0.049418799421869775</v>
      </c>
      <c r="L176" s="117">
        <f t="shared" si="20"/>
        <v>1.602300948112617</v>
      </c>
      <c r="N176" s="117">
        <f t="shared" si="21"/>
        <v>103.29552985114137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50.561193128411034</v>
      </c>
      <c r="D177" s="117">
        <f t="shared" si="12"/>
        <v>13.505082355305236</v>
      </c>
      <c r="E177" s="117">
        <f t="shared" si="13"/>
        <v>12.484326137313175</v>
      </c>
      <c r="F177" s="117">
        <f t="shared" si="14"/>
        <v>7.430635194124835</v>
      </c>
      <c r="G177" s="117">
        <f t="shared" si="15"/>
        <v>0.17200944941687513</v>
      </c>
      <c r="H177" s="117">
        <f t="shared" si="16"/>
        <v>11.402032509673832</v>
      </c>
      <c r="I177" s="117">
        <f t="shared" si="17"/>
        <v>2.259523756394598</v>
      </c>
      <c r="J177" s="117">
        <f t="shared" si="18"/>
        <v>0.5213032651740638</v>
      </c>
      <c r="K177" s="117">
        <f t="shared" si="19"/>
        <v>0.27055435896618996</v>
      </c>
      <c r="L177" s="117">
        <f t="shared" si="20"/>
        <v>2.7262620500951957</v>
      </c>
      <c r="N177" s="118">
        <f t="shared" si="21"/>
        <v>101.06236784590885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8" sqref="M8"/>
    </sheetView>
  </sheetViews>
  <sheetFormatPr defaultColWidth="11.421875" defaultRowHeight="12.75"/>
  <cols>
    <col min="1" max="1" width="4.421875" style="162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2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2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744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2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50.561193128411034</v>
      </c>
      <c r="D3" s="7">
        <f>'blk, drift &amp; conc calc'!D146</f>
        <v>13.505082355305236</v>
      </c>
      <c r="E3" s="7">
        <f>'blk, drift &amp; conc calc'!E146</f>
        <v>12.484326137313175</v>
      </c>
      <c r="F3" s="7">
        <f>'blk, drift &amp; conc calc'!F146</f>
        <v>7.430635194124835</v>
      </c>
      <c r="G3" s="7">
        <f>'blk, drift &amp; conc calc'!G146</f>
        <v>0.17200944941687513</v>
      </c>
      <c r="H3" s="7">
        <f>'blk, drift &amp; conc calc'!H146</f>
        <v>11.402032509673832</v>
      </c>
      <c r="I3" s="7">
        <f>'blk, drift &amp; conc calc'!I146</f>
        <v>2.259523756394598</v>
      </c>
      <c r="J3" s="7">
        <f>'blk, drift &amp; conc calc'!J146</f>
        <v>0.5213032651740638</v>
      </c>
      <c r="K3" s="7">
        <f>'blk, drift &amp; conc calc'!K146</f>
        <v>0.27055435896618996</v>
      </c>
      <c r="L3" s="7">
        <f>'blk, drift &amp; conc calc'!L146</f>
        <v>2.7262620500951957</v>
      </c>
      <c r="M3" s="7"/>
      <c r="N3" s="7">
        <f>SUM(C3:L3)</f>
        <v>101.33292220487505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67.44900178967958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2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50.561193128411034</v>
      </c>
      <c r="D4" s="7">
        <f>'blk, drift &amp; conc calc'!D149</f>
        <v>13.505082355305236</v>
      </c>
      <c r="E4" s="7">
        <f>'blk, drift &amp; conc calc'!E149</f>
        <v>12.484326137313175</v>
      </c>
      <c r="F4" s="7">
        <f>'blk, drift &amp; conc calc'!F149</f>
        <v>7.430635194124835</v>
      </c>
      <c r="G4" s="7">
        <f>'blk, drift &amp; conc calc'!G149</f>
        <v>0.17200944941687513</v>
      </c>
      <c r="H4" s="7">
        <f>'blk, drift &amp; conc calc'!H149</f>
        <v>11.402032509673832</v>
      </c>
      <c r="I4" s="7">
        <f>'blk, drift &amp; conc calc'!I149</f>
        <v>2.259523756394598</v>
      </c>
      <c r="J4" s="7">
        <f>'blk, drift &amp; conc calc'!J149</f>
        <v>0.5213032651740638</v>
      </c>
      <c r="K4" s="7">
        <f>'blk, drift &amp; conc calc'!K149</f>
        <v>0.27055435896618996</v>
      </c>
      <c r="L4" s="7">
        <f>'blk, drift &amp; conc calc'!L149</f>
        <v>2.7262620500951957</v>
      </c>
      <c r="M4" s="7"/>
      <c r="N4" s="7">
        <f aca="true" t="shared" si="0" ref="N4:N9">SUM(C4:L4)</f>
        <v>101.33292220487505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67.44900178967958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2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50.561193128411034</v>
      </c>
      <c r="D5" s="7">
        <f>'blk, drift &amp; conc calc'!D152</f>
        <v>13.505082355305236</v>
      </c>
      <c r="E5" s="7">
        <f>'blk, drift &amp; conc calc'!E152</f>
        <v>12.484326137313175</v>
      </c>
      <c r="F5" s="7">
        <f>'blk, drift &amp; conc calc'!F152</f>
        <v>7.430635194124835</v>
      </c>
      <c r="G5" s="7">
        <f>'blk, drift &amp; conc calc'!G152</f>
        <v>0.17200944941687513</v>
      </c>
      <c r="H5" s="7">
        <f>'blk, drift &amp; conc calc'!H152</f>
        <v>11.402032509673832</v>
      </c>
      <c r="I5" s="7">
        <f>'blk, drift &amp; conc calc'!I152</f>
        <v>2.259523756394598</v>
      </c>
      <c r="J5" s="7">
        <f>'blk, drift &amp; conc calc'!J152</f>
        <v>0.521303265174064</v>
      </c>
      <c r="K5" s="7">
        <f>'blk, drift &amp; conc calc'!K152</f>
        <v>0.27055435896618996</v>
      </c>
      <c r="L5" s="7">
        <f>'blk, drift &amp; conc calc'!L152</f>
        <v>2.7262620500951953</v>
      </c>
      <c r="M5" s="7"/>
      <c r="N5" s="7">
        <f t="shared" si="0"/>
        <v>101.33292220487505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67.44900178967958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2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50.561193128411034</v>
      </c>
      <c r="D6" s="7">
        <f>'blk, drift &amp; conc calc'!D157</f>
        <v>13.505082355305236</v>
      </c>
      <c r="E6" s="7">
        <f>'blk, drift &amp; conc calc'!E157</f>
        <v>12.484326137313175</v>
      </c>
      <c r="F6" s="7">
        <f>'blk, drift &amp; conc calc'!F157</f>
        <v>7.430635194124835</v>
      </c>
      <c r="G6" s="7">
        <f>'blk, drift &amp; conc calc'!G157</f>
        <v>0.17200944941687513</v>
      </c>
      <c r="H6" s="7">
        <f>'blk, drift &amp; conc calc'!H157</f>
        <v>11.402032509673829</v>
      </c>
      <c r="I6" s="7">
        <f>'blk, drift &amp; conc calc'!I157</f>
        <v>2.259523756394598</v>
      </c>
      <c r="J6" s="7">
        <f>'blk, drift &amp; conc calc'!J157</f>
        <v>0.521303265174064</v>
      </c>
      <c r="K6" s="7">
        <f>'blk, drift &amp; conc calc'!K157</f>
        <v>0.27055435896618996</v>
      </c>
      <c r="L6" s="7">
        <f>'blk, drift &amp; conc calc'!L157</f>
        <v>2.7262620500951957</v>
      </c>
      <c r="M6" s="7"/>
      <c r="N6" s="7">
        <f t="shared" si="0"/>
        <v>101.33292220487505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67.44900178967958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2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50.561193128411034</v>
      </c>
      <c r="D7" s="7">
        <f>'blk, drift &amp; conc calc'!D162</f>
        <v>13.505082355305234</v>
      </c>
      <c r="E7" s="7">
        <f>'blk, drift &amp; conc calc'!E162</f>
        <v>12.484326137313175</v>
      </c>
      <c r="F7" s="7">
        <f>'blk, drift &amp; conc calc'!F162</f>
        <v>7.430635194124835</v>
      </c>
      <c r="G7" s="7">
        <f>'blk, drift &amp; conc calc'!G162</f>
        <v>0.17200944941687513</v>
      </c>
      <c r="H7" s="7">
        <f>'blk, drift &amp; conc calc'!H162</f>
        <v>11.402032509673832</v>
      </c>
      <c r="I7" s="7">
        <f>'blk, drift &amp; conc calc'!I162</f>
        <v>2.259523756394598</v>
      </c>
      <c r="J7" s="7">
        <f>'blk, drift &amp; conc calc'!J162</f>
        <v>0.5213032651740638</v>
      </c>
      <c r="K7" s="7">
        <f>'blk, drift &amp; conc calc'!K162</f>
        <v>0.27055435896618996</v>
      </c>
      <c r="L7" s="7">
        <f>'blk, drift &amp; conc calc'!L162</f>
        <v>2.7262620500951957</v>
      </c>
      <c r="M7" s="7"/>
      <c r="N7" s="7">
        <f t="shared" si="0"/>
        <v>101.33292220487505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67.44900178967958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2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50.561193128411034</v>
      </c>
      <c r="D8" s="7">
        <f>'blk, drift &amp; conc calc'!D167</f>
        <v>13.505082355305236</v>
      </c>
      <c r="E8" s="7">
        <f>'blk, drift &amp; conc calc'!E167</f>
        <v>12.484326137313175</v>
      </c>
      <c r="F8" s="7">
        <f>'blk, drift &amp; conc calc'!F167</f>
        <v>7.430635194124835</v>
      </c>
      <c r="G8" s="7">
        <f>'blk, drift &amp; conc calc'!G167</f>
        <v>0.17200944941687513</v>
      </c>
      <c r="H8" s="7">
        <f>'blk, drift &amp; conc calc'!H167</f>
        <v>11.402032509673832</v>
      </c>
      <c r="I8" s="7">
        <f>'blk, drift &amp; conc calc'!I167</f>
        <v>2.259523756394598</v>
      </c>
      <c r="J8" s="7">
        <f>'blk, drift &amp; conc calc'!J167</f>
        <v>0.5213032651740638</v>
      </c>
      <c r="K8" s="7">
        <f>'blk, drift &amp; conc calc'!K167</f>
        <v>0.27055435896618996</v>
      </c>
      <c r="L8" s="7">
        <f>'blk, drift &amp; conc calc'!L167</f>
        <v>2.7262620500951957</v>
      </c>
      <c r="M8" s="7"/>
      <c r="N8" s="7">
        <f t="shared" si="0"/>
        <v>101.33292220487505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67.44900178967958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2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50.561193128411034</v>
      </c>
      <c r="D9" s="7">
        <f>'blk, drift &amp; conc calc'!D172</f>
        <v>13.505082355305236</v>
      </c>
      <c r="E9" s="7">
        <f>'blk, drift &amp; conc calc'!E172</f>
        <v>12.48432613731317</v>
      </c>
      <c r="F9" s="7">
        <f>'blk, drift &amp; conc calc'!F172</f>
        <v>7.430635194124835</v>
      </c>
      <c r="G9" s="7">
        <f>'blk, drift &amp; conc calc'!G172</f>
        <v>0.17200944941687513</v>
      </c>
      <c r="H9" s="7">
        <f>'blk, drift &amp; conc calc'!H172</f>
        <v>11.402032509673832</v>
      </c>
      <c r="I9" s="7">
        <f>'blk, drift &amp; conc calc'!I172</f>
        <v>2.259523756394598</v>
      </c>
      <c r="J9" s="7">
        <f>'blk, drift &amp; conc calc'!J172</f>
        <v>0.521303265174064</v>
      </c>
      <c r="K9" s="7">
        <f>'blk, drift &amp; conc calc'!K172</f>
        <v>0.27055435896618996</v>
      </c>
      <c r="L9" s="7">
        <f>'blk, drift &amp; conc calc'!L172</f>
        <v>2.7262620500951953</v>
      </c>
      <c r="M9" s="7"/>
      <c r="N9" s="7">
        <f t="shared" si="0"/>
        <v>101.33292220487505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67.44900178967958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2">
        <f>'blk, drift &amp; conc calc'!A177</f>
        <v>32</v>
      </c>
      <c r="B10" s="40" t="str">
        <f>'blk, drift &amp; conc calc'!B177</f>
        <v>Drift (8)</v>
      </c>
      <c r="C10" s="93">
        <f>'blk, drift &amp; conc calc'!C177</f>
        <v>50.561193128411034</v>
      </c>
      <c r="D10" s="32">
        <f>'blk, drift &amp; conc calc'!D177</f>
        <v>13.505082355305236</v>
      </c>
      <c r="E10" s="32">
        <f>'blk, drift &amp; conc calc'!E177</f>
        <v>12.484326137313175</v>
      </c>
      <c r="F10" s="32">
        <f>'blk, drift &amp; conc calc'!F177</f>
        <v>7.430635194124835</v>
      </c>
      <c r="G10" s="32">
        <f>'blk, drift &amp; conc calc'!G177</f>
        <v>0.17200944941687513</v>
      </c>
      <c r="H10" s="32">
        <f>'blk, drift &amp; conc calc'!H177</f>
        <v>11.402032509673832</v>
      </c>
      <c r="I10" s="32">
        <f>'blk, drift &amp; conc calc'!I177</f>
        <v>2.259523756394598</v>
      </c>
      <c r="J10" s="32">
        <f>'blk, drift &amp; conc calc'!J177</f>
        <v>0.5213032651740638</v>
      </c>
      <c r="K10" s="32">
        <f>'blk, drift &amp; conc calc'!K177</f>
        <v>0.27055435896618996</v>
      </c>
      <c r="L10" s="32">
        <f>'blk, drift &amp; conc calc'!L177</f>
        <v>2.7262620500951957</v>
      </c>
      <c r="M10" s="40"/>
      <c r="N10" s="7">
        <f>SUM(C10:L10)</f>
        <v>101.33292220487505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67.44900178967958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3"/>
      <c r="B11" s="35" t="s">
        <v>745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0.014670667282494776</v>
      </c>
      <c r="D12" s="35">
        <f t="shared" si="1"/>
        <v>1.1168505440437873</v>
      </c>
      <c r="E12" s="35">
        <f t="shared" si="1"/>
        <v>-1.3676511247943974</v>
      </c>
      <c r="F12" s="35">
        <f t="shared" si="1"/>
        <v>0.731608170922736</v>
      </c>
      <c r="G12" s="35">
        <f t="shared" si="1"/>
        <v>0.018275978725338177</v>
      </c>
      <c r="H12" s="35">
        <f t="shared" si="1"/>
        <v>1.0165954322390363</v>
      </c>
      <c r="I12" s="35">
        <f t="shared" si="1"/>
        <v>-0.41675961017526886</v>
      </c>
      <c r="J12" s="35">
        <f t="shared" si="1"/>
        <v>-0.5112882426402631</v>
      </c>
      <c r="K12" s="35">
        <f t="shared" si="1"/>
        <v>-0.19043417869578433</v>
      </c>
      <c r="L12" s="35">
        <f t="shared" si="1"/>
        <v>-1.7447898417827272</v>
      </c>
      <c r="M12" s="35"/>
      <c r="N12" s="35">
        <f>N11-N7</f>
        <v>-1.3329222048750466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25.599001789679583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0.029007250062516903</v>
      </c>
      <c r="D13" s="35">
        <f t="shared" si="3"/>
        <v>7.638186768683025</v>
      </c>
      <c r="E13" s="35">
        <f t="shared" si="3"/>
        <v>-12.30269953249735</v>
      </c>
      <c r="F13" s="35">
        <f t="shared" si="3"/>
        <v>8.963322192225178</v>
      </c>
      <c r="G13" s="35">
        <f t="shared" si="3"/>
        <v>9.604507766973775</v>
      </c>
      <c r="H13" s="35">
        <f t="shared" si="3"/>
        <v>8.18605273460224</v>
      </c>
      <c r="I13" s="35">
        <f t="shared" si="3"/>
        <v>-22.6160038456525</v>
      </c>
      <c r="J13" s="35">
        <f t="shared" si="3"/>
        <v>-5105.213102763027</v>
      </c>
      <c r="K13" s="35">
        <f t="shared" si="3"/>
        <v>-237.6856592846758</v>
      </c>
      <c r="L13" s="35">
        <f t="shared" si="3"/>
        <v>-177.77272010408709</v>
      </c>
      <c r="M13" s="35"/>
      <c r="N13" s="35">
        <f>(N11-N7)/N11*100</f>
        <v>-1.3329222048750466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61.168463057776776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2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49.5490080813176</v>
      </c>
      <c r="D15" s="32">
        <f>'blk, drift &amp; conc calc'!D148</f>
        <v>15.46449413089824</v>
      </c>
      <c r="E15" s="32">
        <f>'blk, drift &amp; conc calc'!E148</f>
        <v>11.408688330023244</v>
      </c>
      <c r="F15" s="32">
        <f>'blk, drift &amp; conc calc'!F148</f>
        <v>9.655396607414984</v>
      </c>
      <c r="G15" s="32">
        <f>'blk, drift &amp; conc calc'!G148</f>
        <v>0.17767013501318948</v>
      </c>
      <c r="H15" s="32">
        <f>'blk, drift &amp; conc calc'!H148</f>
        <v>12.812763969358214</v>
      </c>
      <c r="I15" s="32">
        <f>'blk, drift &amp; conc calc'!I148</f>
        <v>1.7760050851407232</v>
      </c>
      <c r="J15" s="32">
        <f>'blk, drift &amp; conc calc'!J148</f>
        <v>0.025012690688844933</v>
      </c>
      <c r="K15" s="32"/>
      <c r="L15" s="32">
        <f>'blk, drift &amp; conc calc'!L148</f>
        <v>1.0080312370721891</v>
      </c>
      <c r="M15" s="7"/>
      <c r="N15" s="7">
        <f>SUM(C15:L15)</f>
        <v>101.87707026692722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7.553404799148625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2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46.577633298098995</v>
      </c>
      <c r="D16" s="32">
        <f>'blk, drift &amp; conc calc'!D163</f>
        <v>15.805677209240631</v>
      </c>
      <c r="E16" s="32">
        <f>'blk, drift &amp; conc calc'!E163</f>
        <v>11.376734773218653</v>
      </c>
      <c r="F16" s="32">
        <f>'blk, drift &amp; conc calc'!F163</f>
        <v>9.978036654493057</v>
      </c>
      <c r="G16" s="32">
        <f>'blk, drift &amp; conc calc'!G163</f>
        <v>0.1717401561267924</v>
      </c>
      <c r="H16" s="32">
        <f>'blk, drift &amp; conc calc'!H163</f>
        <v>13.483026850821933</v>
      </c>
      <c r="I16" s="32">
        <f>'blk, drift &amp; conc calc'!I163</f>
        <v>1.830571437391038</v>
      </c>
      <c r="J16" s="32">
        <f>'blk, drift &amp; conc calc'!J163</f>
        <v>0.023107554887555247</v>
      </c>
      <c r="K16" s="40">
        <f>'blk, drift &amp; conc calc'!K163</f>
        <v>0.027008427243659483</v>
      </c>
      <c r="L16" s="32">
        <f>'blk, drift &amp; conc calc'!L163</f>
        <v>0.9796613244355413</v>
      </c>
      <c r="M16" s="7"/>
      <c r="N16" s="7">
        <f>SUM(C16:L16)</f>
        <v>100.25319768595786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28.42905314024346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4"/>
      <c r="B17" s="35" t="s">
        <v>683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-0.46790159993594926</v>
      </c>
      <c r="D18" s="35">
        <f aca="true" t="shared" si="5" ref="D18:L18">D17-AVERAGE(D15:D16)</f>
        <v>-0.2529131118652792</v>
      </c>
      <c r="E18" s="35">
        <f t="shared" si="5"/>
        <v>-0.1786115575753371</v>
      </c>
      <c r="F18" s="35">
        <f t="shared" si="5"/>
        <v>-0.19045380420690172</v>
      </c>
      <c r="G18" s="35">
        <f t="shared" si="5"/>
        <v>-0.0010354553967182045</v>
      </c>
      <c r="H18" s="35">
        <f t="shared" si="5"/>
        <v>0.051001043078656494</v>
      </c>
      <c r="I18" s="35">
        <f t="shared" si="5"/>
        <v>0.0028765165361559486</v>
      </c>
      <c r="J18" s="35">
        <f t="shared" si="5"/>
        <v>0.005711824098646661</v>
      </c>
      <c r="K18" s="35">
        <f t="shared" si="5"/>
        <v>-0.0061680644228667494</v>
      </c>
      <c r="L18" s="35">
        <f t="shared" si="5"/>
        <v>-0.041143980374769185</v>
      </c>
      <c r="M18" s="35"/>
      <c r="N18" s="35">
        <f>N17-AVERAGE(N15:N16)</f>
        <v>-1.0651339764425387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-26.008771030303958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-0.9830811638687628</v>
      </c>
      <c r="D19" s="35">
        <f aca="true" t="shared" si="7" ref="D19:L19">(D17-AVERAGE(D15:D16))/D17*100</f>
        <v>-1.6441962987236596</v>
      </c>
      <c r="E19" s="35">
        <f t="shared" si="7"/>
        <v>-1.5927409035961433</v>
      </c>
      <c r="F19" s="35">
        <f t="shared" si="7"/>
        <v>-1.9784812406920267</v>
      </c>
      <c r="G19" s="35">
        <f t="shared" si="7"/>
        <v>-0.5962211343183234</v>
      </c>
      <c r="H19" s="35">
        <f t="shared" si="7"/>
        <v>0.38640384262134586</v>
      </c>
      <c r="I19" s="35">
        <f t="shared" si="7"/>
        <v>0.15926102488037927</v>
      </c>
      <c r="J19" s="35">
        <f t="shared" si="7"/>
        <v>19.185255570807648</v>
      </c>
      <c r="K19" s="35">
        <f t="shared" si="7"/>
        <v>-29.596722839742412</v>
      </c>
      <c r="L19" s="35">
        <f t="shared" si="7"/>
        <v>-4.318660756712491</v>
      </c>
      <c r="M19" s="35"/>
      <c r="N19" s="35">
        <f>(N17-AVERAGE(N15:N16))/N17*100</f>
        <v>-1.0651339764425387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-59.11084325069081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2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44.491826009257124</v>
      </c>
      <c r="D21" s="7">
        <f>'blk, drift &amp; conc calc'!D150</f>
        <v>0.6592305995853533</v>
      </c>
      <c r="E21" s="7">
        <f>'blk, drift &amp; conc calc'!E150</f>
        <v>8.263976420474966</v>
      </c>
      <c r="F21" s="7">
        <f>'blk, drift &amp; conc calc'!F150</f>
        <v>45.97782647057373</v>
      </c>
      <c r="G21" s="7">
        <f>'blk, drift &amp; conc calc'!G150</f>
        <v>0.12111255011978916</v>
      </c>
      <c r="H21" s="7">
        <f>'blk, drift &amp; conc calc'!H150</f>
        <v>0.5270748474604313</v>
      </c>
      <c r="I21" s="7">
        <f>'blk, drift &amp; conc calc'!I150</f>
        <v>0.0223889014258664</v>
      </c>
      <c r="J21" s="7">
        <f>'blk, drift &amp; conc calc'!J150</f>
        <v>0.006039459177044009</v>
      </c>
      <c r="K21" s="7">
        <f>'blk, drift &amp; conc calc'!K150</f>
        <v>-0.007082725080263404</v>
      </c>
      <c r="L21" s="7">
        <f>'blk, drift &amp; conc calc'!L150</f>
        <v>0.009950075306184232</v>
      </c>
      <c r="M21" s="7"/>
      <c r="N21" s="7">
        <f>SUM(C21:L21)</f>
        <v>100.07234260830023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6.3739762708031105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2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42.98641908401413</v>
      </c>
      <c r="D22" s="7">
        <f>'blk, drift &amp; conc calc'!D169</f>
        <v>0.7009191689544659</v>
      </c>
      <c r="E22" s="7">
        <f>'blk, drift &amp; conc calc'!E169</f>
        <v>8.619808441222895</v>
      </c>
      <c r="F22" s="7">
        <f>'blk, drift &amp; conc calc'!F169</f>
        <v>46.16420852072405</v>
      </c>
      <c r="G22" s="7">
        <f>'blk, drift &amp; conc calc'!G169</f>
        <v>0.12436870642207483</v>
      </c>
      <c r="H22" s="7">
        <f>'blk, drift &amp; conc calc'!H169</f>
        <v>0.5502820146301157</v>
      </c>
      <c r="I22" s="7">
        <f>'blk, drift &amp; conc calc'!I169</f>
        <v>0.024762481503306823</v>
      </c>
      <c r="J22" s="7">
        <f>'blk, drift &amp; conc calc'!J169</f>
        <v>0.007488546753301202</v>
      </c>
      <c r="K22" s="7">
        <f>'blk, drift &amp; conc calc'!K169</f>
        <v>0.0012346877791570166</v>
      </c>
      <c r="L22" s="7">
        <f>'blk, drift &amp; conc calc'!L169</f>
        <v>0.009349271077869798</v>
      </c>
      <c r="M22" s="7"/>
      <c r="N22" s="7">
        <f>SUM(C22:L22)</f>
        <v>99.18884092308137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13.601267819185422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4"/>
      <c r="B23" s="35" t="s">
        <v>621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4"/>
      <c r="B24" s="35"/>
      <c r="C24" s="35">
        <f aca="true" t="shared" si="9" ref="C24:L24">C23-AVERAGE(C21:C22)</f>
        <v>0.08125320429755334</v>
      </c>
      <c r="D24" s="35">
        <f t="shared" si="9"/>
        <v>0.0023566399305600116</v>
      </c>
      <c r="E24" s="35">
        <f t="shared" si="9"/>
        <v>0.21258008060247668</v>
      </c>
      <c r="F24" s="35">
        <f t="shared" si="9"/>
        <v>0.04480974577678154</v>
      </c>
      <c r="G24" s="35">
        <f t="shared" si="9"/>
        <v>0.0023718178324874384</v>
      </c>
      <c r="H24" s="35">
        <f t="shared" si="9"/>
        <v>0.030014505788451218</v>
      </c>
      <c r="I24" s="35">
        <f t="shared" si="9"/>
        <v>-0.0018619611491171237</v>
      </c>
      <c r="J24" s="35">
        <f t="shared" si="9"/>
        <v>-0.0036620414915341077</v>
      </c>
      <c r="K24" s="35">
        <f t="shared" si="9"/>
        <v>0.004991992966312192</v>
      </c>
      <c r="L24" s="35">
        <f t="shared" si="9"/>
        <v>-0.003445750244750019</v>
      </c>
      <c r="M24" s="35"/>
      <c r="N24" s="35">
        <f>N23-AVERAGE(N21:N22)</f>
        <v>0.3694082343091907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2.747622044994266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4"/>
      <c r="B25" s="35"/>
      <c r="C25" s="35">
        <f aca="true" t="shared" si="11" ref="C25:L25">(C23-AVERAGE(C21:C22))/C23*100</f>
        <v>0.1854233399534987</v>
      </c>
      <c r="D25" s="35">
        <f t="shared" si="11"/>
        <v>0.3453298751579551</v>
      </c>
      <c r="E25" s="35">
        <f t="shared" si="11"/>
        <v>2.4563031463927514</v>
      </c>
      <c r="F25" s="35">
        <f t="shared" si="11"/>
        <v>0.09716782384102852</v>
      </c>
      <c r="G25" s="35">
        <f t="shared" si="11"/>
        <v>1.8957489093665916</v>
      </c>
      <c r="H25" s="35">
        <f t="shared" si="11"/>
        <v>5.277805269669967</v>
      </c>
      <c r="I25" s="35">
        <f t="shared" si="11"/>
        <v>-8.57504041021735</v>
      </c>
      <c r="J25" s="35">
        <f t="shared" si="11"/>
        <v>-118.05567292357937</v>
      </c>
      <c r="K25" s="35">
        <f t="shared" si="11"/>
        <v>241.3953078754755</v>
      </c>
      <c r="L25" s="35">
        <f t="shared" si="11"/>
        <v>-55.54147390341808</v>
      </c>
      <c r="M25" s="35"/>
      <c r="N25" s="35">
        <f>(N23-AVERAGE(N21:N22))/N23*100</f>
        <v>0.3694082343091907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37.950580731965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2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60.68133446808652</v>
      </c>
      <c r="D27" s="32">
        <f>'blk, drift &amp; conc calc'!D156</f>
        <v>15.5758210998448</v>
      </c>
      <c r="E27" s="32">
        <f>'blk, drift &amp; conc calc'!E156</f>
        <v>6.722153230160501</v>
      </c>
      <c r="F27" s="32">
        <f>'blk, drift &amp; conc calc'!F156</f>
        <v>3.608129329166874</v>
      </c>
      <c r="G27" s="32">
        <f>'blk, drift &amp; conc calc'!G156</f>
        <v>0.10510249570753373</v>
      </c>
      <c r="H27" s="32">
        <f>'blk, drift &amp; conc calc'!H156</f>
        <v>6.607772922838065</v>
      </c>
      <c r="I27" s="32">
        <f>'blk, drift &amp; conc calc'!I156</f>
        <v>3.2427143254279587</v>
      </c>
      <c r="J27" s="32">
        <f>'blk, drift &amp; conc calc'!J156</f>
        <v>1.399510498206089</v>
      </c>
      <c r="K27" s="32">
        <f>'blk, drift &amp; conc calc'!K156</f>
        <v>0.10881010601048165</v>
      </c>
      <c r="L27" s="32">
        <f>'blk, drift &amp; conc calc'!L156</f>
        <v>0.6537337198908024</v>
      </c>
      <c r="M27" s="7"/>
      <c r="N27" s="7">
        <f>SUM(C27:L27)</f>
        <v>98.70508219533961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31.861741459212674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2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63.31903094084054</v>
      </c>
      <c r="D28" s="32">
        <f>'blk, drift &amp; conc calc'!D173</f>
        <v>15.040411774281802</v>
      </c>
      <c r="E28" s="32">
        <f>'blk, drift &amp; conc calc'!E173</f>
        <v>6.4284454041771415</v>
      </c>
      <c r="F28" s="32">
        <f>'blk, drift &amp; conc calc'!F173</f>
        <v>3.7362807526792787</v>
      </c>
      <c r="G28" s="32">
        <f>'blk, drift &amp; conc calc'!G173</f>
        <v>0.1049925839146373</v>
      </c>
      <c r="H28" s="32">
        <f>'blk, drift &amp; conc calc'!H173</f>
        <v>6.089678046013799</v>
      </c>
      <c r="I28" s="32">
        <f>'blk, drift &amp; conc calc'!I173</f>
        <v>3.1464538205781447</v>
      </c>
      <c r="J28" s="32">
        <f>'blk, drift &amp; conc calc'!J173</f>
        <v>1.4241101447586124</v>
      </c>
      <c r="K28" s="32">
        <f>'blk, drift &amp; conc calc'!K173</f>
        <v>0.12020153819601016</v>
      </c>
      <c r="L28" s="32">
        <f>'blk, drift &amp; conc calc'!L173</f>
        <v>0.6519762424689738</v>
      </c>
      <c r="M28" s="7"/>
      <c r="N28" s="7">
        <f>SUM(C28:L28)</f>
        <v>100.06158124790895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11.859447582402556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3"/>
      <c r="B29" s="35" t="s">
        <v>751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4"/>
      <c r="B30" s="35"/>
      <c r="C30" s="35">
        <f>C29-AVERAGE(C27:C28)</f>
        <v>0.3259107796722134</v>
      </c>
      <c r="D30" s="35">
        <f aca="true" t="shared" si="13" ref="D30:L30">D29-AVERAGE(D27:D28)</f>
        <v>0.2659001778901615</v>
      </c>
      <c r="E30" s="35">
        <f t="shared" si="13"/>
        <v>0.03064603364691454</v>
      </c>
      <c r="F30" s="35">
        <f t="shared" si="13"/>
        <v>0.05114597499124729</v>
      </c>
      <c r="G30" s="35">
        <f t="shared" si="13"/>
        <v>-0.0009538554952012168</v>
      </c>
      <c r="H30" s="35">
        <f t="shared" si="13"/>
        <v>-0.10310442547287302</v>
      </c>
      <c r="I30" s="35">
        <f t="shared" si="13"/>
        <v>-0.0017104867754458297</v>
      </c>
      <c r="J30" s="35">
        <f t="shared" si="13"/>
        <v>-0.0005401783535345928</v>
      </c>
      <c r="K30" s="35">
        <f t="shared" si="13"/>
        <v>0.0015986719413942918</v>
      </c>
      <c r="L30" s="35">
        <f t="shared" si="13"/>
        <v>0.047775586330871644</v>
      </c>
      <c r="M30" s="35"/>
      <c r="N30" s="35">
        <f>N29-AVERAGE(N27:N28)</f>
        <v>0.6166682783757267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-0.13940547919238355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4"/>
      <c r="B31" s="35"/>
      <c r="C31" s="35">
        <f aca="true" t="shared" si="15" ref="C31:L31">(C29-AVERAGE(C27:C28))/C29*100</f>
        <v>0.5229122530440153</v>
      </c>
      <c r="D31" s="35">
        <f t="shared" si="15"/>
        <v>1.7073320548204387</v>
      </c>
      <c r="E31" s="35">
        <f t="shared" si="15"/>
        <v>0.46391594267624714</v>
      </c>
      <c r="F31" s="35">
        <f t="shared" si="15"/>
        <v>1.3736543982192246</v>
      </c>
      <c r="G31" s="35">
        <f t="shared" si="15"/>
        <v>-0.9163432935149383</v>
      </c>
      <c r="H31" s="35">
        <f t="shared" si="15"/>
        <v>-1.6508274277235162</v>
      </c>
      <c r="I31" s="35">
        <f t="shared" si="15"/>
        <v>-0.053572016844762635</v>
      </c>
      <c r="J31" s="35">
        <f t="shared" si="15"/>
        <v>-0.03827604205790153</v>
      </c>
      <c r="K31" s="35">
        <f t="shared" si="15"/>
        <v>1.3769251177991695</v>
      </c>
      <c r="L31" s="35">
        <f t="shared" si="15"/>
        <v>6.818941186167694</v>
      </c>
      <c r="M31" s="35"/>
      <c r="N31" s="35">
        <f>(N29-AVERAGE(N27:N28))/N29*100</f>
        <v>0.6166682783757267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-0.633661269056289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5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40.82877081180665</v>
      </c>
      <c r="D33" s="7">
        <f>'blk, drift &amp; conc calc'!D158</f>
        <v>0.18103185076802367</v>
      </c>
      <c r="E33" s="7">
        <f>'blk, drift &amp; conc calc'!E158</f>
        <v>8.744825991927891</v>
      </c>
      <c r="F33" s="7">
        <f>'blk, drift &amp; conc calc'!F158</f>
        <v>48.097254781612854</v>
      </c>
      <c r="G33" s="7">
        <f>'blk, drift &amp; conc calc'!G158</f>
        <v>0.11804120373505164</v>
      </c>
      <c r="H33" s="7">
        <f>'blk, drift &amp; conc calc'!H158</f>
        <v>0.10198381367844413</v>
      </c>
      <c r="I33" s="7">
        <f>'blk, drift &amp; conc calc'!I158</f>
        <v>0.007075870581425643</v>
      </c>
      <c r="J33" s="7">
        <f>'blk, drift &amp; conc calc'!J158</f>
        <v>0.002692161574007825</v>
      </c>
      <c r="K33" s="7">
        <f>'blk, drift &amp; conc calc'!K158</f>
        <v>-0.012360454915303297</v>
      </c>
      <c r="L33" s="7">
        <f>'blk, drift &amp; conc calc'!L158</f>
        <v>0.009908204129138292</v>
      </c>
      <c r="N33" s="7">
        <f>SUM(C33:L33)</f>
        <v>98.07922423489816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5.555573181921435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2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41.22830900818928</v>
      </c>
      <c r="D34" s="7">
        <f>'blk, drift &amp; conc calc'!D175</f>
        <v>0.1881795251865251</v>
      </c>
      <c r="E34" s="7">
        <f>'blk, drift &amp; conc calc'!E175</f>
        <v>8.394346487281597</v>
      </c>
      <c r="F34" s="7">
        <f>'blk, drift &amp; conc calc'!F175</f>
        <v>50.61782323178014</v>
      </c>
      <c r="G34" s="7">
        <f>'blk, drift &amp; conc calc'!G175</f>
        <v>0.11886020453776411</v>
      </c>
      <c r="H34" s="7">
        <f>'blk, drift &amp; conc calc'!H175</f>
        <v>0.10117189635668875</v>
      </c>
      <c r="I34" s="7">
        <f>'blk, drift &amp; conc calc'!I175</f>
        <v>0.008023683465027033</v>
      </c>
      <c r="J34" s="7">
        <f>'blk, drift &amp; conc calc'!J175</f>
        <v>0.004842864222568797</v>
      </c>
      <c r="K34" s="7">
        <f>'blk, drift &amp; conc calc'!K175</f>
        <v>-0.026908030519678307</v>
      </c>
      <c r="L34" s="7">
        <f>'blk, drift &amp; conc calc'!L175</f>
        <v>0.00922619529777605</v>
      </c>
      <c r="N34" s="7">
        <f>SUM(C34:L34)</f>
        <v>100.64387506579769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18.494855249853174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4"/>
      <c r="B35" s="35" t="s">
        <v>650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-0.08754464305470577</v>
      </c>
      <c r="D36" s="35">
        <f t="shared" si="17"/>
        <v>0.010525510579733582</v>
      </c>
      <c r="E36" s="35">
        <f t="shared" si="17"/>
        <v>0.006320831748595879</v>
      </c>
      <c r="F36" s="35">
        <f t="shared" si="17"/>
        <v>1.89921653015179</v>
      </c>
      <c r="G36" s="35">
        <f t="shared" si="17"/>
        <v>0.002942392905637123</v>
      </c>
      <c r="H36" s="35">
        <f t="shared" si="17"/>
        <v>0.06940961489586499</v>
      </c>
      <c r="I36" s="35">
        <f t="shared" si="17"/>
        <v>0.003006095805298423</v>
      </c>
      <c r="J36" s="35">
        <f t="shared" si="17"/>
        <v>0.0073898048127162405</v>
      </c>
      <c r="K36" s="35">
        <f t="shared" si="17"/>
        <v>0.01437684819264811</v>
      </c>
      <c r="L36" s="35">
        <f t="shared" si="17"/>
        <v>-0.00486722093577626</v>
      </c>
      <c r="M36" s="35"/>
      <c r="N36" s="35">
        <f>N35-N33</f>
        <v>1.920775765101837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-2.055573181921435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-0.2148797453765678</v>
      </c>
      <c r="D37" s="35">
        <f t="shared" si="19"/>
        <v>5.494704304589657</v>
      </c>
      <c r="E37" s="35">
        <f t="shared" si="19"/>
        <v>0.07222861044331562</v>
      </c>
      <c r="F37" s="35">
        <f t="shared" si="19"/>
        <v>3.7987011489446583</v>
      </c>
      <c r="G37" s="35">
        <f t="shared" si="19"/>
        <v>2.432059376095245</v>
      </c>
      <c r="H37" s="35">
        <f t="shared" si="19"/>
        <v>40.497243956918595</v>
      </c>
      <c r="I37" s="35">
        <f t="shared" si="19"/>
        <v>29.81656246401347</v>
      </c>
      <c r="J37" s="35">
        <f t="shared" si="19"/>
        <v>73.29725699588859</v>
      </c>
      <c r="K37" s="35">
        <f t="shared" si="19"/>
        <v>712.998220842094</v>
      </c>
      <c r="L37" s="35">
        <f t="shared" si="19"/>
        <v>-96.55300859136798</v>
      </c>
      <c r="M37" s="35"/>
      <c r="N37" s="35">
        <f>(N35-N33)/N35*100</f>
        <v>1.920775765101837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-58.730662340612426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30" customFormat="1" ht="11.25">
      <c r="A38" s="166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2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41.87177876016876</v>
      </c>
      <c r="D39" s="7">
        <f>'blk, drift &amp; conc calc'!D166</f>
        <v>18.219926573433984</v>
      </c>
      <c r="E39" s="7">
        <f>'blk, drift &amp; conc calc'!E166</f>
        <v>15.183355013914102</v>
      </c>
      <c r="F39" s="7">
        <f>'blk, drift &amp; conc calc'!F166</f>
        <v>8.312506131348933</v>
      </c>
      <c r="G39" s="7">
        <f>'blk, drift &amp; conc calc'!G166</f>
        <v>0.19240453840586366</v>
      </c>
      <c r="H39" s="7">
        <f>'blk, drift &amp; conc calc'!H166</f>
        <v>11.875617892188327</v>
      </c>
      <c r="I39" s="7">
        <f>'blk, drift &amp; conc calc'!I166</f>
        <v>1.2313012548437776</v>
      </c>
      <c r="J39" s="7">
        <f>'blk, drift &amp; conc calc'!J166</f>
        <v>0.22748059360734385</v>
      </c>
      <c r="K39" s="7">
        <f>'blk, drift &amp; conc calc'!K166</f>
        <v>0.0495744017035577</v>
      </c>
      <c r="L39" s="7">
        <f>'blk, drift &amp; conc calc'!L166</f>
        <v>1.5077560316269967</v>
      </c>
      <c r="M39" s="7"/>
      <c r="N39" s="7">
        <f>SUM(C39:L39)</f>
        <v>98.67170119124162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5.1583022715449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2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46.29080418555739</v>
      </c>
      <c r="D40" s="7">
        <f>'blk, drift &amp; conc calc'!D176</f>
        <v>18.225734931769306</v>
      </c>
      <c r="E40" s="7">
        <f>'blk, drift &amp; conc calc'!E176</f>
        <v>15.886307630621527</v>
      </c>
      <c r="F40" s="7">
        <f>'blk, drift &amp; conc calc'!F176</f>
        <v>8.07737538917649</v>
      </c>
      <c r="G40" s="7">
        <f>'blk, drift &amp; conc calc'!G176</f>
        <v>0.1895462034306216</v>
      </c>
      <c r="H40" s="7">
        <f>'blk, drift &amp; conc calc'!H176</f>
        <v>11.54896432914273</v>
      </c>
      <c r="I40" s="7">
        <f>'blk, drift &amp; conc calc'!I176</f>
        <v>1.2396950749744853</v>
      </c>
      <c r="J40" s="7">
        <f>'blk, drift &amp; conc calc'!J176</f>
        <v>0.23480115835618073</v>
      </c>
      <c r="K40" s="7">
        <f>'blk, drift &amp; conc calc'!K176</f>
        <v>0.049418799421869775</v>
      </c>
      <c r="L40" s="7">
        <f>'blk, drift &amp; conc calc'!L176</f>
        <v>1.602300948112617</v>
      </c>
      <c r="M40" s="7"/>
      <c r="N40" s="7">
        <f>SUM(C40:L40)</f>
        <v>103.34494865056324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33.94609739261095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4"/>
      <c r="B41" s="35" t="s">
        <v>58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-0.421291472863075</v>
      </c>
      <c r="D42" s="35">
        <f t="shared" si="21"/>
        <v>-0.7328307526016467</v>
      </c>
      <c r="E42" s="35">
        <f t="shared" si="21"/>
        <v>-0.4748313222678142</v>
      </c>
      <c r="F42" s="35">
        <f t="shared" si="21"/>
        <v>-0.3449407602627108</v>
      </c>
      <c r="G42" s="35">
        <f t="shared" si="21"/>
        <v>-0.001975370918242625</v>
      </c>
      <c r="H42" s="35">
        <f t="shared" si="21"/>
        <v>0.1877088893344716</v>
      </c>
      <c r="I42" s="35">
        <f t="shared" si="21"/>
        <v>-0.03549816490913149</v>
      </c>
      <c r="J42" s="35">
        <f t="shared" si="21"/>
        <v>0.008859124018237685</v>
      </c>
      <c r="K42" s="35">
        <f t="shared" si="21"/>
        <v>0.006503399437286263</v>
      </c>
      <c r="L42" s="35">
        <f t="shared" si="21"/>
        <v>0.04497151013019329</v>
      </c>
      <c r="M42" s="35"/>
      <c r="N42" s="35">
        <f>N41-N39</f>
        <v>1.328298808758376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36.691697728455104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-0.964936951129352</v>
      </c>
      <c r="D43" s="35">
        <f t="shared" si="23"/>
        <v>-4.189998585486831</v>
      </c>
      <c r="E43" s="35">
        <f t="shared" si="23"/>
        <v>-3.152930426745114</v>
      </c>
      <c r="F43" s="35">
        <f t="shared" si="23"/>
        <v>-4.394149812263832</v>
      </c>
      <c r="G43" s="35">
        <f t="shared" si="23"/>
        <v>-1.045169798011971</v>
      </c>
      <c r="H43" s="35">
        <f t="shared" si="23"/>
        <v>1.5773856246594251</v>
      </c>
      <c r="I43" s="35">
        <f t="shared" si="23"/>
        <v>-2.958180409094291</v>
      </c>
      <c r="J43" s="35">
        <f t="shared" si="23"/>
        <v>3.6913016742657025</v>
      </c>
      <c r="K43" s="35">
        <f t="shared" si="23"/>
        <v>11.613213280868326</v>
      </c>
      <c r="L43" s="35">
        <f t="shared" si="23"/>
        <v>2.810719383137081</v>
      </c>
      <c r="M43" s="35"/>
      <c r="N43" s="35">
        <f>(N41-N39)/N41*100</f>
        <v>1.328298808758376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87.6743075948748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2">
        <f>'blk, drift &amp; conc calc'!A153</f>
        <v>8</v>
      </c>
      <c r="B45" s="40" t="str">
        <f>'blk, drift &amp; conc calc'!B153</f>
        <v>1309D80R2(104-114)</v>
      </c>
      <c r="C45" s="32">
        <f>'blk, drift &amp; conc calc'!C153</f>
        <v>46.45913239761333</v>
      </c>
      <c r="D45" s="32">
        <f>'blk, drift &amp; conc calc'!D153</f>
        <v>12.458559989119</v>
      </c>
      <c r="E45" s="32">
        <f>'blk, drift &amp; conc calc'!E153</f>
        <v>6.3354984226614</v>
      </c>
      <c r="F45" s="32">
        <f>'blk, drift &amp; conc calc'!F153</f>
        <v>20.01282071037891</v>
      </c>
      <c r="G45" s="32">
        <f>'blk, drift &amp; conc calc'!G153</f>
        <v>0.11064888651813475</v>
      </c>
      <c r="H45" s="32">
        <f>'blk, drift &amp; conc calc'!H153</f>
        <v>11.336070214023461</v>
      </c>
      <c r="I45" s="32">
        <f>'blk, drift &amp; conc calc'!I153</f>
        <v>0.7531196577212481</v>
      </c>
      <c r="J45" s="32">
        <f>'blk, drift &amp; conc calc'!J153</f>
        <v>0.052266232798068225</v>
      </c>
      <c r="K45" s="7">
        <f>'blk, drift &amp; conc calc'!K153</f>
        <v>-0.010564681061580376</v>
      </c>
      <c r="L45" s="32">
        <f>'blk, drift &amp; conc calc'!L153</f>
        <v>0.18926643511897115</v>
      </c>
      <c r="M45" s="109"/>
      <c r="N45" s="7">
        <f>SUM(C45:L45)</f>
        <v>97.69681826489092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3.194516101143172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2">
        <f>'blk, drift &amp; conc calc'!A161</f>
        <v>16</v>
      </c>
      <c r="B46" s="7" t="str">
        <f>'blk, drift &amp; conc calc'!B161</f>
        <v>1309D80R2(104-114)(II)</v>
      </c>
      <c r="C46" s="7">
        <f>'blk, drift &amp; conc calc'!C161</f>
        <v>46.143201480150196</v>
      </c>
      <c r="D46" s="7">
        <f>'blk, drift &amp; conc calc'!D161</f>
        <v>12.667633927952865</v>
      </c>
      <c r="E46" s="7">
        <f>'blk, drift &amp; conc calc'!E161</f>
        <v>6.714850646672594</v>
      </c>
      <c r="F46" s="7">
        <f>'blk, drift &amp; conc calc'!F161</f>
        <v>19.908470692198502</v>
      </c>
      <c r="G46" s="7">
        <f>'blk, drift &amp; conc calc'!G161</f>
        <v>0.10684258907024649</v>
      </c>
      <c r="H46" s="7">
        <f>'blk, drift &amp; conc calc'!H161</f>
        <v>12.05265197924132</v>
      </c>
      <c r="I46" s="7">
        <f>'blk, drift &amp; conc calc'!I161</f>
        <v>0.7169345873115877</v>
      </c>
      <c r="J46" s="7">
        <f>'blk, drift &amp; conc calc'!J161</f>
        <v>0.053930724219248355</v>
      </c>
      <c r="K46" s="7">
        <f>'blk, drift &amp; conc calc'!K161</f>
        <v>-0.0063146685609886425</v>
      </c>
      <c r="L46" s="7">
        <f>'blk, drift &amp; conc calc'!L161</f>
        <v>0.18621997713567887</v>
      </c>
      <c r="M46" s="109"/>
      <c r="N46" s="35">
        <f>SUM(C46:L46)</f>
        <v>98.54442193539123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-0.3159309174631346</v>
      </c>
      <c r="D47" s="7">
        <f aca="true" t="shared" si="25" ref="D47:L47">D46-D45</f>
        <v>0.20907393883386582</v>
      </c>
      <c r="E47" s="7">
        <f t="shared" si="25"/>
        <v>0.3793522240111935</v>
      </c>
      <c r="F47" s="7">
        <f t="shared" si="25"/>
        <v>-0.10435001818040845</v>
      </c>
      <c r="G47" s="7">
        <f t="shared" si="25"/>
        <v>-0.0038062974478882544</v>
      </c>
      <c r="H47" s="7">
        <f t="shared" si="25"/>
        <v>0.7165817652178585</v>
      </c>
      <c r="I47" s="7">
        <f t="shared" si="25"/>
        <v>-0.03618507040966046</v>
      </c>
      <c r="J47" s="7">
        <f t="shared" si="25"/>
        <v>0.0016644914211801295</v>
      </c>
      <c r="K47" s="7">
        <f t="shared" si="25"/>
        <v>0.004250012500591733</v>
      </c>
      <c r="L47" s="7">
        <f t="shared" si="25"/>
        <v>-0.0030464579832922833</v>
      </c>
      <c r="M47" s="109"/>
      <c r="N47" s="35">
        <f>N46-N45</f>
        <v>0.8476036705003054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40.80548389885683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-0.6846748975556913</v>
      </c>
      <c r="D48" s="7">
        <f t="shared" si="27"/>
        <v>1.650457694175355</v>
      </c>
      <c r="E48" s="7">
        <f t="shared" si="27"/>
        <v>5.649451402157004</v>
      </c>
      <c r="F48" s="7">
        <f t="shared" si="27"/>
        <v>-0.5241488399272171</v>
      </c>
      <c r="G48" s="7">
        <f t="shared" si="27"/>
        <v>-3.5625282773573588</v>
      </c>
      <c r="H48" s="7">
        <f t="shared" si="27"/>
        <v>5.945428163461875</v>
      </c>
      <c r="I48" s="7">
        <f t="shared" si="27"/>
        <v>-5.047192735581333</v>
      </c>
      <c r="J48" s="7">
        <f t="shared" si="27"/>
        <v>3.0863509535183615</v>
      </c>
      <c r="K48" s="7">
        <f t="shared" si="27"/>
        <v>-67.30380952767439</v>
      </c>
      <c r="L48" s="7">
        <f t="shared" si="27"/>
        <v>-1.6359458475674982</v>
      </c>
      <c r="M48" s="109"/>
      <c r="N48" s="35">
        <f>(N46-N45)/N46*100</f>
        <v>0.8601234386011424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92.73973613376552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7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2">
        <f>'blk, drift &amp; conc calc'!A160</f>
        <v>15</v>
      </c>
      <c r="B50" s="7" t="str">
        <f>'blk, drift &amp; conc calc'!B160</f>
        <v>1309D83R2(32-42)</v>
      </c>
      <c r="C50" s="7">
        <f>'blk, drift &amp; conc calc'!C160</f>
        <v>42.756459976743194</v>
      </c>
      <c r="D50" s="7">
        <f>'blk, drift &amp; conc calc'!D160</f>
        <v>13.005927220701773</v>
      </c>
      <c r="E50" s="7">
        <f>'blk, drift &amp; conc calc'!E160</f>
        <v>7.038649183802655</v>
      </c>
      <c r="F50" s="7">
        <f>'blk, drift &amp; conc calc'!F160</f>
        <v>22.182763396405345</v>
      </c>
      <c r="G50" s="7">
        <f>'blk, drift &amp; conc calc'!G160</f>
        <v>0.11259896721348918</v>
      </c>
      <c r="H50" s="7">
        <f>'blk, drift &amp; conc calc'!H160</f>
        <v>10.651442358106072</v>
      </c>
      <c r="I50" s="7">
        <f>'blk, drift &amp; conc calc'!I160</f>
        <v>0.7364430697658464</v>
      </c>
      <c r="J50" s="7">
        <f>'blk, drift &amp; conc calc'!J160</f>
        <v>0.0416306804213571</v>
      </c>
      <c r="K50" s="7">
        <f>'[1]Compar'!K50</f>
        <v>0.020084904120448346</v>
      </c>
      <c r="L50" s="7">
        <f>'blk, drift &amp; conc calc'!L160</f>
        <v>0.17414567892052052</v>
      </c>
      <c r="M50" s="109"/>
      <c r="N50" s="7">
        <f>SUM(C50:L50)</f>
        <v>96.7201454362007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8.985986406084702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2">
        <f>'blk, drift &amp; conc calc'!A171</f>
        <v>26</v>
      </c>
      <c r="B51" s="7" t="str">
        <f>'blk, drift &amp; conc calc'!B171</f>
        <v>1309D88R4(30-40)</v>
      </c>
      <c r="C51" s="7">
        <f>'blk, drift &amp; conc calc'!C171</f>
        <v>48.00449853780756</v>
      </c>
      <c r="D51" s="7">
        <f>'blk, drift &amp; conc calc'!D171</f>
        <v>15.161868858797778</v>
      </c>
      <c r="E51" s="7">
        <f>'blk, drift &amp; conc calc'!E171</f>
        <v>6.120788281653148</v>
      </c>
      <c r="F51" s="7">
        <f>'blk, drift &amp; conc calc'!F171</f>
        <v>18.766471349483126</v>
      </c>
      <c r="G51" s="7">
        <f>'blk, drift &amp; conc calc'!G171</f>
        <v>0.10829375548917562</v>
      </c>
      <c r="H51" s="7">
        <f>'blk, drift &amp; conc calc'!H171</f>
        <v>12.491468725493501</v>
      </c>
      <c r="I51" s="7">
        <f>'blk, drift &amp; conc calc'!I171</f>
        <v>1.0100717471321001</v>
      </c>
      <c r="J51" s="7">
        <f>'blk, drift &amp; conc calc'!J171</f>
        <v>0.01955494944610116</v>
      </c>
      <c r="K51" s="7">
        <f>'[1]Compar'!K51</f>
        <v>0.05458348547527615</v>
      </c>
      <c r="L51" s="7">
        <f>'blk, drift &amp; conc calc'!L171</f>
        <v>0.18997419009267963</v>
      </c>
      <c r="M51" s="109"/>
      <c r="N51" s="7">
        <f>SUM(C51:L51)</f>
        <v>101.92757388087045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7.222614398515765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8"/>
      <c r="B52" s="109" t="s">
        <v>649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7"/>
      <c r="B53" s="109"/>
      <c r="C53" s="109">
        <f aca="true" t="shared" si="29" ref="C53:L53">C52-AVERAGE(C50:C51)</f>
        <v>3.9561004425101842</v>
      </c>
      <c r="D53" s="109">
        <f t="shared" si="29"/>
        <v>-6.149659297791233</v>
      </c>
      <c r="E53" s="109">
        <f t="shared" si="29"/>
        <v>2.137445313019061</v>
      </c>
      <c r="F53" s="109">
        <f t="shared" si="29"/>
        <v>4.238347244639755</v>
      </c>
      <c r="G53" s="109">
        <f t="shared" si="29"/>
        <v>0.03698037202965401</v>
      </c>
      <c r="H53" s="109">
        <f t="shared" si="29"/>
        <v>-3.9834462494481055</v>
      </c>
      <c r="I53" s="109">
        <f t="shared" si="29"/>
        <v>-0.03225490666198261</v>
      </c>
      <c r="J53" s="109">
        <f t="shared" si="29"/>
        <v>-0.03059281493372913</v>
      </c>
      <c r="K53" s="109">
        <f t="shared" si="29"/>
        <v>-0.03733419479786225</v>
      </c>
      <c r="L53" s="109">
        <f t="shared" si="29"/>
        <v>0.5405544328986894</v>
      </c>
      <c r="M53" s="109"/>
      <c r="N53" s="35">
        <f>N52-N50</f>
        <v>3.2798545637993044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19.014013593915298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7"/>
      <c r="B54" s="109"/>
      <c r="C54" s="109">
        <f aca="true" t="shared" si="31" ref="C54:L54">(C52-AVERAGE(C50:C51))/C52*100</f>
        <v>8.018594857169191</v>
      </c>
      <c r="D54" s="109">
        <f t="shared" si="31"/>
        <v>-77.50786808657598</v>
      </c>
      <c r="E54" s="109">
        <f t="shared" si="31"/>
        <v>24.51996201748554</v>
      </c>
      <c r="F54" s="109">
        <f t="shared" si="31"/>
        <v>17.150298680167445</v>
      </c>
      <c r="G54" s="109">
        <f t="shared" si="31"/>
        <v>25.08389840944774</v>
      </c>
      <c r="H54" s="109">
        <f t="shared" si="31"/>
        <v>-52.49659160885864</v>
      </c>
      <c r="I54" s="109">
        <f t="shared" si="31"/>
        <v>-3.835292593475797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74.80538130450859</v>
      </c>
      <c r="M54" s="109"/>
      <c r="N54" s="35">
        <f>(N52-N50)/N52*100</f>
        <v>3.2798545637993044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67.90719140684035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7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7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46.29080418555739</v>
      </c>
      <c r="D56" s="109">
        <f>'blk, drift &amp; conc calc'!D176</f>
        <v>18.225734931769306</v>
      </c>
      <c r="E56" s="109">
        <f>'blk, drift &amp; conc calc'!E176</f>
        <v>15.886307630621527</v>
      </c>
      <c r="F56" s="109">
        <f>'blk, drift &amp; conc calc'!F176</f>
        <v>8.07737538917649</v>
      </c>
      <c r="G56" s="109">
        <f>'blk, drift &amp; conc calc'!G176</f>
        <v>0.1895462034306216</v>
      </c>
      <c r="H56" s="109">
        <f>'blk, drift &amp; conc calc'!H176</f>
        <v>11.54896432914273</v>
      </c>
      <c r="I56" s="109">
        <f>'blk, drift &amp; conc calc'!I176</f>
        <v>1.2396950749744853</v>
      </c>
      <c r="J56" s="109">
        <f>'blk, drift &amp; conc calc'!J176</f>
        <v>0.23480115835618073</v>
      </c>
      <c r="K56" s="109">
        <f>'[1]Compar'!K56</f>
        <v>0.11302949753552384</v>
      </c>
      <c r="L56" s="109">
        <f>'blk, drift &amp; conc calc'!L176</f>
        <v>1.602300948112617</v>
      </c>
      <c r="M56" s="122"/>
      <c r="N56" s="7">
        <f>SUM(C56:L56)</f>
        <v>103.40855934867689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17.991516337242672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7"/>
      <c r="B57" s="122" t="s">
        <v>622</v>
      </c>
      <c r="C57" s="169">
        <v>49.780526735834</v>
      </c>
      <c r="D57" s="169">
        <v>13.467677573822826</v>
      </c>
      <c r="E57" s="169">
        <v>12.270550678371908</v>
      </c>
      <c r="F57" s="169">
        <v>7.21268954509178</v>
      </c>
      <c r="G57" s="169">
        <v>0.1695929768555467</v>
      </c>
      <c r="H57" s="169">
        <v>11.37270550678372</v>
      </c>
      <c r="I57" s="169">
        <v>2.214684756584198</v>
      </c>
      <c r="J57" s="169">
        <v>0.5187549880287311</v>
      </c>
      <c r="K57" s="169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7"/>
      <c r="B58" s="122"/>
      <c r="C58" s="109">
        <f aca="true" t="shared" si="33" ref="C58:L58">C57-AVERAGE(C55:C56)</f>
        <v>3.4897225502766105</v>
      </c>
      <c r="D58" s="109">
        <f t="shared" si="33"/>
        <v>-4.75805735794648</v>
      </c>
      <c r="E58" s="109">
        <f t="shared" si="33"/>
        <v>-3.615756952249619</v>
      </c>
      <c r="F58" s="109">
        <f t="shared" si="33"/>
        <v>-0.8646858440847103</v>
      </c>
      <c r="G58" s="109">
        <f t="shared" si="33"/>
        <v>-0.019953226575074895</v>
      </c>
      <c r="H58" s="109">
        <f t="shared" si="33"/>
        <v>-0.17625882235901003</v>
      </c>
      <c r="I58" s="109">
        <f t="shared" si="33"/>
        <v>0.9749896816097128</v>
      </c>
      <c r="J58" s="109">
        <f t="shared" si="33"/>
        <v>0.28395382967255034</v>
      </c>
      <c r="K58" s="109">
        <f t="shared" si="33"/>
        <v>0.15632405394093274</v>
      </c>
      <c r="L58" s="109">
        <f t="shared" si="33"/>
        <v>1.1211627390382213</v>
      </c>
      <c r="M58" s="122"/>
    </row>
    <row r="59" spans="1:13" ht="11.25">
      <c r="A59" s="167"/>
      <c r="B59" s="122"/>
      <c r="C59" s="109">
        <f aca="true" t="shared" si="34" ref="C59:L59">(C57-AVERAGE(C55:C56))/C57*100</f>
        <v>7.010216201196942</v>
      </c>
      <c r="D59" s="109">
        <f t="shared" si="34"/>
        <v>-35.32945700448557</v>
      </c>
      <c r="E59" s="109">
        <f t="shared" si="34"/>
        <v>-29.466949340935106</v>
      </c>
      <c r="F59" s="109">
        <f t="shared" si="34"/>
        <v>-11.988396820339053</v>
      </c>
      <c r="G59" s="109">
        <f t="shared" si="34"/>
        <v>-11.765361364032396</v>
      </c>
      <c r="H59" s="109">
        <f t="shared" si="34"/>
        <v>-1.5498407327427335</v>
      </c>
      <c r="I59" s="109">
        <f t="shared" si="34"/>
        <v>44.02385841646739</v>
      </c>
      <c r="J59" s="109">
        <f t="shared" si="34"/>
        <v>54.7375613199547</v>
      </c>
      <c r="K59" s="109">
        <f t="shared" si="34"/>
        <v>58.03675247051516</v>
      </c>
      <c r="L59" s="109">
        <f t="shared" si="34"/>
        <v>41.16679595648033</v>
      </c>
      <c r="M59" s="122"/>
    </row>
    <row r="62" ht="11.25">
      <c r="B62" s="1" t="s">
        <v>758</v>
      </c>
    </row>
    <row r="63" spans="2:25" ht="11.25">
      <c r="B63" s="1" t="s">
        <v>648</v>
      </c>
      <c r="C63" s="1" t="s">
        <v>684</v>
      </c>
      <c r="D63" s="1" t="s">
        <v>688</v>
      </c>
      <c r="E63" s="1" t="s">
        <v>685</v>
      </c>
      <c r="F63" s="1" t="s">
        <v>654</v>
      </c>
      <c r="G63" s="1" t="s">
        <v>653</v>
      </c>
      <c r="H63" s="1" t="s">
        <v>655</v>
      </c>
      <c r="I63" s="1" t="s">
        <v>689</v>
      </c>
      <c r="J63" s="1" t="s">
        <v>697</v>
      </c>
      <c r="K63" s="1" t="s">
        <v>746</v>
      </c>
      <c r="L63" s="7" t="s">
        <v>698</v>
      </c>
      <c r="N63" s="1" t="s">
        <v>744</v>
      </c>
      <c r="O63" s="1" t="s">
        <v>659</v>
      </c>
      <c r="P63" s="1" t="s">
        <v>639</v>
      </c>
      <c r="Q63" s="1" t="s">
        <v>641</v>
      </c>
      <c r="R63" s="1" t="s">
        <v>644</v>
      </c>
      <c r="S63" s="1" t="s">
        <v>637</v>
      </c>
      <c r="T63" s="1" t="s">
        <v>638</v>
      </c>
      <c r="U63" s="1" t="s">
        <v>662</v>
      </c>
      <c r="V63" s="1" t="s">
        <v>661</v>
      </c>
      <c r="W63" s="1" t="s">
        <v>643</v>
      </c>
      <c r="X63" s="1" t="s">
        <v>640</v>
      </c>
      <c r="Y63" s="1" t="s">
        <v>696</v>
      </c>
    </row>
    <row r="64" spans="2:25" ht="11.25">
      <c r="B64" s="1" t="s">
        <v>650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621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683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652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751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622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745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651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649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752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E13">
      <selection activeCell="A34" sqref="A34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671</v>
      </c>
      <c r="E1" s="12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2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765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618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-290.4879015764259</v>
      </c>
      <c r="C5" s="1">
        <f>'blk, drift &amp; conc calc'!D77</f>
        <v>2.5019125119735737</v>
      </c>
      <c r="D5" s="1">
        <f>'blk, drift &amp; conc calc'!E77</f>
        <v>805.0623008515065</v>
      </c>
      <c r="E5" s="39">
        <f>'blk, drift &amp; conc calc'!F77</f>
        <v>73.24850481343596</v>
      </c>
      <c r="F5" s="1">
        <f>'blk, drift &amp; conc calc'!G77</f>
        <v>1010.6674231818513</v>
      </c>
      <c r="G5" s="1">
        <f>'blk, drift &amp; conc calc'!H77</f>
        <v>-1328.0793783418783</v>
      </c>
      <c r="H5" s="1">
        <f>'blk, drift &amp; conc calc'!I77</f>
        <v>-128.55586870033403</v>
      </c>
      <c r="I5" s="1">
        <f>'blk, drift &amp; conc calc'!J77</f>
        <v>-28.317527977716384</v>
      </c>
      <c r="J5" s="1">
        <f>'blk, drift &amp; conc calc'!K77</f>
        <v>-8.744076280083673</v>
      </c>
      <c r="K5" s="1">
        <f>'blk, drift &amp; conc calc'!L77</f>
        <v>-24.843009999791686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22.407467804165204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4846811.518263062</v>
      </c>
      <c r="C6" s="1">
        <f>'blk, drift &amp; conc calc'!D78</f>
        <v>5246542.767127742</v>
      </c>
      <c r="D6" s="1">
        <f>'blk, drift &amp; conc calc'!E78</f>
        <v>4231403.474437759</v>
      </c>
      <c r="E6" s="39">
        <f>'blk, drift &amp; conc calc'!F78</f>
        <v>1044645.048779772</v>
      </c>
      <c r="F6" s="1">
        <f>'blk, drift &amp; conc calc'!G78</f>
        <v>435500.97155755054</v>
      </c>
      <c r="G6" s="1">
        <f>'blk, drift &amp; conc calc'!H78</f>
        <v>4514353.160157297</v>
      </c>
      <c r="H6" s="1">
        <f>'blk, drift &amp; conc calc'!I78</f>
        <v>361426.69157426414</v>
      </c>
      <c r="I6" s="1">
        <f>'blk, drift &amp; conc calc'!J78</f>
        <v>1064.4679206921292</v>
      </c>
      <c r="J6" s="1">
        <f>'blk, drift &amp; conc calc'!K78</f>
        <v>-17.91870826248564</v>
      </c>
      <c r="K6" s="1">
        <f>'blk, drift &amp; conc calc'!L78</f>
        <v>589411.6156336046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-19.409103162969263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4556652.744238049</v>
      </c>
      <c r="C7" s="1">
        <f>'blk, drift &amp; conc calc'!D93</f>
        <v>5362350.579760406</v>
      </c>
      <c r="D7" s="1">
        <f>'blk, drift &amp; conc calc'!E93</f>
        <v>4219479.651142157</v>
      </c>
      <c r="E7" s="39">
        <f>'blk, drift &amp; conc calc'!F93</f>
        <v>1079179.0055667816</v>
      </c>
      <c r="F7" s="1">
        <f>'blk, drift &amp; conc calc'!G93</f>
        <v>420939.9789776709</v>
      </c>
      <c r="G7" s="1">
        <f>'blk, drift &amp; conc calc'!H93</f>
        <v>4750047.879911029</v>
      </c>
      <c r="H7" s="1">
        <f>'blk, drift &amp; conc calc'!I93</f>
        <v>372527.6403623905</v>
      </c>
      <c r="I7" s="1">
        <f>'blk, drift &amp; conc calc'!J93</f>
        <v>976.4081200085416</v>
      </c>
      <c r="J7" s="1">
        <f>'blk, drift &amp; conc calc'!K93</f>
        <v>13.76343505091599</v>
      </c>
      <c r="K7" s="1">
        <f>'blk, drift &amp; conc calc'!L93</f>
        <v>572716.7502018261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7.514488236835254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4352970.83605169</v>
      </c>
      <c r="C8" s="1">
        <f>'blk, drift &amp; conc calc'!D80</f>
        <v>221190.4157111547</v>
      </c>
      <c r="D8" s="1">
        <f>'blk, drift &amp; conc calc'!E80</f>
        <v>3057919.428378688</v>
      </c>
      <c r="E8" s="39">
        <f>'blk, drift &amp; conc calc'!F80</f>
        <v>4932436.5199668035</v>
      </c>
      <c r="F8" s="1">
        <f>'blk, drift &amp; conc calc'!G80</f>
        <v>296624.4949721388</v>
      </c>
      <c r="G8" s="1">
        <f>'blk, drift &amp; conc calc'!H80</f>
        <v>194149.64800157672</v>
      </c>
      <c r="H8" s="1">
        <f>'blk, drift &amp; conc calc'!I80</f>
        <v>4671.976504668915</v>
      </c>
      <c r="I8" s="1">
        <f>'blk, drift &amp; conc calc'!J80</f>
        <v>187.48110215577395</v>
      </c>
      <c r="J8" s="1">
        <f>'blk, drift &amp; conc calc'!K80</f>
        <v>-23.860866080228217</v>
      </c>
      <c r="K8" s="1">
        <f>'blk, drift &amp; conc calc'!L80</f>
        <v>2069.9872300058473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43.72599266878991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4205965.809858353</v>
      </c>
      <c r="C9" s="1">
        <f>'blk, drift &amp; conc calc'!D99</f>
        <v>235340.7717425198</v>
      </c>
      <c r="D9" s="1">
        <f>'blk, drift &amp; conc calc'!E99</f>
        <v>3190702.0842896504</v>
      </c>
      <c r="E9" s="39">
        <f>'blk, drift &amp; conc calc'!F99</f>
        <v>4952386.026310039</v>
      </c>
      <c r="F9" s="1">
        <f>'blk, drift &amp; conc calc'!G99</f>
        <v>304619.9480192434</v>
      </c>
      <c r="G9" s="1">
        <f>'blk, drift &amp; conc calc'!H99</f>
        <v>202310.33676057804</v>
      </c>
      <c r="H9" s="1">
        <f>'blk, drift &amp; conc calc'!I99</f>
        <v>5154.85633440925</v>
      </c>
      <c r="I9" s="1">
        <f>'blk, drift &amp; conc calc'!J99</f>
        <v>254.46129488108411</v>
      </c>
      <c r="J9" s="1">
        <f>'blk, drift &amp; conc calc'!K99</f>
        <v>-14.681450756232643</v>
      </c>
      <c r="K9" s="1">
        <f>'blk, drift &amp; conc calc'!L99</f>
        <v>1716.431479904739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13.423877818734285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5933898.275098318</v>
      </c>
      <c r="C10" s="1">
        <f>'blk, drift &amp; conc calc'!D86</f>
        <v>5284330.493363648</v>
      </c>
      <c r="D10" s="1">
        <f>'blk, drift &amp; conc calc'!E86</f>
        <v>2482571.044259832</v>
      </c>
      <c r="E10" s="39">
        <f>'blk, drift &amp; conc calc'!F86</f>
        <v>397372.4341189408</v>
      </c>
      <c r="F10" s="1">
        <f>'blk, drift &amp; conc calc'!G86</f>
        <v>257311.99690657502</v>
      </c>
      <c r="G10" s="1">
        <f>'blk, drift &amp; conc calc'!H86</f>
        <v>2332397.8912183195</v>
      </c>
      <c r="H10" s="1">
        <f>'blk, drift &amp; conc calc'!I86</f>
        <v>659813.2153574514</v>
      </c>
      <c r="I10" s="1">
        <f>'blk, drift &amp; conc calc'!J86</f>
        <v>64596.94832868175</v>
      </c>
      <c r="J10" s="1">
        <f>'blk, drift &amp; conc calc'!K86</f>
        <v>104.04290010719971</v>
      </c>
      <c r="K10" s="1">
        <f>'blk, drift &amp; conc calc'!L86</f>
        <v>380917.8691806941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118.01888790832788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6191472.909946427</v>
      </c>
      <c r="C11" s="1">
        <f>'blk, drift &amp; conc calc'!D103</f>
        <v>5102596.4426662205</v>
      </c>
      <c r="D11" s="1">
        <f>'blk, drift &amp; conc calc'!E103</f>
        <v>2372970.719044771</v>
      </c>
      <c r="E11" s="39">
        <f>'blk, drift &amp; conc calc'!F103</f>
        <v>411089.19297095103</v>
      </c>
      <c r="F11" s="1">
        <f>'blk, drift &amp; conc calc'!G103</f>
        <v>257042.1098072335</v>
      </c>
      <c r="G11" s="1">
        <f>'blk, drift &amp; conc calc'!H103</f>
        <v>2150212.3186974735</v>
      </c>
      <c r="H11" s="1">
        <f>'blk, drift &amp; conc calc'!I103</f>
        <v>640230.0310215256</v>
      </c>
      <c r="I11" s="1">
        <f>'blk, drift &amp; conc calc'!J103</f>
        <v>65734.00111559356</v>
      </c>
      <c r="J11" s="1">
        <f>'blk, drift &amp; conc calc'!K103</f>
        <v>116.61492087056284</v>
      </c>
      <c r="K11" s="1">
        <f>'blk, drift &amp; conc calc'!L103</f>
        <v>379883.6450210147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135.21797382367268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282.0393158136683</v>
      </c>
      <c r="C12" s="1">
        <f>'blk, drift &amp; conc calc'!D104</f>
        <v>-2.4478115775294924</v>
      </c>
      <c r="D12" s="1">
        <f>'blk, drift &amp; conc calc'!E104</f>
        <v>-780.8498403078112</v>
      </c>
      <c r="E12" s="39">
        <f>'blk, drift &amp; conc calc'!F104</f>
        <v>-71.3822045800091</v>
      </c>
      <c r="F12" s="1">
        <f>'blk, drift &amp; conc calc'!G104</f>
        <v>-960.1650660945728</v>
      </c>
      <c r="G12" s="1">
        <f>'blk, drift &amp; conc calc'!H104</f>
        <v>1241.829103235715</v>
      </c>
      <c r="H12" s="1">
        <f>'blk, drift &amp; conc calc'!I104</f>
        <v>115.78169807556273</v>
      </c>
      <c r="I12" s="1">
        <f>'blk, drift &amp; conc calc'!J104</f>
        <v>26.29911822034952</v>
      </c>
      <c r="J12" s="1">
        <f>'blk, drift &amp; conc calc'!K104</f>
        <v>7.570578661298994</v>
      </c>
      <c r="K12" s="1">
        <f>'blk, drift &amp; conc calc'!L104</f>
        <v>23.290041347528376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34.998804786346035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3995268.5322962278</v>
      </c>
      <c r="C13" s="1">
        <f>'blk, drift &amp; conc calc'!D88</f>
        <v>58875.35784466789</v>
      </c>
      <c r="D13" s="1">
        <f>'blk, drift &amp; conc calc'!E88</f>
        <v>3237353.7666851827</v>
      </c>
      <c r="E13" s="39">
        <f>'blk, drift &amp; conc calc'!F88</f>
        <v>5159290.707379189</v>
      </c>
      <c r="F13" s="1">
        <f>'blk, drift &amp; conc calc'!G88</f>
        <v>289082.8404780576</v>
      </c>
      <c r="G13" s="1">
        <f>'blk, drift &amp; conc calc'!H88</f>
        <v>44668.429739465595</v>
      </c>
      <c r="H13" s="1">
        <f>'blk, drift &amp; conc calc'!I88</f>
        <v>1556.701904392596</v>
      </c>
      <c r="I13" s="1">
        <f>'blk, drift &amp; conc calc'!J88</f>
        <v>32.761234127218366</v>
      </c>
      <c r="J13" s="1">
        <f>'blk, drift &amp; conc calc'!K88</f>
        <v>-29.685570822256583</v>
      </c>
      <c r="K13" s="1">
        <f>'blk, drift &amp; conc calc'!L88</f>
        <v>2045.3472645887846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3.413974665219685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4034283.9785782928</v>
      </c>
      <c r="C14" s="1">
        <f>'blk, drift &amp; conc calc'!D105</f>
        <v>61301.49381787816</v>
      </c>
      <c r="D14" s="1">
        <f>'blk, drift &amp; conc calc'!E105</f>
        <v>3106568.461384453</v>
      </c>
      <c r="E14" s="39">
        <f>'blk, drift &amp; conc calc'!F105</f>
        <v>5429081.15256752</v>
      </c>
      <c r="F14" s="1">
        <f>'blk, drift &amp; conc calc'!G105</f>
        <v>291093.8872017766</v>
      </c>
      <c r="G14" s="1">
        <f>'blk, drift &amp; conc calc'!H105</f>
        <v>44382.9229168344</v>
      </c>
      <c r="H14" s="1">
        <f>'blk, drift &amp; conc calc'!I105</f>
        <v>1749.5244378344335</v>
      </c>
      <c r="I14" s="1">
        <f>'blk, drift &amp; conc calc'!J105</f>
        <v>132.1717047266028</v>
      </c>
      <c r="J14" s="1">
        <f>'blk, drift &amp; conc calc'!K105</f>
        <v>-45.7408323184485</v>
      </c>
      <c r="K14" s="1">
        <f>'blk, drift &amp; conc calc'!L105</f>
        <v>1644.0049760627066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68.244743814708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4945652.759701125</v>
      </c>
      <c r="C15" s="1">
        <f>'blk, drift &amp; conc calc'!D76</f>
        <v>4581459.396403272</v>
      </c>
      <c r="D15" s="1">
        <f>'blk, drift &amp; conc calc'!E76</f>
        <v>4632789.6244250275</v>
      </c>
      <c r="E15" s="39">
        <f>'blk, drift &amp; conc calc'!F76</f>
        <v>806516.4742157556</v>
      </c>
      <c r="F15" s="1">
        <f>'blk, drift &amp; conc calc'!G76</f>
        <v>421601.22544647387</v>
      </c>
      <c r="G15" s="1">
        <f>'blk, drift &amp; conc calc'!H76</f>
        <v>4018276.224922622</v>
      </c>
      <c r="H15" s="1">
        <f>'blk, drift &amp; conc calc'!I76</f>
        <v>459793.46498564247</v>
      </c>
      <c r="I15" s="1">
        <f>'blk, drift &amp; conc calc'!J76</f>
        <v>24004.17071811293</v>
      </c>
      <c r="J15" s="1">
        <f>'blk, drift &amp; conc calc'!K76</f>
        <v>282.55005121828503</v>
      </c>
      <c r="K15" s="1">
        <f>'blk, drift &amp; conc calc'!L76</f>
        <v>1600540.2916908842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313.52380617469635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4097119.671810603</v>
      </c>
      <c r="C16" s="1">
        <f>'blk, drift &amp; conc calc'!D96</f>
        <v>6181819.526976045</v>
      </c>
      <c r="D16" s="1">
        <f>'blk, drift &amp; conc calc'!E96</f>
        <v>5639962.1151473615</v>
      </c>
      <c r="E16" s="39">
        <f>'blk, drift &amp; conc calc'!F96</f>
        <v>900908.0201928342</v>
      </c>
      <c r="F16" s="1">
        <f>'blk, drift &amp; conc calc'!G96</f>
        <v>471681.12372669845</v>
      </c>
      <c r="G16" s="1">
        <f>'blk, drift &amp; conc calc'!H96</f>
        <v>4184810.2477637185</v>
      </c>
      <c r="H16" s="1">
        <f>'blk, drift &amp; conc calc'!I96</f>
        <v>250612.44294931996</v>
      </c>
      <c r="I16" s="1">
        <f>'blk, drift &amp; conc calc'!J96</f>
        <v>10423.004547717557</v>
      </c>
      <c r="J16" s="1">
        <f>'blk, drift &amp; conc calc'!K96</f>
        <v>38.668108566487604</v>
      </c>
      <c r="K16" s="1">
        <f>'blk, drift &amp; conc calc'!L96</f>
        <v>883485.0696081683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4528643.492722626</v>
      </c>
      <c r="C17" s="1">
        <f>'blk, drift &amp; conc calc'!D106</f>
        <v>6183791.058732744</v>
      </c>
      <c r="D17" s="1">
        <f>'blk, drift &amp; conc calc'!E106</f>
        <v>5902276.662415423</v>
      </c>
      <c r="E17" s="39">
        <f>'blk, drift &amp; conc calc'!F106</f>
        <v>875740.6705007616</v>
      </c>
      <c r="F17" s="1">
        <f>'blk, drift &amp; conc calc'!G106</f>
        <v>464662.5162134772</v>
      </c>
      <c r="G17" s="1">
        <f>'blk, drift &amp; conc calc'!H106</f>
        <v>4069944.0928149945</v>
      </c>
      <c r="H17" s="1">
        <f>'blk, drift &amp; conc calc'!I106</f>
        <v>252320.07711515686</v>
      </c>
      <c r="I17" s="1">
        <f>'blk, drift &amp; conc calc'!J106</f>
        <v>10761.378049615678</v>
      </c>
      <c r="J17" s="1">
        <f>'blk, drift &amp; conc calc'!K106</f>
        <v>38.49637993005745</v>
      </c>
      <c r="K17" s="1">
        <f>'blk, drift &amp; conc calc'!L106</f>
        <v>939121.9930700753</v>
      </c>
    </row>
    <row r="18" ht="11.25">
      <c r="E18" s="39"/>
    </row>
    <row r="19" spans="1:5" ht="11.25">
      <c r="A19" s="22" t="s">
        <v>687</v>
      </c>
      <c r="E19" s="39"/>
    </row>
    <row r="20" spans="1:21" ht="11.25">
      <c r="A20" s="1" t="s">
        <v>672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816</v>
      </c>
      <c r="B21" s="32">
        <f>AVERAGE(B8:B9)</f>
        <v>4279468.322955022</v>
      </c>
      <c r="C21" s="32">
        <f aca="true" t="shared" si="0" ref="C21:K21">AVERAGE(C8:C9)</f>
        <v>228265.59372683725</v>
      </c>
      <c r="D21" s="32">
        <f t="shared" si="0"/>
        <v>3124310.7563341693</v>
      </c>
      <c r="E21" s="32">
        <f t="shared" si="0"/>
        <v>4942411.273138421</v>
      </c>
      <c r="F21" s="32">
        <f t="shared" si="0"/>
        <v>300622.2214956911</v>
      </c>
      <c r="G21" s="32">
        <f t="shared" si="0"/>
        <v>198229.99238107738</v>
      </c>
      <c r="H21" s="32">
        <f t="shared" si="0"/>
        <v>4913.416419539082</v>
      </c>
      <c r="I21" s="32">
        <f t="shared" si="0"/>
        <v>220.97119851842905</v>
      </c>
      <c r="J21" s="32">
        <f t="shared" si="0"/>
        <v>-19.271158418230428</v>
      </c>
      <c r="K21" s="32">
        <f t="shared" si="0"/>
        <v>1893.2093549552933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25.62024045281258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4701732.131250556</v>
      </c>
      <c r="C22" s="32">
        <f aca="true" t="shared" si="2" ref="C22:K22">AVERAGE(C6:C7)</f>
        <v>5304446.673444074</v>
      </c>
      <c r="D22" s="32">
        <f t="shared" si="2"/>
        <v>4225441.562789958</v>
      </c>
      <c r="E22" s="32">
        <f t="shared" si="2"/>
        <v>1061912.0271732768</v>
      </c>
      <c r="F22" s="32">
        <f t="shared" si="2"/>
        <v>428220.47526761075</v>
      </c>
      <c r="G22" s="32">
        <f t="shared" si="2"/>
        <v>4632200.520034162</v>
      </c>
      <c r="H22" s="32">
        <f t="shared" si="2"/>
        <v>366977.1659683273</v>
      </c>
      <c r="I22" s="32">
        <f t="shared" si="2"/>
        <v>1020.4380203503354</v>
      </c>
      <c r="J22" s="32">
        <f t="shared" si="2"/>
        <v>-2.077636605784825</v>
      </c>
      <c r="K22" s="32">
        <f t="shared" si="2"/>
        <v>581064.1829177153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65.72138286353109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6062685.5925223725</v>
      </c>
      <c r="C23" s="32">
        <f aca="true" t="shared" si="4" ref="C23:K23">AVERAGE(C10:C11)</f>
        <v>5193463.468014934</v>
      </c>
      <c r="D23" s="32">
        <f t="shared" si="4"/>
        <v>2427770.881652301</v>
      </c>
      <c r="E23" s="32">
        <f t="shared" si="4"/>
        <v>404230.8135449459</v>
      </c>
      <c r="F23" s="32">
        <f t="shared" si="4"/>
        <v>257177.05335690425</v>
      </c>
      <c r="G23" s="32">
        <f t="shared" si="4"/>
        <v>2241305.1049578963</v>
      </c>
      <c r="H23" s="32">
        <f t="shared" si="4"/>
        <v>650021.6231894884</v>
      </c>
      <c r="I23" s="32">
        <f t="shared" si="4"/>
        <v>65165.47472213766</v>
      </c>
      <c r="J23" s="32">
        <f t="shared" si="4"/>
        <v>110.32891048888128</v>
      </c>
      <c r="K23" s="32">
        <f t="shared" si="4"/>
        <v>380400.7571008544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135.21797382367268</v>
      </c>
      <c r="T23" s="7" t="e">
        <f>T11</f>
        <v>#DIV/0!</v>
      </c>
      <c r="U23" s="1" t="e">
        <f>U11</f>
        <v>#DIV/0!</v>
      </c>
    </row>
    <row r="24" spans="1:21" ht="11.25">
      <c r="A24" s="1" t="s">
        <v>1414</v>
      </c>
      <c r="B24" s="32">
        <f aca="true" t="shared" si="6" ref="B24:I24">AVERAGE(B13:B14)</f>
        <v>4014776.2554372605</v>
      </c>
      <c r="C24" s="32">
        <f t="shared" si="6"/>
        <v>60088.42583127302</v>
      </c>
      <c r="D24" s="32">
        <f t="shared" si="6"/>
        <v>3171961.1140348176</v>
      </c>
      <c r="E24" s="32">
        <f t="shared" si="6"/>
        <v>5294185.929973355</v>
      </c>
      <c r="F24" s="32">
        <f t="shared" si="6"/>
        <v>290088.3638399171</v>
      </c>
      <c r="G24" s="32">
        <f t="shared" si="6"/>
        <v>44525.67632815</v>
      </c>
      <c r="H24" s="32">
        <f t="shared" si="6"/>
        <v>1653.1131711135147</v>
      </c>
      <c r="I24" s="32">
        <f t="shared" si="6"/>
        <v>82.46646942691058</v>
      </c>
      <c r="J24" s="1">
        <f>+J15</f>
        <v>282.55005121828503</v>
      </c>
      <c r="K24" s="32">
        <f>+K15</f>
        <v>1600540.2916908842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35.82935923996384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 aca="true" t="shared" si="8" ref="A25:I25">+A15</f>
        <v>Drift (1)</v>
      </c>
      <c r="B25" s="1">
        <f t="shared" si="8"/>
        <v>4945652.759701125</v>
      </c>
      <c r="C25" s="1">
        <f t="shared" si="8"/>
        <v>4581459.396403272</v>
      </c>
      <c r="D25" s="1">
        <f t="shared" si="8"/>
        <v>4632789.6244250275</v>
      </c>
      <c r="E25" s="39">
        <f t="shared" si="8"/>
        <v>806516.4742157556</v>
      </c>
      <c r="F25" s="1">
        <f t="shared" si="8"/>
        <v>421601.22544647387</v>
      </c>
      <c r="G25" s="1">
        <f t="shared" si="8"/>
        <v>4018276.224922622</v>
      </c>
      <c r="H25" s="1">
        <f t="shared" si="8"/>
        <v>459793.46498564247</v>
      </c>
      <c r="I25" s="1">
        <f t="shared" si="8"/>
        <v>24004.17071811293</v>
      </c>
      <c r="K25" s="1">
        <f>+K15</f>
        <v>1600540.2916908842</v>
      </c>
      <c r="L25" s="1" t="e">
        <f aca="true" t="shared" si="9" ref="L25:U25">+L15</f>
        <v>#DIV/0!</v>
      </c>
      <c r="M25" s="1" t="e">
        <f t="shared" si="9"/>
        <v>#DIV/0!</v>
      </c>
      <c r="N25" s="1" t="e">
        <f t="shared" si="9"/>
        <v>#DIV/0!</v>
      </c>
      <c r="O25" s="1" t="e">
        <f t="shared" si="9"/>
        <v>#DIV/0!</v>
      </c>
      <c r="P25" s="1" t="e">
        <f t="shared" si="9"/>
        <v>#DIV/0!</v>
      </c>
      <c r="Q25" s="1" t="e">
        <f t="shared" si="9"/>
        <v>#DIV/0!</v>
      </c>
      <c r="R25" s="1" t="e">
        <f>+R15</f>
        <v>#DIV/0!</v>
      </c>
      <c r="S25" s="1">
        <f t="shared" si="9"/>
        <v>313.52380617469635</v>
      </c>
      <c r="T25" s="1" t="e">
        <f t="shared" si="9"/>
        <v>#DIV/0!</v>
      </c>
      <c r="U25" s="1" t="e">
        <f t="shared" si="9"/>
        <v>#DIV/0!</v>
      </c>
      <c r="V25" s="32"/>
    </row>
    <row r="26" spans="1:22" ht="11.25">
      <c r="A26" s="1" t="str">
        <f>$A$17</f>
        <v>JGb-1 (2)</v>
      </c>
      <c r="B26" s="32">
        <f>AVERAGE(B16:B17)</f>
        <v>4312881.582266614</v>
      </c>
      <c r="C26" s="32">
        <f aca="true" t="shared" si="10" ref="C26:K26">AVERAGE(C16:C17)</f>
        <v>6182805.292854395</v>
      </c>
      <c r="D26" s="32">
        <f t="shared" si="10"/>
        <v>5771119.388781393</v>
      </c>
      <c r="E26" s="32">
        <f t="shared" si="10"/>
        <v>888324.345346798</v>
      </c>
      <c r="F26" s="32">
        <f t="shared" si="10"/>
        <v>468171.81997008785</v>
      </c>
      <c r="G26" s="32">
        <f t="shared" si="10"/>
        <v>4127377.1702893563</v>
      </c>
      <c r="H26" s="32">
        <f t="shared" si="10"/>
        <v>251466.2600322384</v>
      </c>
      <c r="I26" s="32">
        <f t="shared" si="10"/>
        <v>10592.191298666618</v>
      </c>
      <c r="J26" s="32">
        <f t="shared" si="10"/>
        <v>38.58224424827253</v>
      </c>
      <c r="K26" s="32">
        <f t="shared" si="10"/>
        <v>911303.5313391217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629</v>
      </c>
      <c r="C29" s="1" t="s">
        <v>628</v>
      </c>
      <c r="D29" s="1" t="s">
        <v>631</v>
      </c>
      <c r="E29" s="39" t="s">
        <v>633</v>
      </c>
      <c r="F29" s="1" t="s">
        <v>632</v>
      </c>
      <c r="G29" s="1" t="s">
        <v>634</v>
      </c>
      <c r="H29" s="1" t="s">
        <v>635</v>
      </c>
      <c r="I29" s="1" t="s">
        <v>636</v>
      </c>
      <c r="J29" s="1" t="s">
        <v>742</v>
      </c>
      <c r="K29" s="1" t="s">
        <v>630</v>
      </c>
      <c r="L29" s="1" t="s">
        <v>639</v>
      </c>
      <c r="M29" s="1" t="s">
        <v>641</v>
      </c>
      <c r="N29" s="1" t="s">
        <v>644</v>
      </c>
      <c r="O29" s="1" t="s">
        <v>637</v>
      </c>
      <c r="P29" s="1" t="s">
        <v>638</v>
      </c>
      <c r="Q29" s="1" t="s">
        <v>662</v>
      </c>
      <c r="R29" s="1" t="s">
        <v>661</v>
      </c>
      <c r="S29" s="1" t="s">
        <v>756</v>
      </c>
      <c r="T29" s="1" t="s">
        <v>640</v>
      </c>
      <c r="U29" s="1" t="s">
        <v>696</v>
      </c>
    </row>
    <row r="30" spans="1:21" ht="11.25">
      <c r="A30" s="1" t="s">
        <v>672</v>
      </c>
      <c r="B30" s="1">
        <v>0</v>
      </c>
      <c r="C30" s="1">
        <v>0</v>
      </c>
      <c r="D30" s="1">
        <v>0</v>
      </c>
      <c r="E30" s="3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621</v>
      </c>
      <c r="B31" s="49">
        <v>20.483173859940678</v>
      </c>
      <c r="C31" s="49">
        <v>0.3611773572275202</v>
      </c>
      <c r="D31" s="49">
        <v>6.053158810757512</v>
      </c>
      <c r="E31" s="120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683</v>
      </c>
      <c r="B32" s="49">
        <v>22.247760943304677</v>
      </c>
      <c r="C32" s="49">
        <v>8.141025488965884</v>
      </c>
      <c r="D32" s="49">
        <v>7.84342755654428</v>
      </c>
      <c r="E32" s="120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740</v>
      </c>
      <c r="B33" s="49">
        <v>29.1333925592658</v>
      </c>
      <c r="C33" s="49">
        <v>8.242559088981944</v>
      </c>
      <c r="D33" s="49">
        <v>4.620366665994165</v>
      </c>
      <c r="E33" s="120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650</v>
      </c>
      <c r="B34" s="49">
        <v>19.043871819468357</v>
      </c>
      <c r="C34" s="49">
        <v>0.10138186627606041</v>
      </c>
      <c r="D34" s="49">
        <v>6.120775290449932</v>
      </c>
      <c r="E34" s="120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72">
        <v>0.118</v>
      </c>
      <c r="K34" s="178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1414</v>
      </c>
      <c r="B35" s="34"/>
      <c r="C35" s="34"/>
      <c r="D35" s="34"/>
      <c r="E35" s="128"/>
      <c r="F35" s="34"/>
      <c r="G35" s="34"/>
      <c r="H35" s="34"/>
      <c r="I35" s="72"/>
      <c r="J35" s="72">
        <v>0.118</v>
      </c>
      <c r="K35" s="7"/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8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673</v>
      </c>
      <c r="B38" s="29">
        <f>SLOPE(B30:B33,B20:B23)</f>
        <v>4.787523747327096E-06</v>
      </c>
      <c r="C38" s="29">
        <f aca="true" t="shared" si="11" ref="C38:I38">SLOPE(C30:C33,C20:C23)</f>
        <v>1.5596159450169256E-06</v>
      </c>
      <c r="D38" s="29">
        <f t="shared" si="11"/>
        <v>1.8739915935215447E-06</v>
      </c>
      <c r="E38" s="29">
        <f t="shared" si="11"/>
        <v>5.634915462128411E-06</v>
      </c>
      <c r="F38" s="29">
        <f t="shared" si="11"/>
        <v>3.1545391686963867E-07</v>
      </c>
      <c r="G38" s="29">
        <f t="shared" si="11"/>
        <v>2.0327201934922226E-06</v>
      </c>
      <c r="H38" s="29">
        <f t="shared" si="11"/>
        <v>3.6464891940798673E-06</v>
      </c>
      <c r="I38" s="29">
        <f t="shared" si="11"/>
        <v>1.7953998861718106E-05</v>
      </c>
      <c r="J38" s="29">
        <f>SLOPE(J30:J34,J20:J24)</f>
        <v>0.0003955015139672982</v>
      </c>
      <c r="K38" s="29">
        <f>SLOPE(K30:K34,K20:K24)</f>
        <v>1.0187767597626828E-06</v>
      </c>
      <c r="L38" s="29" t="e">
        <f aca="true" t="shared" si="12" ref="L38:U38">SLOPE(L30:L34,L20:L24)</f>
        <v>#DIV/0!</v>
      </c>
      <c r="M38" s="29" t="e">
        <f t="shared" si="12"/>
        <v>#DIV/0!</v>
      </c>
      <c r="N38" s="29" t="e">
        <f t="shared" si="12"/>
        <v>#DIV/0!</v>
      </c>
      <c r="O38" s="29" t="e">
        <f t="shared" si="12"/>
        <v>#DIV/0!</v>
      </c>
      <c r="P38" s="29" t="e">
        <f t="shared" si="12"/>
        <v>#DIV/0!</v>
      </c>
      <c r="Q38" s="29" t="e">
        <f t="shared" si="12"/>
        <v>#DIV/0!</v>
      </c>
      <c r="R38" s="29" t="e">
        <f t="shared" si="12"/>
        <v>#DIV/0!</v>
      </c>
      <c r="S38" s="29">
        <f t="shared" si="12"/>
        <v>0.19958550912909948</v>
      </c>
      <c r="T38" s="29" t="e">
        <f t="shared" si="12"/>
        <v>#DIV/0!</v>
      </c>
      <c r="U38" s="29" t="e">
        <f t="shared" si="12"/>
        <v>#DIV/0!</v>
      </c>
      <c r="V38" s="29"/>
    </row>
    <row r="39" spans="1:22" ht="11.25">
      <c r="A39" s="1" t="s">
        <v>674</v>
      </c>
      <c r="B39" s="29">
        <f>INTERCEPT(B30:B33,B20:B23)</f>
        <v>-0.03965858457041449</v>
      </c>
      <c r="C39" s="29">
        <f aca="true" t="shared" si="13" ref="C39:I39">INTERCEPT(C30:C33,C20:C23)</f>
        <v>0.004011807381465005</v>
      </c>
      <c r="D39" s="29">
        <f t="shared" si="13"/>
        <v>0.04848918739476549</v>
      </c>
      <c r="E39" s="29">
        <f t="shared" si="13"/>
        <v>-0.06296626795280247</v>
      </c>
      <c r="F39" s="29">
        <f t="shared" si="13"/>
        <v>0.00024161575276809844</v>
      </c>
      <c r="G39" s="29">
        <f t="shared" si="13"/>
        <v>-0.017900768193433336</v>
      </c>
      <c r="H39" s="29">
        <f t="shared" si="13"/>
        <v>-0.00042733452037824193</v>
      </c>
      <c r="I39" s="29">
        <f t="shared" si="13"/>
        <v>0.001645963822350549</v>
      </c>
      <c r="J39" s="29">
        <f>INTERCEPT(J30:J34,J20:J24)</f>
        <v>0.006345465629941368</v>
      </c>
      <c r="K39" s="29">
        <f>INTERCEPT(K30:K34,K20:K24)</f>
        <v>0.0038564180824027794</v>
      </c>
      <c r="L39" s="29" t="e">
        <f aca="true" t="shared" si="14" ref="L39:U39">INTERCEPT(L30:L34,L20:L24)</f>
        <v>#DIV/0!</v>
      </c>
      <c r="M39" s="29" t="e">
        <f t="shared" si="14"/>
        <v>#DIV/0!</v>
      </c>
      <c r="N39" s="29" t="e">
        <f t="shared" si="14"/>
        <v>#DIV/0!</v>
      </c>
      <c r="O39" s="29" t="e">
        <f t="shared" si="14"/>
        <v>#DIV/0!</v>
      </c>
      <c r="P39" s="29" t="e">
        <f t="shared" si="14"/>
        <v>#DIV/0!</v>
      </c>
      <c r="Q39" s="29" t="e">
        <f t="shared" si="14"/>
        <v>#DIV/0!</v>
      </c>
      <c r="R39" s="29" t="e">
        <f t="shared" si="14"/>
        <v>#DIV/0!</v>
      </c>
      <c r="S39" s="29">
        <f t="shared" si="14"/>
        <v>4.8741933102097175</v>
      </c>
      <c r="T39" s="29" t="e">
        <f t="shared" si="14"/>
        <v>#DIV/0!</v>
      </c>
      <c r="U39" s="29" t="e">
        <f t="shared" si="14"/>
        <v>#DIV/0!</v>
      </c>
      <c r="V39" s="29"/>
    </row>
    <row r="40" spans="1:22" ht="11.25">
      <c r="A40" s="1" t="s">
        <v>675</v>
      </c>
      <c r="B40" s="29">
        <f>TREND(B30:B33,B20:B23,,TRUE)</f>
        <v>-0.03965858457041155</v>
      </c>
      <c r="C40" s="29">
        <f aca="true" t="shared" si="15" ref="C40:I40">TREND(C30:C33,C20:C23,,TRUE)</f>
        <v>0.004011807381466631</v>
      </c>
      <c r="D40" s="29">
        <f t="shared" si="15"/>
        <v>0.0484891873947651</v>
      </c>
      <c r="E40" s="29">
        <f t="shared" si="15"/>
        <v>-0.0629662679528075</v>
      </c>
      <c r="F40" s="29">
        <f t="shared" si="15"/>
        <v>0.00024161575276811676</v>
      </c>
      <c r="G40" s="29">
        <f t="shared" si="15"/>
        <v>-0.017900768193433864</v>
      </c>
      <c r="H40" s="29">
        <f t="shared" si="15"/>
        <v>-0.0004273345203778846</v>
      </c>
      <c r="I40" s="29">
        <f t="shared" si="15"/>
        <v>0.0016459638223505465</v>
      </c>
      <c r="J40" s="29">
        <f>TREND(J30:J34,J20:J24,,TRUE)</f>
        <v>0.006345465629941378</v>
      </c>
      <c r="K40" s="29">
        <f>TREND(K30:K34,K20:K24,,TRUE)</f>
        <v>0.0038564180824026653</v>
      </c>
      <c r="L40" s="29" t="e">
        <f aca="true" t="shared" si="16" ref="L40:U40">TREND(L30:L34,L20:L24,,TRUE)</f>
        <v>#VALUE!</v>
      </c>
      <c r="M40" s="29" t="e">
        <f t="shared" si="16"/>
        <v>#VALUE!</v>
      </c>
      <c r="N40" s="29" t="e">
        <f t="shared" si="16"/>
        <v>#VALUE!</v>
      </c>
      <c r="O40" s="29" t="e">
        <f t="shared" si="16"/>
        <v>#VALUE!</v>
      </c>
      <c r="P40" s="29" t="e">
        <f t="shared" si="16"/>
        <v>#VALUE!</v>
      </c>
      <c r="Q40" s="29" t="e">
        <f t="shared" si="16"/>
        <v>#VALUE!</v>
      </c>
      <c r="R40" s="29" t="e">
        <f t="shared" si="16"/>
        <v>#VALUE!</v>
      </c>
      <c r="S40" s="29">
        <f t="shared" si="16"/>
        <v>4.874193310209714</v>
      </c>
      <c r="T40" s="29" t="e">
        <f t="shared" si="16"/>
        <v>#VALUE!</v>
      </c>
      <c r="U40" s="29" t="e">
        <f t="shared" si="16"/>
        <v>#VALUE!</v>
      </c>
      <c r="V40" s="29"/>
    </row>
    <row r="41" spans="1:22" ht="11.25">
      <c r="A41" s="1" t="s">
        <v>676</v>
      </c>
      <c r="B41" s="29">
        <f>RSQ(B30:B33,B20:B23)</f>
        <v>0.9998432402969051</v>
      </c>
      <c r="C41" s="29">
        <f aca="true" t="shared" si="17" ref="C41:I41">RSQ(C30:C33,C20:C23)</f>
        <v>0.9994127466027904</v>
      </c>
      <c r="D41" s="29">
        <f t="shared" si="17"/>
        <v>0.9988007464445824</v>
      </c>
      <c r="E41" s="29">
        <f t="shared" si="17"/>
        <v>0.9999616550906935</v>
      </c>
      <c r="F41" s="29">
        <f t="shared" si="17"/>
        <v>0.9995207301978817</v>
      </c>
      <c r="G41" s="29">
        <f t="shared" si="17"/>
        <v>0.9998698966722288</v>
      </c>
      <c r="H41" s="29">
        <f t="shared" si="17"/>
        <v>0.9999979048439888</v>
      </c>
      <c r="I41" s="29">
        <f t="shared" si="17"/>
        <v>0.9999659822376842</v>
      </c>
      <c r="J41" s="29">
        <f>RSQ(J30:J34,J20:J24)</f>
        <v>0.9942837646624175</v>
      </c>
      <c r="K41" s="29">
        <f>RSQ(K30:K34,K20:K24)</f>
        <v>0.999190442325738</v>
      </c>
      <c r="L41" s="29" t="e">
        <f aca="true" t="shared" si="18" ref="L41:U41">RSQ(L30:L34,L20:L24)</f>
        <v>#DIV/0!</v>
      </c>
      <c r="M41" s="29" t="e">
        <f t="shared" si="18"/>
        <v>#DIV/0!</v>
      </c>
      <c r="N41" s="29" t="e">
        <f t="shared" si="18"/>
        <v>#DIV/0!</v>
      </c>
      <c r="O41" s="29" t="e">
        <f t="shared" si="18"/>
        <v>#DIV/0!</v>
      </c>
      <c r="P41" s="29" t="e">
        <f t="shared" si="18"/>
        <v>#DIV/0!</v>
      </c>
      <c r="Q41" s="29" t="e">
        <f t="shared" si="18"/>
        <v>#DIV/0!</v>
      </c>
      <c r="R41" s="29" t="e">
        <f t="shared" si="18"/>
        <v>#DIV/0!</v>
      </c>
      <c r="S41" s="29">
        <f t="shared" si="18"/>
        <v>0.3283938731550529</v>
      </c>
      <c r="T41" s="29" t="e">
        <f t="shared" si="18"/>
        <v>#DIV/0!</v>
      </c>
      <c r="U41" s="29" t="e">
        <f t="shared" si="18"/>
        <v>#DIV/0!</v>
      </c>
      <c r="V41" s="29"/>
    </row>
    <row r="44" ht="11.25">
      <c r="A44" s="26" t="s">
        <v>681</v>
      </c>
    </row>
    <row r="69" spans="1:21" ht="11.25">
      <c r="A69" s="22"/>
      <c r="B69" s="1" t="s">
        <v>629</v>
      </c>
      <c r="C69" s="1" t="s">
        <v>628</v>
      </c>
      <c r="D69" s="1" t="s">
        <v>631</v>
      </c>
      <c r="E69" s="1" t="s">
        <v>633</v>
      </c>
      <c r="F69" s="1" t="s">
        <v>632</v>
      </c>
      <c r="G69" s="1" t="s">
        <v>634</v>
      </c>
      <c r="H69" s="1" t="s">
        <v>635</v>
      </c>
      <c r="I69" s="1" t="s">
        <v>636</v>
      </c>
      <c r="J69" s="1" t="s">
        <v>765</v>
      </c>
      <c r="K69" s="1" t="s">
        <v>630</v>
      </c>
      <c r="L69" s="1" t="s">
        <v>639</v>
      </c>
      <c r="M69" s="1" t="s">
        <v>641</v>
      </c>
      <c r="N69" s="1" t="s">
        <v>644</v>
      </c>
      <c r="O69" s="1" t="s">
        <v>637</v>
      </c>
      <c r="P69" s="1" t="s">
        <v>638</v>
      </c>
      <c r="Q69" s="1" t="s">
        <v>662</v>
      </c>
      <c r="R69" s="1" t="s">
        <v>661</v>
      </c>
      <c r="S69" s="1" t="s">
        <v>643</v>
      </c>
      <c r="T69" s="1" t="s">
        <v>640</v>
      </c>
      <c r="U69" s="1" t="s">
        <v>696</v>
      </c>
    </row>
    <row r="70" spans="1:21" ht="11.25">
      <c r="A70" s="1" t="s">
        <v>622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650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652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672</v>
      </c>
      <c r="B75" s="39">
        <v>0</v>
      </c>
    </row>
    <row r="76" spans="1:2" ht="11.25">
      <c r="A76" s="1" t="s">
        <v>812</v>
      </c>
      <c r="B76" s="93">
        <v>815775.5763590767</v>
      </c>
    </row>
    <row r="77" spans="1:2" ht="11.25">
      <c r="A77" s="1" t="s">
        <v>814</v>
      </c>
      <c r="B77" s="39">
        <v>324422.6703893792</v>
      </c>
    </row>
    <row r="78" spans="1:2" ht="11.25">
      <c r="A78" s="1" t="s">
        <v>813</v>
      </c>
      <c r="B78" s="93">
        <v>3725412.536306778</v>
      </c>
    </row>
    <row r="79" spans="1:2" ht="11.25">
      <c r="A79" s="1" t="s">
        <v>693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633</v>
      </c>
    </row>
    <row r="83" spans="1:2" ht="11.25">
      <c r="A83" s="1" t="s">
        <v>672</v>
      </c>
      <c r="B83" s="39">
        <v>0</v>
      </c>
    </row>
    <row r="84" spans="1:2" ht="11.25">
      <c r="A84" s="1" t="s">
        <v>683</v>
      </c>
      <c r="B84" s="120">
        <v>5.804982036802153</v>
      </c>
    </row>
    <row r="85" spans="1:2" ht="11.25">
      <c r="A85" s="1" t="s">
        <v>740</v>
      </c>
      <c r="B85" s="120">
        <v>2.245314319076767</v>
      </c>
    </row>
    <row r="86" spans="1:2" ht="11.25">
      <c r="A86" s="1" t="s">
        <v>650</v>
      </c>
      <c r="B86" s="120">
        <v>30.149666915583403</v>
      </c>
    </row>
    <row r="87" spans="1:2" ht="11.25">
      <c r="A87" s="34" t="s">
        <v>745</v>
      </c>
      <c r="B87" s="128">
        <v>4.922125747746678</v>
      </c>
    </row>
    <row r="88" ht="11.25">
      <c r="B88" s="128"/>
    </row>
    <row r="89" ht="11.25">
      <c r="B89" s="39"/>
    </row>
    <row r="90" spans="1:2" ht="11.25">
      <c r="A90" s="1" t="s">
        <v>673</v>
      </c>
      <c r="B90" s="129">
        <f>SLOPE(B83:B85,B75:B77)</f>
        <v>7.126336539044289E-06</v>
      </c>
    </row>
    <row r="91" spans="1:2" ht="11.25">
      <c r="A91" s="1" t="s">
        <v>674</v>
      </c>
      <c r="B91" s="129">
        <f>INTERCEPT(B83:B85,B75:B77)</f>
        <v>-0.02504669055961184</v>
      </c>
    </row>
    <row r="92" spans="1:2" ht="11.25">
      <c r="A92" s="1" t="s">
        <v>675</v>
      </c>
      <c r="B92" s="129">
        <f>TREND(B83:B85,B75:B77,,TRUE)</f>
        <v>-0.025046690559612905</v>
      </c>
    </row>
    <row r="93" spans="1:2" ht="11.25">
      <c r="A93" s="1" t="s">
        <v>676</v>
      </c>
      <c r="B93" s="129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648</v>
      </c>
      <c r="B1" s="3" t="s">
        <v>649</v>
      </c>
      <c r="C1" s="3" t="s">
        <v>650</v>
      </c>
      <c r="D1" s="3" t="s">
        <v>622</v>
      </c>
      <c r="E1" s="3" t="s">
        <v>683</v>
      </c>
      <c r="F1" s="3" t="s">
        <v>621</v>
      </c>
      <c r="G1" s="69" t="s">
        <v>745</v>
      </c>
      <c r="H1" s="3" t="s">
        <v>651</v>
      </c>
      <c r="I1" s="3" t="s">
        <v>652</v>
      </c>
      <c r="J1" s="3" t="s">
        <v>748</v>
      </c>
      <c r="K1" s="3" t="s">
        <v>749</v>
      </c>
      <c r="L1" s="12"/>
      <c r="M1" s="13" t="s">
        <v>757</v>
      </c>
      <c r="N1" s="54" t="s">
        <v>747</v>
      </c>
      <c r="O1" s="55" t="s">
        <v>650</v>
      </c>
      <c r="P1" s="55" t="s">
        <v>621</v>
      </c>
      <c r="Q1" s="55" t="s">
        <v>683</v>
      </c>
      <c r="R1" s="55" t="s">
        <v>652</v>
      </c>
      <c r="S1" s="55" t="s">
        <v>751</v>
      </c>
      <c r="T1" s="55" t="s">
        <v>622</v>
      </c>
      <c r="U1" s="55" t="s">
        <v>759</v>
      </c>
      <c r="V1" s="56" t="s">
        <v>651</v>
      </c>
      <c r="W1" s="55" t="s">
        <v>649</v>
      </c>
      <c r="X1" s="57" t="s">
        <v>752</v>
      </c>
    </row>
    <row r="2" spans="1:24" ht="11.25">
      <c r="A2" s="4" t="s">
        <v>663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629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664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628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665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631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666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633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654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632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653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634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655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635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667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636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668</v>
      </c>
      <c r="B10" s="5" t="s">
        <v>656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750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669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630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670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657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658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659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755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637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639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638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641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639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644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640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637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641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638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642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662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660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661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643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643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661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640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644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696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662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753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696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754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682</v>
      </c>
      <c r="B31" s="38"/>
      <c r="C31" s="12"/>
      <c r="E31" s="4"/>
      <c r="F31" s="44"/>
    </row>
    <row r="32" spans="1:11" ht="23.25" thickBot="1">
      <c r="A32" s="2" t="s">
        <v>648</v>
      </c>
      <c r="B32" s="3" t="s">
        <v>649</v>
      </c>
      <c r="C32" s="3" t="s">
        <v>650</v>
      </c>
      <c r="D32" s="3" t="s">
        <v>622</v>
      </c>
      <c r="E32" s="3" t="s">
        <v>683</v>
      </c>
      <c r="F32" s="3" t="s">
        <v>621</v>
      </c>
      <c r="G32" s="69" t="s">
        <v>745</v>
      </c>
      <c r="H32" s="3" t="s">
        <v>651</v>
      </c>
      <c r="I32" s="3" t="s">
        <v>652</v>
      </c>
      <c r="J32" s="3" t="s">
        <v>748</v>
      </c>
      <c r="K32" s="3" t="s">
        <v>749</v>
      </c>
    </row>
    <row r="33" spans="1:11" ht="11.25">
      <c r="A33" s="4" t="s">
        <v>663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664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665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666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654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653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655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667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668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669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658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K23" sqref="K23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619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508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8146.989871891855</v>
      </c>
      <c r="D4" s="7">
        <f>'blk, drift &amp; conc calc'!D5</f>
        <v>7312.781997309759</v>
      </c>
      <c r="E4" s="7">
        <f>'blk, drift &amp; conc calc'!E5</f>
        <v>21113.70409679774</v>
      </c>
      <c r="F4" s="7">
        <f>'blk, drift &amp; conc calc'!F5</f>
        <v>362.0747262209461</v>
      </c>
      <c r="G4" s="7">
        <f>'blk, drift &amp; conc calc'!G5</f>
        <v>22216.93000920862</v>
      </c>
      <c r="H4" s="7">
        <f>'blk, drift &amp; conc calc'!H5</f>
        <v>16253.129969030619</v>
      </c>
      <c r="I4" s="7">
        <f>'blk, drift &amp; conc calc'!I5</f>
        <v>2769.4819691106677</v>
      </c>
      <c r="J4" s="7">
        <f>'blk, drift &amp; conc calc'!J5</f>
        <v>99.03609101845149</v>
      </c>
      <c r="K4" s="7">
        <f>'blk, drift &amp; conc calc'!K5</f>
        <v>32.86</v>
      </c>
      <c r="L4" s="7">
        <f>'blk, drift &amp; conc calc'!L5</f>
        <v>725.4348527391751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32.86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8714.017402482046</v>
      </c>
      <c r="D5" s="7">
        <f>'blk, drift &amp; conc calc'!D32</f>
        <v>7307.78752304234</v>
      </c>
      <c r="E5" s="7">
        <f>'blk, drift &amp; conc calc'!E32</f>
        <v>19498.31705314623</v>
      </c>
      <c r="F5" s="7">
        <f>'blk, drift &amp; conc calc'!F32</f>
        <v>216.51221205251883</v>
      </c>
      <c r="G5" s="7">
        <f>'blk, drift &amp; conc calc'!G32</f>
        <v>20213.773223052423</v>
      </c>
      <c r="H5" s="7">
        <f>'blk, drift &amp; conc calc'!H32</f>
        <v>18893.08627764384</v>
      </c>
      <c r="I5" s="7">
        <f>'blk, drift &amp; conc calc'!I32</f>
        <v>3028.5649943528697</v>
      </c>
      <c r="J5" s="7">
        <f>'blk, drift &amp; conc calc'!J32</f>
        <v>155.96171457588187</v>
      </c>
      <c r="K5" s="7">
        <f>'blk, drift &amp; conc calc'!K32</f>
        <v>50.24070841430951</v>
      </c>
      <c r="L5" s="7">
        <f>'blk, drift &amp; conc calc'!L32</f>
        <v>774.15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-11.706801498513038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645</v>
      </c>
      <c r="C9" s="7">
        <f>AVERAGE(C4:C5)</f>
        <v>8430.50363718695</v>
      </c>
      <c r="D9" s="7">
        <f>AVERAGE(D4:D5)</f>
        <v>7310.2847601760495</v>
      </c>
      <c r="E9" s="7">
        <f>AVERAGE(E4:E5)</f>
        <v>20306.010574971988</v>
      </c>
      <c r="F9" s="7">
        <f aca="true" t="shared" si="0" ref="F9:V9">AVERAGE(F4:F5)</f>
        <v>289.2934691367325</v>
      </c>
      <c r="G9" s="7">
        <f t="shared" si="0"/>
        <v>21215.351616130523</v>
      </c>
      <c r="H9" s="7">
        <f t="shared" si="0"/>
        <v>17573.10812333723</v>
      </c>
      <c r="I9" s="7">
        <f t="shared" si="0"/>
        <v>2899.0234817317687</v>
      </c>
      <c r="J9" s="7">
        <f t="shared" si="0"/>
        <v>127.49890279716668</v>
      </c>
      <c r="K9" s="7">
        <f t="shared" si="0"/>
        <v>41.550354207154754</v>
      </c>
      <c r="L9" s="7">
        <f t="shared" si="0"/>
        <v>749.7924263695875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10.576599250743481</v>
      </c>
      <c r="U9" s="7">
        <f t="shared" si="0"/>
        <v>0</v>
      </c>
      <c r="V9" s="7">
        <f t="shared" si="0"/>
        <v>0</v>
      </c>
    </row>
    <row r="12" ht="11.25">
      <c r="B12" s="71" t="s">
        <v>680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2005-02-04T18:42:51Z</dcterms:modified>
  <cp:category/>
  <cp:version/>
  <cp:contentType/>
  <cp:contentStatus/>
</cp:coreProperties>
</file>